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18" i="7" l="1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D575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D621" i="7"/>
  <c r="F618" i="7"/>
  <c r="F621" i="7"/>
  <c r="F622" i="7"/>
  <c r="P622" i="7"/>
  <c r="D627" i="7"/>
  <c r="F627" i="7"/>
  <c r="F628" i="7"/>
  <c r="P628" i="7"/>
  <c r="F634" i="7"/>
  <c r="P634" i="7"/>
  <c r="P585" i="7"/>
  <c r="P591" i="7"/>
  <c r="P598" i="7"/>
  <c r="P604" i="7"/>
  <c r="P989" i="7"/>
  <c r="P414" i="7"/>
  <c r="P956" i="7"/>
  <c r="P417" i="7"/>
  <c r="P957" i="7"/>
  <c r="K421" i="7"/>
  <c r="P421" i="7"/>
  <c r="P958" i="7"/>
  <c r="P984" i="7"/>
  <c r="P641" i="7"/>
  <c r="P549" i="7"/>
  <c r="P567" i="7"/>
  <c r="P573" i="7"/>
  <c r="P990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610" i="7"/>
  <c r="O616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E618" i="7"/>
  <c r="E621" i="7"/>
  <c r="E622" i="7"/>
  <c r="O622" i="7"/>
  <c r="E627" i="7"/>
  <c r="E628" i="7"/>
  <c r="O628" i="7"/>
  <c r="E634" i="7"/>
  <c r="O634" i="7"/>
  <c r="O585" i="7"/>
  <c r="O591" i="7"/>
  <c r="O598" i="7"/>
  <c r="O604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641" i="7"/>
  <c r="O549" i="7"/>
  <c r="O567" i="7"/>
  <c r="O573" i="7"/>
  <c r="O990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D606" i="7"/>
  <c r="D610" i="7"/>
  <c r="N610" i="7"/>
  <c r="N616" i="7"/>
  <c r="N988" i="7"/>
  <c r="N555" i="7"/>
  <c r="N561" i="7"/>
  <c r="D579" i="7"/>
  <c r="N579" i="7"/>
  <c r="D622" i="7"/>
  <c r="N622" i="7"/>
  <c r="D624" i="7"/>
  <c r="D628" i="7"/>
  <c r="N628" i="7"/>
  <c r="N634" i="7"/>
  <c r="N525" i="7"/>
  <c r="N531" i="7"/>
  <c r="N537" i="7"/>
  <c r="N543" i="7"/>
  <c r="N585" i="7"/>
  <c r="N591" i="7"/>
  <c r="N598" i="7"/>
  <c r="N604" i="7"/>
  <c r="N989" i="7"/>
  <c r="N641" i="7"/>
  <c r="N549" i="7"/>
  <c r="N567" i="7"/>
  <c r="N573" i="7"/>
  <c r="N990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M988" i="7"/>
  <c r="M555" i="7"/>
  <c r="M561" i="7"/>
  <c r="C579" i="7"/>
  <c r="M579" i="7"/>
  <c r="C618" i="7"/>
  <c r="C621" i="7"/>
  <c r="C622" i="7"/>
  <c r="M622" i="7"/>
  <c r="M628" i="7"/>
  <c r="M634" i="7"/>
  <c r="M525" i="7"/>
  <c r="M531" i="7"/>
  <c r="M537" i="7"/>
  <c r="M543" i="7"/>
  <c r="M585" i="7"/>
  <c r="M591" i="7"/>
  <c r="M598" i="7"/>
  <c r="M604" i="7"/>
  <c r="M989" i="7"/>
  <c r="M641" i="7"/>
  <c r="M549" i="7"/>
  <c r="M567" i="7"/>
  <c r="M573" i="7"/>
  <c r="M990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F572" i="7"/>
  <c r="F573" i="7"/>
  <c r="O483" i="7"/>
  <c r="O492" i="7"/>
  <c r="E563" i="7"/>
  <c r="E566" i="7"/>
  <c r="E567" i="7"/>
  <c r="N483" i="7"/>
  <c r="N492" i="7"/>
  <c r="M483" i="7"/>
  <c r="M492" i="7"/>
  <c r="N474" i="7"/>
  <c r="N501" i="7"/>
  <c r="N507" i="7"/>
  <c r="D525" i="7"/>
  <c r="D527" i="7"/>
  <c r="D531" i="7"/>
  <c r="D537" i="7"/>
  <c r="D538" i="7"/>
  <c r="D543" i="7"/>
  <c r="D551" i="7"/>
  <c r="D555" i="7"/>
  <c r="D557" i="7"/>
  <c r="D561" i="7"/>
  <c r="M474" i="7"/>
  <c r="M501" i="7"/>
  <c r="M507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84" i="7"/>
  <c r="K990" i="7"/>
  <c r="K1001" i="7"/>
  <c r="J988" i="7"/>
  <c r="J989" i="7"/>
  <c r="J958" i="7"/>
  <c r="J959" i="7"/>
  <c r="J984" i="7"/>
  <c r="J990" i="7"/>
  <c r="J1001" i="7"/>
  <c r="I988" i="7"/>
  <c r="I989" i="7"/>
  <c r="I990" i="7"/>
  <c r="I1001" i="7"/>
  <c r="H988" i="7"/>
  <c r="H989" i="7"/>
  <c r="H990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F988" i="7"/>
  <c r="F585" i="7"/>
  <c r="F591" i="7"/>
  <c r="F597" i="7"/>
  <c r="F59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990" i="7"/>
  <c r="F1001" i="7"/>
  <c r="E988" i="7"/>
  <c r="E585" i="7"/>
  <c r="E591" i="7"/>
  <c r="E633" i="7"/>
  <c r="E597" i="7"/>
  <c r="E598" i="7"/>
  <c r="E600" i="7"/>
  <c r="E603" i="7"/>
  <c r="E604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989" i="7"/>
  <c r="D990" i="7"/>
  <c r="D1001" i="7"/>
  <c r="C988" i="7"/>
  <c r="C403" i="7"/>
  <c r="C405" i="7"/>
  <c r="C953" i="7"/>
  <c r="C406" i="7"/>
  <c r="C408" i="7"/>
  <c r="C954" i="7"/>
  <c r="C984" i="7"/>
  <c r="C989" i="7"/>
  <c r="C990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D585" i="7"/>
  <c r="D591" i="7"/>
  <c r="D597" i="7"/>
  <c r="D598" i="7"/>
  <c r="C585" i="7"/>
  <c r="C591" i="7"/>
  <c r="C597" i="7"/>
  <c r="C598" i="7"/>
  <c r="Q886" i="7"/>
  <c r="P639" i="7"/>
  <c r="P886" i="7"/>
  <c r="O639" i="7"/>
  <c r="O886" i="7"/>
  <c r="N639" i="7"/>
  <c r="N886" i="7"/>
  <c r="M639" i="7"/>
  <c r="M886" i="7"/>
  <c r="Q885" i="7"/>
  <c r="F630" i="7"/>
  <c r="F632" i="7"/>
  <c r="P632" i="7"/>
  <c r="P885" i="7"/>
  <c r="E630" i="7"/>
  <c r="E632" i="7"/>
  <c r="O632" i="7"/>
  <c r="O885" i="7"/>
  <c r="N632" i="7"/>
  <c r="N885" i="7"/>
  <c r="M632" i="7"/>
  <c r="M885" i="7"/>
  <c r="Q884" i="7"/>
  <c r="P626" i="7"/>
  <c r="P884" i="7"/>
  <c r="O626" i="7"/>
  <c r="O884" i="7"/>
  <c r="D626" i="7"/>
  <c r="N626" i="7"/>
  <c r="N884" i="7"/>
  <c r="M626" i="7"/>
  <c r="M884" i="7"/>
  <c r="Q883" i="7"/>
  <c r="F620" i="7"/>
  <c r="P620" i="7"/>
  <c r="P883" i="7"/>
  <c r="E620" i="7"/>
  <c r="O620" i="7"/>
  <c r="O883" i="7"/>
  <c r="N620" i="7"/>
  <c r="N883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D616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610" i="3"/>
  <c r="BY616" i="3"/>
  <c r="BY988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989" i="3"/>
  <c r="BX567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616" i="3"/>
  <c r="BW610" i="3"/>
  <c r="BW988" i="3"/>
  <c r="BW470" i="3"/>
  <c r="BW474" i="3"/>
  <c r="BW507" i="3"/>
  <c r="BW525" i="3"/>
  <c r="BW531" i="3"/>
  <c r="BW537" i="3"/>
  <c r="BW543" i="3"/>
  <c r="BW555" i="3"/>
  <c r="BW561" i="3"/>
  <c r="BW579" i="3"/>
  <c r="BW598" i="3"/>
  <c r="BW622" i="3"/>
  <c r="BW628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610" i="3"/>
  <c r="BV988" i="3"/>
  <c r="BV470" i="3"/>
  <c r="BV474" i="3"/>
  <c r="BV507" i="3"/>
  <c r="BV525" i="3"/>
  <c r="BV537" i="3"/>
  <c r="BV543" i="3"/>
  <c r="BV561" i="3"/>
  <c r="BV598" i="3"/>
  <c r="BV579" i="3"/>
  <c r="BV622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BW619" i="3"/>
  <c r="D619" i="7"/>
  <c r="D620" i="7"/>
  <c r="BX619" i="3"/>
  <c r="E619" i="7"/>
  <c r="BY619" i="3"/>
  <c r="F619" i="7"/>
  <c r="B67" i="8"/>
  <c r="G67" i="8"/>
  <c r="BW625" i="3"/>
  <c r="D625" i="7"/>
  <c r="BX625" i="3"/>
  <c r="E625" i="7"/>
  <c r="E626" i="7"/>
  <c r="BY625" i="3"/>
  <c r="F625" i="7"/>
  <c r="F626" i="7"/>
  <c r="B68" i="8"/>
  <c r="G68" i="8"/>
  <c r="BW631" i="3"/>
  <c r="D631" i="7"/>
  <c r="D632" i="7"/>
  <c r="BX631" i="3"/>
  <c r="E631" i="7"/>
  <c r="BY631" i="3"/>
  <c r="F631" i="7"/>
  <c r="B69" i="8"/>
  <c r="D69" i="8"/>
  <c r="BW16" i="6"/>
  <c r="BW25" i="6"/>
  <c r="BW34" i="6"/>
  <c r="BW43" i="6"/>
  <c r="BW52" i="6"/>
  <c r="BW61" i="6"/>
  <c r="BW70" i="6"/>
  <c r="BW73" i="6"/>
  <c r="D639" i="7"/>
  <c r="E69" i="8"/>
  <c r="BX16" i="6"/>
  <c r="BX25" i="6"/>
  <c r="BX34" i="6"/>
  <c r="BX43" i="6"/>
  <c r="BX52" i="6"/>
  <c r="BX61" i="6"/>
  <c r="BX70" i="6"/>
  <c r="BX73" i="6"/>
  <c r="E639" i="7"/>
  <c r="F69" i="8"/>
  <c r="BY16" i="6"/>
  <c r="BY25" i="6"/>
  <c r="BY34" i="6"/>
  <c r="BY43" i="6"/>
  <c r="BY52" i="6"/>
  <c r="BY61" i="6"/>
  <c r="BY70" i="6"/>
  <c r="BY73" i="6"/>
  <c r="F639" i="7"/>
  <c r="C69" i="8"/>
  <c r="BV16" i="6"/>
  <c r="BV25" i="6"/>
  <c r="BV34" i="6"/>
  <c r="BV43" i="6"/>
  <c r="BV52" i="6"/>
  <c r="BV61" i="6"/>
  <c r="BV70" i="6"/>
  <c r="BV73" i="6"/>
  <c r="C639" i="7"/>
  <c r="C632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501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<sst xmlns="http://schemas.openxmlformats.org/spreadsheetml/2006/main" count="4453" uniqueCount="1014">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</sst>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0.122390737116765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957</v>
      </c>
      <c r="C1" s="19"/>
      <c r="D1" s="20" t="s">
        <v>956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31" t="s">
        <v>958</v>
      </c>
      <c r="D4" s="1432" t="s">
        <v>958</v>
      </c>
      <c r="E4" s="1432" t="s">
        <v>958</v>
      </c>
      <c r="F4" s="1432" t="s">
        <v>958</v>
      </c>
      <c r="G4" s="1432" t="s">
        <v>958</v>
      </c>
      <c r="H4" s="1432" t="s">
        <v>958</v>
      </c>
      <c r="I4" s="1432"/>
      <c r="J4" s="1432" t="s">
        <v>959</v>
      </c>
      <c r="K4" s="1432" t="s">
        <v>959</v>
      </c>
      <c r="L4" s="1432" t="s">
        <v>959</v>
      </c>
      <c r="M4" s="1432" t="s">
        <v>720</v>
      </c>
      <c r="N4" s="1432" t="s">
        <v>720</v>
      </c>
      <c r="O4" s="1432" t="s">
        <v>720</v>
      </c>
      <c r="P4" s="1432" t="s">
        <v>720</v>
      </c>
      <c r="Q4" s="1432" t="s">
        <v>720</v>
      </c>
      <c r="R4" s="1432" t="s">
        <v>720</v>
      </c>
      <c r="S4" s="1432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19" t="s">
        <v>48</v>
      </c>
      <c r="DF4" s="1519"/>
      <c r="DG4" s="1519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19" t="s">
        <v>48</v>
      </c>
      <c r="DW4" s="1519"/>
      <c r="DX4" s="1519"/>
      <c r="DY4" s="71" t="s">
        <v>49</v>
      </c>
      <c r="DZ4" s="71"/>
      <c r="EA4" s="1520" t="s">
        <v>50</v>
      </c>
      <c r="EB4" s="1520"/>
      <c r="EC4" s="1520"/>
      <c r="ED4" s="1520"/>
      <c r="EE4" s="1520"/>
      <c r="EF4" s="1520"/>
      <c r="EG4" s="1520"/>
      <c r="EH4" s="72"/>
    </row>
    <row r="5" spans="1:143" s="73" customFormat="1" ht="24.5" customHeight="1">
      <c r="A5" s="74" t="s">
        <v>51</v>
      </c>
      <c r="B5" s="75"/>
      <c r="C5" s="76" t="s">
        <v>960</v>
      </c>
      <c r="D5" s="77" t="s">
        <v>963</v>
      </c>
      <c r="E5" s="77" t="s">
        <v>966</v>
      </c>
      <c r="F5" s="77" t="s">
        <v>967</v>
      </c>
      <c r="G5" s="77" t="s">
        <v>974</v>
      </c>
      <c r="H5" s="77" t="s">
        <v>981</v>
      </c>
      <c r="I5" s="77" t="s">
        <v>120</v>
      </c>
      <c r="J5" s="77" t="s">
        <v>973</v>
      </c>
      <c r="K5" s="77" t="s">
        <v>975</v>
      </c>
      <c r="L5" s="77" t="s">
        <v>978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961</v>
      </c>
      <c r="D7" s="1517" t="s">
        <v>961</v>
      </c>
      <c r="E7" s="1517" t="s">
        <v>961</v>
      </c>
      <c r="F7" s="1517" t="s">
        <v>961</v>
      </c>
      <c r="G7" s="1517" t="s">
        <v>961</v>
      </c>
      <c r="H7" s="1517" t="s">
        <v>961</v>
      </c>
      <c r="I7" s="1518"/>
      <c r="J7" s="1517" t="s">
        <v>961</v>
      </c>
      <c r="K7" s="1517" t="s">
        <v>961</v>
      </c>
      <c r="L7" s="1517" t="s">
        <v>961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68" customFormat="1" ht="15.75" customHeight="1">
      <c r="A18" s="1539" t="s">
        <v>66</v>
      </c>
      <c r="B18" s="1540" t="str">
        <f>$B$9</f>
        <v>VP</v>
      </c>
      <c r="C18" s="1541">
        <v>1</v>
      </c>
      <c r="D18" s="1542">
        <v>2</v>
      </c>
      <c r="E18" s="1542">
        <v>1</v>
      </c>
      <c r="F18" s="1542">
        <v>3</v>
      </c>
      <c r="G18" s="1542">
        <v>0.5</v>
      </c>
      <c r="H18" s="1542">
        <v>1</v>
      </c>
      <c r="I18" s="1542"/>
      <c r="J18" s="1542">
        <v>0.5</v>
      </c>
      <c r="K18" s="1542">
        <v>1.5</v>
      </c>
      <c r="L18" s="1542">
        <v>1</v>
      </c>
      <c r="M18" s="1542"/>
      <c r="N18" s="1542"/>
      <c r="O18" s="1542"/>
      <c r="P18" s="1542"/>
      <c r="Q18" s="1542"/>
      <c r="R18" s="1542"/>
      <c r="S18" s="1543"/>
      <c r="T18" s="1544">
        <v>1</v>
      </c>
      <c r="U18" s="1545">
        <v>1.5</v>
      </c>
      <c r="V18" s="1545">
        <v>1</v>
      </c>
      <c r="W18" s="1545">
        <v>3</v>
      </c>
      <c r="X18" s="1545">
        <v>1.5</v>
      </c>
      <c r="Y18" s="1545">
        <v>2</v>
      </c>
      <c r="Z18" s="1545"/>
      <c r="AA18" s="1545">
        <v>0.5</v>
      </c>
      <c r="AB18" s="1545">
        <v>1.5</v>
      </c>
      <c r="AC18" s="1545">
        <v>2</v>
      </c>
      <c r="AD18" s="1545"/>
      <c r="AE18" s="1545"/>
      <c r="AF18" s="1545"/>
      <c r="AG18" s="1545"/>
      <c r="AH18" s="1546"/>
      <c r="AI18" s="1545"/>
      <c r="AJ18" s="1547"/>
      <c r="AK18" s="1548"/>
      <c r="AL18" s="1549"/>
      <c r="AM18" s="1549"/>
      <c r="AN18" s="1549"/>
      <c r="AO18" s="1549"/>
      <c r="AP18" s="1549"/>
      <c r="AQ18" s="1549"/>
      <c r="AR18" s="1549"/>
      <c r="AS18" s="1549"/>
      <c r="AT18" s="1549"/>
      <c r="AU18" s="1549"/>
      <c r="AV18" s="1549"/>
      <c r="AW18" s="1549"/>
      <c r="AX18" s="1549"/>
      <c r="AY18" s="1549"/>
      <c r="AZ18" s="1549"/>
      <c r="BA18" s="1550"/>
      <c r="BB18" s="1551"/>
      <c r="BC18" s="1552"/>
      <c r="BD18" s="1552"/>
      <c r="BE18" s="1552"/>
      <c r="BF18" s="1552"/>
      <c r="BG18" s="1552"/>
      <c r="BH18" s="1552"/>
      <c r="BI18" s="1552"/>
      <c r="BJ18" s="1552"/>
      <c r="BK18" s="1552"/>
      <c r="BL18" s="1552"/>
      <c r="BM18" s="1552"/>
      <c r="BN18" s="1552"/>
      <c r="BO18" s="1552"/>
      <c r="BP18" s="1552"/>
      <c r="BQ18" s="1552"/>
      <c r="BR18" s="1553"/>
      <c r="BS18" s="1551"/>
      <c r="BT18" s="1552"/>
      <c r="BU18" s="1552"/>
      <c r="BV18" s="1552"/>
      <c r="BW18" s="1552"/>
      <c r="BX18" s="1552"/>
      <c r="BY18" s="1552"/>
      <c r="BZ18" s="1552"/>
      <c r="CA18" s="1552"/>
      <c r="CB18" s="1552"/>
      <c r="CC18" s="1552"/>
      <c r="CD18" s="1552"/>
      <c r="CE18" s="1552"/>
      <c r="CF18" s="1552"/>
      <c r="CG18" s="1552"/>
      <c r="CH18" s="1552"/>
      <c r="CI18" s="1553"/>
      <c r="CJ18" s="1554"/>
      <c r="CK18" s="1555">
        <v>1</v>
      </c>
      <c r="CL18" s="1545">
        <v>0.5</v>
      </c>
      <c r="CM18" s="1547">
        <v>2</v>
      </c>
      <c r="CN18" s="1556"/>
      <c r="CO18" s="1307">
        <f t="shared" si="23"/>
        <v>1.375</v>
      </c>
      <c r="CP18" s="1557">
        <f t="shared" si="24"/>
        <v>18</v>
      </c>
      <c r="CQ18" s="1558" t="str">
        <f t="shared" si="25"/>
        <v/>
      </c>
      <c r="CR18" s="1559" t="str">
        <f t="shared" si="26"/>
        <v/>
      </c>
      <c r="CS18" s="1560" t="str">
        <f t="shared" si="27"/>
        <v/>
      </c>
      <c r="CT18" s="1560" t="str">
        <f t="shared" si="28"/>
        <v/>
      </c>
      <c r="CU18" s="1560">
        <f t="shared" si="29"/>
        <v>0.5</v>
      </c>
      <c r="CV18" s="1560">
        <f t="shared" si="30"/>
        <v>0.5</v>
      </c>
      <c r="CW18" s="1560">
        <f t="shared" si="31"/>
        <v>1</v>
      </c>
      <c r="CX18" s="1561">
        <f t="shared" si="32"/>
        <v>1</v>
      </c>
      <c r="CY18" s="1561">
        <f t="shared" si="33"/>
        <v>1</v>
      </c>
      <c r="CZ18" s="1561">
        <f t="shared" si="34"/>
        <v>1</v>
      </c>
      <c r="DA18" s="1560">
        <f t="shared" si="35"/>
        <v>1.5</v>
      </c>
      <c r="DB18" s="1560">
        <f t="shared" si="36"/>
        <v>2</v>
      </c>
      <c r="DC18" s="1560">
        <f t="shared" si="37"/>
        <v>3</v>
      </c>
      <c r="DD18" s="1560" t="str">
        <f t="shared" si="38"/>
        <v/>
      </c>
      <c r="DE18" s="1560" t="str">
        <f t="shared" si="39"/>
        <v/>
      </c>
      <c r="DF18" s="1559" t="str">
        <f t="shared" si="40"/>
        <v/>
      </c>
      <c r="DG18" s="1562" t="str">
        <f t="shared" si="41"/>
        <v/>
      </c>
      <c r="DH18" s="155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9" t="str">
        <f t="shared" si="46"/>
        <v/>
      </c>
      <c r="DJ18" s="1560" t="str">
        <f t="shared" si="46"/>
        <v/>
      </c>
      <c r="DK18" s="1560" t="str">
        <f t="shared" si="46"/>
        <v/>
      </c>
      <c r="DL18" s="1560">
        <f t="shared" si="46"/>
        <v>0.5</v>
      </c>
      <c r="DM18" s="1560">
        <f t="shared" si="46"/>
        <v>1</v>
      </c>
      <c r="DN18" s="1560">
        <f t="shared" si="46"/>
        <v>1</v>
      </c>
      <c r="DO18" s="1561">
        <f t="shared" si="46"/>
        <v>1.5</v>
      </c>
      <c r="DP18" s="1561">
        <f t="shared" si="46"/>
        <v>1.5</v>
      </c>
      <c r="DQ18" s="1561">
        <f t="shared" si="46"/>
        <v>1.5</v>
      </c>
      <c r="DR18" s="1560">
        <f t="shared" si="46"/>
        <v>2</v>
      </c>
      <c r="DS18" s="1560">
        <f t="shared" si="46"/>
        <v>2</v>
      </c>
      <c r="DT18" s="1560">
        <f t="shared" si="46"/>
        <v>3</v>
      </c>
      <c r="DU18" s="1560" t="str">
        <f t="shared" si="46"/>
        <v/>
      </c>
      <c r="DV18" s="1560" t="str">
        <f t="shared" si="46"/>
        <v/>
      </c>
      <c r="DW18" s="1559" t="str">
        <f t="shared" si="46"/>
        <v/>
      </c>
      <c r="DX18" s="1562" t="str">
        <f t="shared" si="46"/>
        <v/>
      </c>
      <c r="DY18" s="1563"/>
      <c r="DZ18" s="1564"/>
      <c r="EA18" s="1556"/>
      <c r="EB18" s="1565"/>
      <c r="EC18" s="1566" t="s">
        <v>67</v>
      </c>
      <c r="ED18" s="1567"/>
      <c r="EE18" s="1566" t="s">
        <v>68</v>
      </c>
      <c r="EF18" s="1567"/>
      <c r="EG18" s="1556"/>
      <c r="EH18" s="1556"/>
      <c r="EJ18" s="1568">
        <v>11</v>
      </c>
      <c r="EK18" s="1568">
        <v>3</v>
      </c>
      <c r="EL18" s="1569">
        <f t="shared" si="11"/>
        <v>3</v>
      </c>
      <c r="EM18" s="1569">
        <f t="shared" si="12"/>
        <v>2</v>
      </c>
    </row>
    <row r="19" spans="1:143" s="1568" customFormat="1" ht="15.75" customHeight="1">
      <c r="A19" s="1570"/>
      <c r="B19" s="1571" t="str">
        <f>$B$10</f>
        <v>P</v>
      </c>
      <c r="C19" s="1572">
        <v>2</v>
      </c>
      <c r="D19" s="1573">
        <v>3</v>
      </c>
      <c r="E19" s="1573">
        <v>3</v>
      </c>
      <c r="F19" s="1573">
        <v>5</v>
      </c>
      <c r="G19" s="1573">
        <v>2</v>
      </c>
      <c r="H19" s="1573">
        <v>3</v>
      </c>
      <c r="I19" s="1573"/>
      <c r="J19" s="1573">
        <v>1</v>
      </c>
      <c r="K19" s="1573">
        <v>3</v>
      </c>
      <c r="L19" s="1573">
        <v>3</v>
      </c>
      <c r="M19" s="1573"/>
      <c r="N19" s="1573"/>
      <c r="O19" s="1573"/>
      <c r="P19" s="1573"/>
      <c r="Q19" s="1573"/>
      <c r="R19" s="1573"/>
      <c r="S19" s="1574"/>
      <c r="T19" s="1575"/>
      <c r="U19" s="1576"/>
      <c r="V19" s="1576"/>
      <c r="W19" s="1576"/>
      <c r="X19" s="1576"/>
      <c r="Y19" s="1576"/>
      <c r="Z19" s="1576"/>
      <c r="AA19" s="1576"/>
      <c r="AB19" s="1576"/>
      <c r="AC19" s="1576"/>
      <c r="AD19" s="1576"/>
      <c r="AE19" s="1576"/>
      <c r="AF19" s="1576"/>
      <c r="AG19" s="1576"/>
      <c r="AH19" s="1577"/>
      <c r="AI19" s="1576"/>
      <c r="AJ19" s="1578"/>
      <c r="AK19" s="1572">
        <v>2</v>
      </c>
      <c r="AL19" s="1579">
        <v>2</v>
      </c>
      <c r="AM19" s="1579">
        <v>3</v>
      </c>
      <c r="AN19" s="1580">
        <v>5</v>
      </c>
      <c r="AO19" s="1580">
        <v>2</v>
      </c>
      <c r="AP19" s="1580">
        <v>3</v>
      </c>
      <c r="AQ19" s="1580"/>
      <c r="AR19" s="1580">
        <v>1</v>
      </c>
      <c r="AS19" s="1580">
        <v>3</v>
      </c>
      <c r="AT19" s="1580">
        <v>2</v>
      </c>
      <c r="AU19" s="1580"/>
      <c r="AV19" s="1581"/>
      <c r="AW19" s="1580"/>
      <c r="AX19" s="1581"/>
      <c r="AY19" s="1580"/>
      <c r="AZ19" s="1580"/>
      <c r="BA19" s="1582"/>
      <c r="BB19" s="1583"/>
      <c r="BC19" s="1584"/>
      <c r="BD19" s="1584"/>
      <c r="BE19" s="1584"/>
      <c r="BF19" s="1584"/>
      <c r="BG19" s="1584"/>
      <c r="BH19" s="1584"/>
      <c r="BI19" s="1584"/>
      <c r="BJ19" s="1584"/>
      <c r="BK19" s="1584"/>
      <c r="BL19" s="1584"/>
      <c r="BM19" s="1584"/>
      <c r="BN19" s="1584"/>
      <c r="BO19" s="1584"/>
      <c r="BP19" s="1584"/>
      <c r="BQ19" s="1584"/>
      <c r="BR19" s="1585"/>
      <c r="BS19" s="1586"/>
      <c r="BT19" s="1587"/>
      <c r="BU19" s="1587"/>
      <c r="BV19" s="1587"/>
      <c r="BW19" s="1587"/>
      <c r="BX19" s="1587"/>
      <c r="BY19" s="1587"/>
      <c r="BZ19" s="1587"/>
      <c r="CA19" s="1587"/>
      <c r="CB19" s="1587"/>
      <c r="CC19" s="1587"/>
      <c r="CD19" s="1587"/>
      <c r="CE19" s="1587"/>
      <c r="CF19" s="1587"/>
      <c r="CG19" s="1587"/>
      <c r="CH19" s="1587"/>
      <c r="CI19" s="1588"/>
      <c r="CJ19" s="1589"/>
      <c r="CK19" s="1555">
        <v>3</v>
      </c>
      <c r="CL19" s="1579">
        <v>1</v>
      </c>
      <c r="CM19" s="1590">
        <v>3</v>
      </c>
      <c r="CN19" s="1556"/>
      <c r="CO19" s="1307">
        <f t="shared" si="23"/>
        <v>2.625</v>
      </c>
      <c r="CP19" s="1557">
        <f t="shared" si="24"/>
        <v>18</v>
      </c>
      <c r="CQ19" s="1558" t="str">
        <f t="shared" si="25"/>
        <v/>
      </c>
      <c r="CR19" s="1559" t="str">
        <f t="shared" si="26"/>
        <v/>
      </c>
      <c r="CS19" s="1560" t="str">
        <f t="shared" si="27"/>
        <v/>
      </c>
      <c r="CT19" s="1560" t="str">
        <f t="shared" si="28"/>
        <v/>
      </c>
      <c r="CU19" s="1560">
        <f t="shared" si="29"/>
        <v>1</v>
      </c>
      <c r="CV19" s="1560">
        <f t="shared" si="30"/>
        <v>2</v>
      </c>
      <c r="CW19" s="1560">
        <f t="shared" si="31"/>
        <v>2</v>
      </c>
      <c r="CX19" s="1561">
        <f t="shared" si="32"/>
        <v>3</v>
      </c>
      <c r="CY19" s="1561">
        <f t="shared" si="33"/>
        <v>3</v>
      </c>
      <c r="CZ19" s="1561">
        <f t="shared" si="34"/>
        <v>3</v>
      </c>
      <c r="DA19" s="1560">
        <f t="shared" si="35"/>
        <v>3</v>
      </c>
      <c r="DB19" s="1560">
        <f t="shared" si="36"/>
        <v>3</v>
      </c>
      <c r="DC19" s="1560">
        <f t="shared" si="37"/>
        <v>5</v>
      </c>
      <c r="DD19" s="1560" t="str">
        <f t="shared" si="38"/>
        <v/>
      </c>
      <c r="DE19" s="1560" t="str">
        <f t="shared" si="39"/>
        <v/>
      </c>
      <c r="DF19" s="1559" t="str">
        <f t="shared" si="40"/>
        <v/>
      </c>
      <c r="DG19" s="1562" t="str">
        <f t="shared" si="41"/>
        <v/>
      </c>
      <c r="DH19" s="155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9" t="str">
        <f t="shared" si="47"/>
        <v/>
      </c>
      <c r="DJ19" s="1560" t="str">
        <f t="shared" si="47"/>
        <v/>
      </c>
      <c r="DK19" s="1560" t="str">
        <f t="shared" si="47"/>
        <v/>
      </c>
      <c r="DL19" s="1560">
        <f t="shared" si="47"/>
        <v>1</v>
      </c>
      <c r="DM19" s="1560">
        <f t="shared" si="47"/>
        <v>2</v>
      </c>
      <c r="DN19" s="1560">
        <f t="shared" si="47"/>
        <v>2</v>
      </c>
      <c r="DO19" s="1561">
        <f t="shared" si="47"/>
        <v>2</v>
      </c>
      <c r="DP19" s="1561">
        <f t="shared" si="47"/>
        <v>2</v>
      </c>
      <c r="DQ19" s="1561">
        <f t="shared" si="47"/>
        <v>3</v>
      </c>
      <c r="DR19" s="1560">
        <f t="shared" si="47"/>
        <v>3</v>
      </c>
      <c r="DS19" s="1560">
        <f t="shared" si="47"/>
        <v>3</v>
      </c>
      <c r="DT19" s="1560">
        <f t="shared" si="47"/>
        <v>5</v>
      </c>
      <c r="DU19" s="1560" t="str">
        <f t="shared" si="47"/>
        <v/>
      </c>
      <c r="DV19" s="1560" t="str">
        <f t="shared" si="47"/>
        <v/>
      </c>
      <c r="DW19" s="1559" t="str">
        <f t="shared" si="47"/>
        <v/>
      </c>
      <c r="DX19" s="1562" t="str">
        <f t="shared" si="47"/>
        <v/>
      </c>
      <c r="DY19" s="1563"/>
      <c r="DZ19" s="1564"/>
      <c r="EA19" s="1556"/>
      <c r="EB19" s="1565"/>
      <c r="EC19" s="1591" t="s">
        <v>69</v>
      </c>
      <c r="ED19" s="1592" t="s">
        <v>70</v>
      </c>
      <c r="EE19" s="1591" t="s">
        <v>69</v>
      </c>
      <c r="EF19" s="1592" t="s">
        <v>70</v>
      </c>
      <c r="EG19" s="1556"/>
      <c r="EH19" s="1556"/>
      <c r="EJ19" s="1568">
        <v>12</v>
      </c>
      <c r="EK19" s="1568">
        <v>2</v>
      </c>
      <c r="EL19" s="1569">
        <f t="shared" si="11"/>
        <v>2</v>
      </c>
      <c r="EM19" s="1569">
        <f t="shared" si="12"/>
        <v>2</v>
      </c>
    </row>
    <row r="20" spans="1:143" s="1568" customFormat="1" ht="15.75" customHeight="1">
      <c r="A20" s="1570"/>
      <c r="B20" s="1571" t="str">
        <f>$B$11</f>
        <v>M</v>
      </c>
      <c r="C20" s="1572">
        <v>6</v>
      </c>
      <c r="D20" s="1573">
        <v>6</v>
      </c>
      <c r="E20" s="1573">
        <v>8</v>
      </c>
      <c r="F20" s="1573">
        <v>8</v>
      </c>
      <c r="G20" s="1573">
        <v>5</v>
      </c>
      <c r="H20" s="1573">
        <v>8</v>
      </c>
      <c r="I20" s="1573"/>
      <c r="J20" s="1573">
        <v>5</v>
      </c>
      <c r="K20" s="1573">
        <v>3</v>
      </c>
      <c r="L20" s="1573">
        <v>6</v>
      </c>
      <c r="M20" s="1573"/>
      <c r="N20" s="1573"/>
      <c r="O20" s="1573"/>
      <c r="P20" s="1573"/>
      <c r="Q20" s="1573"/>
      <c r="R20" s="1573"/>
      <c r="S20" s="1574"/>
      <c r="T20" s="1593"/>
      <c r="U20" s="1594"/>
      <c r="V20" s="1594"/>
      <c r="W20" s="1594"/>
      <c r="X20" s="1594"/>
      <c r="Y20" s="1594"/>
      <c r="Z20" s="1594"/>
      <c r="AA20" s="1594"/>
      <c r="AB20" s="1594"/>
      <c r="AC20" s="1594"/>
      <c r="AD20" s="1594"/>
      <c r="AE20" s="1594"/>
      <c r="AF20" s="1594"/>
      <c r="AG20" s="1594"/>
      <c r="AH20" s="1595"/>
      <c r="AI20" s="1594"/>
      <c r="AJ20" s="1596"/>
      <c r="AK20" s="1575"/>
      <c r="AL20" s="1576"/>
      <c r="AM20" s="1576"/>
      <c r="AN20" s="1576"/>
      <c r="AO20" s="1576"/>
      <c r="AP20" s="1576"/>
      <c r="AQ20" s="1576"/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8"/>
      <c r="BB20" s="1597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98"/>
      <c r="BS20" s="1583"/>
      <c r="BT20" s="1584"/>
      <c r="BU20" s="1584"/>
      <c r="BV20" s="1584"/>
      <c r="BW20" s="1584"/>
      <c r="BX20" s="1584"/>
      <c r="BY20" s="1584"/>
      <c r="BZ20" s="1584"/>
      <c r="CA20" s="1584"/>
      <c r="CB20" s="1584"/>
      <c r="CC20" s="1584"/>
      <c r="CD20" s="1584"/>
      <c r="CE20" s="1584"/>
      <c r="CF20" s="1584"/>
      <c r="CG20" s="1584"/>
      <c r="CH20" s="1584"/>
      <c r="CI20" s="1585"/>
      <c r="CJ20" s="1589"/>
      <c r="CK20" s="1555">
        <v>6</v>
      </c>
      <c r="CL20" s="760">
        <v>3</v>
      </c>
      <c r="CM20" s="1598">
        <v>8</v>
      </c>
      <c r="CN20" s="1556"/>
      <c r="CO20" s="1307">
        <f t="shared" si="23"/>
        <v>5.875</v>
      </c>
      <c r="CP20" s="1557">
        <f t="shared" si="24"/>
        <v>18</v>
      </c>
      <c r="CQ20" s="1558" t="str">
        <f t="shared" si="25"/>
        <v/>
      </c>
      <c r="CR20" s="1559" t="str">
        <f t="shared" si="26"/>
        <v/>
      </c>
      <c r="CS20" s="1560" t="str">
        <f t="shared" si="27"/>
        <v/>
      </c>
      <c r="CT20" s="1560" t="str">
        <f t="shared" si="28"/>
        <v/>
      </c>
      <c r="CU20" s="1560">
        <f t="shared" si="29"/>
        <v>3</v>
      </c>
      <c r="CV20" s="1560">
        <f t="shared" si="30"/>
        <v>5</v>
      </c>
      <c r="CW20" s="1560">
        <f t="shared" si="31"/>
        <v>5</v>
      </c>
      <c r="CX20" s="1561">
        <f t="shared" si="32"/>
        <v>6</v>
      </c>
      <c r="CY20" s="1561">
        <f t="shared" si="33"/>
        <v>6</v>
      </c>
      <c r="CZ20" s="1561">
        <f t="shared" si="34"/>
        <v>6</v>
      </c>
      <c r="DA20" s="1560">
        <f t="shared" si="35"/>
        <v>8</v>
      </c>
      <c r="DB20" s="1560">
        <f t="shared" si="36"/>
        <v>8</v>
      </c>
      <c r="DC20" s="1560">
        <f t="shared" si="37"/>
        <v>8</v>
      </c>
      <c r="DD20" s="1560" t="str">
        <f t="shared" si="38"/>
        <v/>
      </c>
      <c r="DE20" s="1560" t="str">
        <f t="shared" si="39"/>
        <v/>
      </c>
      <c r="DF20" s="1559" t="str">
        <f t="shared" si="40"/>
        <v/>
      </c>
      <c r="DG20" s="1562" t="str">
        <f t="shared" si="41"/>
        <v/>
      </c>
      <c r="DH20" s="155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9" t="str">
        <f t="shared" si="48"/>
        <v/>
      </c>
      <c r="DJ20" s="1560" t="str">
        <f t="shared" si="48"/>
        <v/>
      </c>
      <c r="DK20" s="1560" t="str">
        <f t="shared" si="48"/>
        <v/>
      </c>
      <c r="DL20" s="1560">
        <f t="shared" si="48"/>
        <v>3</v>
      </c>
      <c r="DM20" s="1560">
        <f t="shared" si="48"/>
        <v>4</v>
      </c>
      <c r="DN20" s="1560">
        <f t="shared" si="48"/>
        <v>5</v>
      </c>
      <c r="DO20" s="1561">
        <f t="shared" si="48"/>
        <v>5</v>
      </c>
      <c r="DP20" s="1561">
        <f t="shared" si="48"/>
        <v>6</v>
      </c>
      <c r="DQ20" s="1561">
        <f t="shared" si="48"/>
        <v>6</v>
      </c>
      <c r="DR20" s="1560">
        <f t="shared" si="48"/>
        <v>6</v>
      </c>
      <c r="DS20" s="1560">
        <f t="shared" si="48"/>
        <v>7</v>
      </c>
      <c r="DT20" s="1560">
        <f t="shared" si="48"/>
        <v>8</v>
      </c>
      <c r="DU20" s="1560" t="str">
        <f t="shared" si="48"/>
        <v/>
      </c>
      <c r="DV20" s="1560" t="str">
        <f t="shared" si="48"/>
        <v/>
      </c>
      <c r="DW20" s="1559" t="str">
        <f t="shared" si="48"/>
        <v/>
      </c>
      <c r="DX20" s="1562" t="str">
        <f t="shared" si="48"/>
        <v/>
      </c>
      <c r="DY20" s="1563"/>
      <c r="DZ20" s="1564"/>
      <c r="EA20" s="1556"/>
      <c r="EB20" s="1599"/>
      <c r="EC20" s="1600"/>
      <c r="ED20" s="1601" t="s">
        <v>71</v>
      </c>
      <c r="EE20" s="1600"/>
      <c r="EF20" s="1601" t="s">
        <v>71</v>
      </c>
      <c r="EG20" s="1556"/>
      <c r="EH20" s="1556"/>
      <c r="EJ20" s="1568">
        <v>13</v>
      </c>
      <c r="EK20" s="1568">
        <v>2</v>
      </c>
      <c r="EL20" s="1569">
        <f t="shared" si="11"/>
        <v>2</v>
      </c>
      <c r="EM20" s="1569">
        <f t="shared" si="12"/>
        <v>2</v>
      </c>
    </row>
    <row r="21" spans="1:143" s="1568" customFormat="1" ht="15.75" customHeight="1" thickBot="1">
      <c r="A21" s="1602"/>
      <c r="B21" s="1603" t="str">
        <f>$B$12</f>
        <v>BO</v>
      </c>
      <c r="C21" s="1604">
        <v>10</v>
      </c>
      <c r="D21" s="1605">
        <v>20</v>
      </c>
      <c r="E21" s="1606">
        <v>20</v>
      </c>
      <c r="F21" s="1605">
        <v>10</v>
      </c>
      <c r="G21" s="1605">
        <v>10</v>
      </c>
      <c r="H21" s="1605">
        <v>20</v>
      </c>
      <c r="I21" s="1605"/>
      <c r="J21" s="1605">
        <v>13</v>
      </c>
      <c r="K21" s="1605">
        <v>5</v>
      </c>
      <c r="L21" s="1605">
        <v>8</v>
      </c>
      <c r="M21" s="1605"/>
      <c r="N21" s="1605"/>
      <c r="O21" s="1605"/>
      <c r="P21" s="1605"/>
      <c r="Q21" s="1605"/>
      <c r="R21" s="1605"/>
      <c r="S21" s="1607"/>
      <c r="T21" s="1608"/>
      <c r="U21" s="1609"/>
      <c r="V21" s="1609"/>
      <c r="W21" s="1609"/>
      <c r="X21" s="1609"/>
      <c r="Y21" s="1609"/>
      <c r="Z21" s="1609"/>
      <c r="AA21" s="1609"/>
      <c r="AB21" s="1609"/>
      <c r="AC21" s="1609"/>
      <c r="AD21" s="1609"/>
      <c r="AE21" s="1609"/>
      <c r="AF21" s="1609"/>
      <c r="AG21" s="1609"/>
      <c r="AH21" s="1610"/>
      <c r="AI21" s="1609"/>
      <c r="AJ21" s="1611"/>
      <c r="AK21" s="1608"/>
      <c r="AL21" s="1609"/>
      <c r="AM21" s="1609"/>
      <c r="AN21" s="1609"/>
      <c r="AO21" s="1609"/>
      <c r="AP21" s="1609"/>
      <c r="AQ21" s="1609"/>
      <c r="AR21" s="1609"/>
      <c r="AS21" s="1609"/>
      <c r="AT21" s="1609"/>
      <c r="AU21" s="1609"/>
      <c r="AV21" s="1609"/>
      <c r="AW21" s="1609"/>
      <c r="AX21" s="1609"/>
      <c r="AY21" s="1609"/>
      <c r="AZ21" s="1609"/>
      <c r="BA21" s="1611"/>
      <c r="BB21" s="1612"/>
      <c r="BC21" s="1613"/>
      <c r="BD21" s="1613"/>
      <c r="BE21" s="1613"/>
      <c r="BF21" s="1613"/>
      <c r="BG21" s="1613"/>
      <c r="BH21" s="1613"/>
      <c r="BI21" s="1613"/>
      <c r="BJ21" s="1613"/>
      <c r="BK21" s="1613"/>
      <c r="BL21" s="1613"/>
      <c r="BM21" s="1613"/>
      <c r="BN21" s="1613"/>
      <c r="BO21" s="1613"/>
      <c r="BP21" s="1613"/>
      <c r="BQ21" s="1613"/>
      <c r="BR21" s="1614"/>
      <c r="BS21" s="1615">
        <v>10</v>
      </c>
      <c r="BT21" s="1616">
        <v>20</v>
      </c>
      <c r="BU21" s="1616">
        <v>25</v>
      </c>
      <c r="BV21" s="1616">
        <v>10</v>
      </c>
      <c r="BW21" s="1616">
        <v>8</v>
      </c>
      <c r="BX21" s="1616">
        <v>10</v>
      </c>
      <c r="BY21" s="1616">
        <v>13</v>
      </c>
      <c r="BZ21" s="1616">
        <v>13</v>
      </c>
      <c r="CA21" s="1616">
        <v>5</v>
      </c>
      <c r="CB21" s="1616">
        <v>15</v>
      </c>
      <c r="CC21" s="1616"/>
      <c r="CD21" s="1616"/>
      <c r="CE21" s="1616"/>
      <c r="CF21" s="1616"/>
      <c r="CG21" s="1616"/>
      <c r="CH21" s="1616"/>
      <c r="CI21" s="1617"/>
      <c r="CJ21" s="1618"/>
      <c r="CK21" s="1615">
        <v>10</v>
      </c>
      <c r="CL21" s="1616">
        <v>5</v>
      </c>
      <c r="CM21" s="1617">
        <v>20</v>
      </c>
      <c r="CN21" s="1556"/>
      <c r="CO21" s="1307">
        <f t="shared" si="23"/>
        <v>12.647058823529411</v>
      </c>
      <c r="CP21" s="1557">
        <f t="shared" si="24"/>
        <v>19</v>
      </c>
      <c r="CQ21" s="1558" t="str">
        <f t="shared" si="25"/>
        <v/>
      </c>
      <c r="CR21" s="1559" t="str">
        <f t="shared" si="26"/>
        <v/>
      </c>
      <c r="CS21" s="1560" t="str">
        <f t="shared" si="27"/>
        <v/>
      </c>
      <c r="CT21" s="1560" t="str">
        <f t="shared" si="28"/>
        <v/>
      </c>
      <c r="CU21" s="1560">
        <f t="shared" si="29"/>
        <v>5</v>
      </c>
      <c r="CV21" s="1560">
        <f t="shared" si="30"/>
        <v>8</v>
      </c>
      <c r="CW21" s="1560">
        <f t="shared" si="31"/>
        <v>10</v>
      </c>
      <c r="CX21" s="1561">
        <f t="shared" si="32"/>
        <v>10</v>
      </c>
      <c r="CY21" s="1561">
        <f t="shared" si="33"/>
        <v>10</v>
      </c>
      <c r="CZ21" s="1561">
        <f t="shared" si="34"/>
        <v>13</v>
      </c>
      <c r="DA21" s="1560">
        <f t="shared" si="35"/>
        <v>20</v>
      </c>
      <c r="DB21" s="1560">
        <f t="shared" si="36"/>
        <v>20</v>
      </c>
      <c r="DC21" s="1560">
        <f t="shared" si="37"/>
        <v>20</v>
      </c>
      <c r="DD21" s="1560" t="str">
        <f t="shared" si="38"/>
        <v/>
      </c>
      <c r="DE21" s="1560" t="str">
        <f t="shared" si="39"/>
        <v/>
      </c>
      <c r="DF21" s="1559" t="str">
        <f t="shared" si="40"/>
        <v/>
      </c>
      <c r="DG21" s="1562" t="str">
        <f t="shared" si="41"/>
        <v/>
      </c>
      <c r="DH21" s="155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9" t="str">
        <f t="shared" si="49"/>
        <v/>
      </c>
      <c r="DJ21" s="1560" t="str">
        <f t="shared" si="49"/>
        <v/>
      </c>
      <c r="DK21" s="1560" t="str">
        <f t="shared" si="49"/>
        <v/>
      </c>
      <c r="DL21" s="1560">
        <f t="shared" si="49"/>
        <v>5</v>
      </c>
      <c r="DM21" s="1560">
        <f t="shared" si="49"/>
        <v>8</v>
      </c>
      <c r="DN21" s="1560">
        <f t="shared" si="49"/>
        <v>10</v>
      </c>
      <c r="DO21" s="1561">
        <f t="shared" si="49"/>
        <v>10</v>
      </c>
      <c r="DP21" s="1561">
        <f t="shared" si="49"/>
        <v>10</v>
      </c>
      <c r="DQ21" s="1561">
        <f t="shared" si="49"/>
        <v>13</v>
      </c>
      <c r="DR21" s="1560">
        <f t="shared" si="49"/>
        <v>13</v>
      </c>
      <c r="DS21" s="1560">
        <f t="shared" si="49"/>
        <v>15</v>
      </c>
      <c r="DT21" s="1560">
        <f t="shared" si="49"/>
        <v>20</v>
      </c>
      <c r="DU21" s="1560">
        <f t="shared" si="49"/>
        <v>25</v>
      </c>
      <c r="DV21" s="1560" t="str">
        <f t="shared" si="49"/>
        <v/>
      </c>
      <c r="DW21" s="1559" t="str">
        <f t="shared" si="49"/>
        <v/>
      </c>
      <c r="DX21" s="1562" t="str">
        <f t="shared" si="49"/>
        <v/>
      </c>
      <c r="DY21" s="1563"/>
      <c r="DZ21" s="1564"/>
      <c r="EA21" s="1619" t="s">
        <v>60</v>
      </c>
      <c r="EB21" s="1620">
        <f>CK9</f>
        <v>0.44</v>
      </c>
      <c r="EC21" s="1621">
        <f>CK18-CK22</f>
        <v>0.5</v>
      </c>
      <c r="ED21" s="1620">
        <f>EB21*EC21*100</f>
        <v>22</v>
      </c>
      <c r="EE21" s="1621"/>
      <c r="EF21" s="1620"/>
      <c r="EG21" s="1556"/>
      <c r="EH21" s="1556"/>
      <c r="EJ21" s="1568">
        <v>14</v>
      </c>
      <c r="EK21" s="1568">
        <v>1</v>
      </c>
      <c r="EL21" s="1569">
        <f t="shared" si="11"/>
        <v>1</v>
      </c>
      <c r="EM21" s="1569">
        <f t="shared" si="12"/>
        <v>2</v>
      </c>
    </row>
    <row r="22" spans="1:143" s="1568" customFormat="1" ht="15.75" customHeight="1">
      <c r="A22" s="1539" t="s">
        <v>72</v>
      </c>
      <c r="B22" s="1540" t="str">
        <f>$B$9</f>
        <v>VP</v>
      </c>
      <c r="C22" s="1622">
        <v>0.25</v>
      </c>
      <c r="D22" s="1542">
        <v>0.5</v>
      </c>
      <c r="E22" s="1542">
        <v>0.25</v>
      </c>
      <c r="F22" s="1542">
        <v>0.5</v>
      </c>
      <c r="G22" s="1542">
        <v>0.5</v>
      </c>
      <c r="H22" s="1542">
        <v>0.5</v>
      </c>
      <c r="I22" s="1542"/>
      <c r="J22" s="1542">
        <v>0.25</v>
      </c>
      <c r="K22" s="1542">
        <v>0.25</v>
      </c>
      <c r="L22" s="1542">
        <v>0.5</v>
      </c>
      <c r="M22" s="1542"/>
      <c r="N22" s="1542"/>
      <c r="O22" s="1542"/>
      <c r="P22" s="1542"/>
      <c r="Q22" s="1542"/>
      <c r="R22" s="1542"/>
      <c r="S22" s="1543"/>
      <c r="T22" s="1544">
        <v>0.25</v>
      </c>
      <c r="U22" s="1545">
        <v>0.5</v>
      </c>
      <c r="V22" s="1545">
        <v>0.5</v>
      </c>
      <c r="W22" s="1545">
        <v>0.5</v>
      </c>
      <c r="X22" s="1545">
        <v>0.5</v>
      </c>
      <c r="Y22" s="1545">
        <v>1</v>
      </c>
      <c r="Z22" s="1545"/>
      <c r="AA22" s="1545">
        <v>0.25</v>
      </c>
      <c r="AB22" s="1545">
        <v>0.25</v>
      </c>
      <c r="AC22" s="1545">
        <v>0.5</v>
      </c>
      <c r="AD22" s="1545"/>
      <c r="AE22" s="1545"/>
      <c r="AF22" s="1545"/>
      <c r="AG22" s="1545"/>
      <c r="AH22" s="1546"/>
      <c r="AI22" s="1545"/>
      <c r="AJ22" s="1547"/>
      <c r="AK22" s="1548"/>
      <c r="AL22" s="1549"/>
      <c r="AM22" s="1549"/>
      <c r="AN22" s="1549"/>
      <c r="AO22" s="1549"/>
      <c r="AP22" s="1549"/>
      <c r="AQ22" s="1549"/>
      <c r="AR22" s="1549"/>
      <c r="AS22" s="1549"/>
      <c r="AT22" s="1549"/>
      <c r="AU22" s="1549"/>
      <c r="AV22" s="1549"/>
      <c r="AW22" s="1549"/>
      <c r="AX22" s="1549"/>
      <c r="AY22" s="1549"/>
      <c r="AZ22" s="1549"/>
      <c r="BA22" s="1550"/>
      <c r="BB22" s="1551"/>
      <c r="BC22" s="1552"/>
      <c r="BD22" s="1552"/>
      <c r="BE22" s="1552"/>
      <c r="BF22" s="1552"/>
      <c r="BG22" s="1552"/>
      <c r="BH22" s="1552"/>
      <c r="BI22" s="1552"/>
      <c r="BJ22" s="1552"/>
      <c r="BK22" s="1552"/>
      <c r="BL22" s="1552"/>
      <c r="BM22" s="1552"/>
      <c r="BN22" s="1552"/>
      <c r="BO22" s="1552"/>
      <c r="BP22" s="1552"/>
      <c r="BQ22" s="1552"/>
      <c r="BR22" s="1553"/>
      <c r="BS22" s="1551"/>
      <c r="BT22" s="1552"/>
      <c r="BU22" s="1552"/>
      <c r="BV22" s="1552"/>
      <c r="BW22" s="1552"/>
      <c r="BX22" s="1552"/>
      <c r="BY22" s="1552"/>
      <c r="BZ22" s="1552"/>
      <c r="CA22" s="1552"/>
      <c r="CB22" s="1552"/>
      <c r="CC22" s="1552"/>
      <c r="CD22" s="1552"/>
      <c r="CE22" s="1552"/>
      <c r="CF22" s="1552"/>
      <c r="CG22" s="1552"/>
      <c r="CH22" s="1552"/>
      <c r="CI22" s="1553"/>
      <c r="CJ22" s="1554"/>
      <c r="CK22" s="1544">
        <v>0.5</v>
      </c>
      <c r="CL22" s="1545">
        <v>0.25</v>
      </c>
      <c r="CM22" s="1547">
        <v>0.5</v>
      </c>
      <c r="CN22" s="1556"/>
      <c r="CO22" s="1307">
        <f t="shared" si="23"/>
        <v>0.40625</v>
      </c>
      <c r="CP22" s="1557">
        <f t="shared" si="24"/>
        <v>18</v>
      </c>
      <c r="CQ22" s="1558" t="str">
        <f t="shared" si="25"/>
        <v/>
      </c>
      <c r="CR22" s="1559" t="str">
        <f t="shared" si="26"/>
        <v/>
      </c>
      <c r="CS22" s="1560" t="str">
        <f t="shared" si="27"/>
        <v/>
      </c>
      <c r="CT22" s="1560" t="str">
        <f t="shared" si="28"/>
        <v/>
      </c>
      <c r="CU22" s="1560">
        <f t="shared" si="29"/>
        <v>0.25</v>
      </c>
      <c r="CV22" s="1560">
        <f t="shared" si="30"/>
        <v>0.25</v>
      </c>
      <c r="CW22" s="1560">
        <f t="shared" si="31"/>
        <v>0.25</v>
      </c>
      <c r="CX22" s="1561">
        <f t="shared" si="32"/>
        <v>0.25</v>
      </c>
      <c r="CY22" s="1561">
        <f t="shared" si="33"/>
        <v>0.5</v>
      </c>
      <c r="CZ22" s="1561">
        <f t="shared" si="34"/>
        <v>0.5</v>
      </c>
      <c r="DA22" s="1560">
        <f t="shared" si="35"/>
        <v>0.5</v>
      </c>
      <c r="DB22" s="1560">
        <f t="shared" si="36"/>
        <v>0.5</v>
      </c>
      <c r="DC22" s="1560">
        <f t="shared" si="37"/>
        <v>0.5</v>
      </c>
      <c r="DD22" s="1560" t="str">
        <f t="shared" si="38"/>
        <v/>
      </c>
      <c r="DE22" s="1560" t="str">
        <f t="shared" si="39"/>
        <v/>
      </c>
      <c r="DF22" s="1559" t="str">
        <f t="shared" si="40"/>
        <v/>
      </c>
      <c r="DG22" s="1562" t="str">
        <f t="shared" si="41"/>
        <v/>
      </c>
      <c r="DH22" s="155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9" t="str">
        <f t="shared" si="50"/>
        <v/>
      </c>
      <c r="DJ22" s="1560" t="str">
        <f t="shared" si="50"/>
        <v/>
      </c>
      <c r="DK22" s="1560" t="str">
        <f t="shared" si="50"/>
        <v/>
      </c>
      <c r="DL22" s="1560">
        <f t="shared" si="50"/>
        <v>0.25</v>
      </c>
      <c r="DM22" s="1560">
        <f t="shared" si="50"/>
        <v>0.25</v>
      </c>
      <c r="DN22" s="1560">
        <f t="shared" si="50"/>
        <v>0.25</v>
      </c>
      <c r="DO22" s="1561">
        <f t="shared" si="50"/>
        <v>0.5</v>
      </c>
      <c r="DP22" s="1561">
        <f t="shared" si="50"/>
        <v>0.5</v>
      </c>
      <c r="DQ22" s="1561">
        <f t="shared" si="50"/>
        <v>0.5</v>
      </c>
      <c r="DR22" s="1560">
        <f t="shared" si="50"/>
        <v>0.5</v>
      </c>
      <c r="DS22" s="1560">
        <f t="shared" si="50"/>
        <v>0.5</v>
      </c>
      <c r="DT22" s="1560">
        <f t="shared" si="50"/>
        <v>1</v>
      </c>
      <c r="DU22" s="1560" t="str">
        <f t="shared" si="50"/>
        <v/>
      </c>
      <c r="DV22" s="1560" t="str">
        <f t="shared" si="50"/>
        <v/>
      </c>
      <c r="DW22" s="1559" t="str">
        <f t="shared" si="50"/>
        <v/>
      </c>
      <c r="DX22" s="1562" t="str">
        <f t="shared" si="50"/>
        <v/>
      </c>
      <c r="DY22" s="1563"/>
      <c r="DZ22" s="1564"/>
      <c r="EA22" s="1619" t="s">
        <v>61</v>
      </c>
      <c r="EB22" s="1620">
        <f>CK10</f>
        <v>0.28000000000000003</v>
      </c>
      <c r="EC22" s="1621">
        <f>CK19-CK23</f>
        <v>2</v>
      </c>
      <c r="ED22" s="1620">
        <f>EB22*EC22*100</f>
        <v>56.000000000000007</v>
      </c>
      <c r="EE22" s="1621"/>
      <c r="EF22" s="1620"/>
      <c r="EG22" s="1556"/>
      <c r="EH22" s="1556"/>
      <c r="EJ22" s="1568">
        <v>15</v>
      </c>
      <c r="EK22" s="1568">
        <v>1</v>
      </c>
      <c r="EL22" s="1569">
        <f t="shared" si="11"/>
        <v>1</v>
      </c>
      <c r="EM22" s="1569">
        <f t="shared" si="12"/>
        <v>2</v>
      </c>
    </row>
    <row r="23" spans="1:143" s="1568" customFormat="1" ht="15.75" customHeight="1">
      <c r="A23" s="1570"/>
      <c r="B23" s="1571" t="str">
        <f>$B$10</f>
        <v>P</v>
      </c>
      <c r="C23" s="1623">
        <v>0.25</v>
      </c>
      <c r="D23" s="1573">
        <v>1</v>
      </c>
      <c r="E23" s="1573">
        <v>1</v>
      </c>
      <c r="F23" s="1573">
        <v>1</v>
      </c>
      <c r="G23" s="1573">
        <v>2</v>
      </c>
      <c r="H23" s="1573">
        <v>3</v>
      </c>
      <c r="I23" s="1573"/>
      <c r="J23" s="1573">
        <v>0.25</v>
      </c>
      <c r="K23" s="1573">
        <v>1</v>
      </c>
      <c r="L23" s="1573">
        <v>2</v>
      </c>
      <c r="M23" s="1573"/>
      <c r="N23" s="1573"/>
      <c r="O23" s="1573"/>
      <c r="P23" s="1573"/>
      <c r="Q23" s="1573"/>
      <c r="R23" s="1573"/>
      <c r="S23" s="1574"/>
      <c r="T23" s="1575"/>
      <c r="U23" s="1576"/>
      <c r="V23" s="1576"/>
      <c r="W23" s="1576"/>
      <c r="X23" s="1576"/>
      <c r="Y23" s="1576"/>
      <c r="Z23" s="1576"/>
      <c r="AA23" s="1576"/>
      <c r="AB23" s="1576"/>
      <c r="AC23" s="1576"/>
      <c r="AD23" s="1576"/>
      <c r="AE23" s="1576"/>
      <c r="AF23" s="1576"/>
      <c r="AG23" s="1576"/>
      <c r="AH23" s="1577"/>
      <c r="AI23" s="1576"/>
      <c r="AJ23" s="1578"/>
      <c r="AK23" s="1572">
        <v>0.5</v>
      </c>
      <c r="AL23" s="1579">
        <v>1</v>
      </c>
      <c r="AM23" s="1579">
        <v>1.5</v>
      </c>
      <c r="AN23" s="1580">
        <v>0.5</v>
      </c>
      <c r="AO23" s="1580">
        <v>2</v>
      </c>
      <c r="AP23" s="1580">
        <v>3</v>
      </c>
      <c r="AQ23" s="1580"/>
      <c r="AR23" s="1580">
        <v>0.5</v>
      </c>
      <c r="AS23" s="1580">
        <v>2</v>
      </c>
      <c r="AT23" s="1580">
        <v>2</v>
      </c>
      <c r="AU23" s="1580"/>
      <c r="AV23" s="1581"/>
      <c r="AW23" s="1580"/>
      <c r="AX23" s="1581"/>
      <c r="AY23" s="1580"/>
      <c r="AZ23" s="1580"/>
      <c r="BA23" s="1582"/>
      <c r="BB23" s="1583"/>
      <c r="BC23" s="1584"/>
      <c r="BD23" s="1584"/>
      <c r="BE23" s="1584"/>
      <c r="BF23" s="1584"/>
      <c r="BG23" s="1584"/>
      <c r="BH23" s="1584"/>
      <c r="BI23" s="1584"/>
      <c r="BJ23" s="1584"/>
      <c r="BK23" s="1584"/>
      <c r="BL23" s="1584"/>
      <c r="BM23" s="1584"/>
      <c r="BN23" s="1584"/>
      <c r="BO23" s="1584"/>
      <c r="BP23" s="1584"/>
      <c r="BQ23" s="1584"/>
      <c r="BR23" s="1585"/>
      <c r="BS23" s="1586"/>
      <c r="BT23" s="1587"/>
      <c r="BU23" s="1587"/>
      <c r="BV23" s="1587"/>
      <c r="BW23" s="1587"/>
      <c r="BX23" s="1587"/>
      <c r="BY23" s="1587"/>
      <c r="BZ23" s="1587"/>
      <c r="CA23" s="1587"/>
      <c r="CB23" s="1587"/>
      <c r="CC23" s="1587"/>
      <c r="CD23" s="1587"/>
      <c r="CE23" s="1587"/>
      <c r="CF23" s="1587"/>
      <c r="CG23" s="1587"/>
      <c r="CH23" s="1587"/>
      <c r="CI23" s="1588"/>
      <c r="CJ23" s="1589"/>
      <c r="CK23" s="1555">
        <v>1</v>
      </c>
      <c r="CL23" s="1579">
        <v>0.25</v>
      </c>
      <c r="CM23" s="1590">
        <v>2</v>
      </c>
      <c r="CN23" s="1556"/>
      <c r="CO23" s="1307">
        <f t="shared" si="23"/>
        <v>1.328125</v>
      </c>
      <c r="CP23" s="1557">
        <f t="shared" si="24"/>
        <v>18</v>
      </c>
      <c r="CQ23" s="1558" t="str">
        <f t="shared" si="25"/>
        <v/>
      </c>
      <c r="CR23" s="1559" t="str">
        <f t="shared" si="26"/>
        <v/>
      </c>
      <c r="CS23" s="1560" t="str">
        <f t="shared" si="27"/>
        <v/>
      </c>
      <c r="CT23" s="1560" t="str">
        <f t="shared" si="28"/>
        <v/>
      </c>
      <c r="CU23" s="1560">
        <f t="shared" si="29"/>
        <v>0.25</v>
      </c>
      <c r="CV23" s="1560">
        <f t="shared" si="30"/>
        <v>0.25</v>
      </c>
      <c r="CW23" s="1560">
        <f t="shared" si="31"/>
        <v>1</v>
      </c>
      <c r="CX23" s="1561">
        <f t="shared" si="32"/>
        <v>1</v>
      </c>
      <c r="CY23" s="1561">
        <f t="shared" si="33"/>
        <v>1</v>
      </c>
      <c r="CZ23" s="1561">
        <f t="shared" si="34"/>
        <v>1</v>
      </c>
      <c r="DA23" s="1560">
        <f t="shared" si="35"/>
        <v>2</v>
      </c>
      <c r="DB23" s="1560">
        <f t="shared" si="36"/>
        <v>2</v>
      </c>
      <c r="DC23" s="1560">
        <f t="shared" si="37"/>
        <v>3</v>
      </c>
      <c r="DD23" s="1560" t="str">
        <f t="shared" si="38"/>
        <v/>
      </c>
      <c r="DE23" s="1560" t="str">
        <f t="shared" si="39"/>
        <v/>
      </c>
      <c r="DF23" s="1559" t="str">
        <f t="shared" si="40"/>
        <v/>
      </c>
      <c r="DG23" s="1562" t="str">
        <f t="shared" si="41"/>
        <v/>
      </c>
      <c r="DH23" s="155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9" t="str">
        <f t="shared" si="51"/>
        <v/>
      </c>
      <c r="DJ23" s="1560" t="str">
        <f t="shared" si="51"/>
        <v/>
      </c>
      <c r="DK23" s="1560" t="str">
        <f t="shared" si="51"/>
        <v/>
      </c>
      <c r="DL23" s="1560">
        <f t="shared" si="51"/>
        <v>0.5</v>
      </c>
      <c r="DM23" s="1560">
        <f t="shared" si="51"/>
        <v>0.5</v>
      </c>
      <c r="DN23" s="1560">
        <f t="shared" si="51"/>
        <v>0.5</v>
      </c>
      <c r="DO23" s="1561">
        <f t="shared" si="51"/>
        <v>1</v>
      </c>
      <c r="DP23" s="1561">
        <f t="shared" si="51"/>
        <v>1.5</v>
      </c>
      <c r="DQ23" s="1561">
        <f t="shared" si="51"/>
        <v>2</v>
      </c>
      <c r="DR23" s="1560">
        <f t="shared" si="51"/>
        <v>2</v>
      </c>
      <c r="DS23" s="1560">
        <f t="shared" si="51"/>
        <v>2</v>
      </c>
      <c r="DT23" s="1560">
        <f t="shared" si="51"/>
        <v>3</v>
      </c>
      <c r="DU23" s="1560" t="str">
        <f t="shared" si="51"/>
        <v/>
      </c>
      <c r="DV23" s="1560" t="str">
        <f t="shared" si="51"/>
        <v/>
      </c>
      <c r="DW23" s="1559" t="str">
        <f t="shared" si="51"/>
        <v/>
      </c>
      <c r="DX23" s="1562" t="str">
        <f t="shared" si="51"/>
        <v/>
      </c>
      <c r="DY23" s="1563"/>
      <c r="DZ23" s="1564"/>
      <c r="EA23" s="1619" t="s">
        <v>62</v>
      </c>
      <c r="EB23" s="1620">
        <f>CK11</f>
        <v>0.2</v>
      </c>
      <c r="EC23" s="1621"/>
      <c r="ED23" s="1620"/>
      <c r="EE23" s="1621">
        <f>CK24-CK20</f>
        <v>-3</v>
      </c>
      <c r="EF23" s="1620">
        <f>EB23*EE23*100</f>
        <v>-60.000000000000007</v>
      </c>
      <c r="EG23" s="1556"/>
      <c r="EH23" s="1556"/>
      <c r="EJ23" s="1568">
        <v>16</v>
      </c>
      <c r="EK23" s="1568">
        <v>0</v>
      </c>
      <c r="EL23" s="1569">
        <f t="shared" si="11"/>
        <v>0</v>
      </c>
      <c r="EM23" s="1569">
        <f t="shared" si="12"/>
        <v>2</v>
      </c>
    </row>
    <row r="24" spans="1:143" s="1568" customFormat="1" ht="15.75" customHeight="1">
      <c r="A24" s="1570"/>
      <c r="B24" s="1571" t="str">
        <f>$B$11</f>
        <v>M</v>
      </c>
      <c r="C24" s="1623">
        <v>3</v>
      </c>
      <c r="D24" s="1573">
        <v>2</v>
      </c>
      <c r="E24" s="1573">
        <v>8.5</v>
      </c>
      <c r="F24" s="1573">
        <v>5</v>
      </c>
      <c r="G24" s="1573">
        <v>1.5</v>
      </c>
      <c r="H24" s="1573">
        <v>4</v>
      </c>
      <c r="I24" s="1573"/>
      <c r="J24" s="1573">
        <v>8</v>
      </c>
      <c r="K24" s="1573">
        <v>1</v>
      </c>
      <c r="L24" s="1573">
        <v>2</v>
      </c>
      <c r="M24" s="1573"/>
      <c r="N24" s="1573"/>
      <c r="O24" s="1573"/>
      <c r="P24" s="1573"/>
      <c r="Q24" s="1573"/>
      <c r="R24" s="1573"/>
      <c r="S24" s="1574"/>
      <c r="T24" s="1593"/>
      <c r="U24" s="1594"/>
      <c r="V24" s="1594"/>
      <c r="W24" s="1594"/>
      <c r="X24" s="1594"/>
      <c r="Y24" s="1594"/>
      <c r="Z24" s="1594"/>
      <c r="AA24" s="1594"/>
      <c r="AB24" s="1594"/>
      <c r="AC24" s="1594"/>
      <c r="AD24" s="1594"/>
      <c r="AE24" s="1594"/>
      <c r="AF24" s="1594"/>
      <c r="AG24" s="1594"/>
      <c r="AH24" s="1595"/>
      <c r="AI24" s="1594"/>
      <c r="AJ24" s="1596"/>
      <c r="AK24" s="1575"/>
      <c r="AL24" s="1576"/>
      <c r="AM24" s="1576"/>
      <c r="AN24" s="1576"/>
      <c r="AO24" s="1576"/>
      <c r="AP24" s="1576"/>
      <c r="AQ24" s="1576"/>
      <c r="AR24" s="1576"/>
      <c r="AS24" s="1576"/>
      <c r="AT24" s="1576"/>
      <c r="AU24" s="1576"/>
      <c r="AV24" s="1576"/>
      <c r="AW24" s="1576"/>
      <c r="AX24" s="1576"/>
      <c r="AY24" s="1576"/>
      <c r="AZ24" s="1576"/>
      <c r="BA24" s="1578"/>
      <c r="BB24" s="1597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98"/>
      <c r="BS24" s="1583"/>
      <c r="BT24" s="1584"/>
      <c r="BU24" s="1584"/>
      <c r="BV24" s="1584"/>
      <c r="BW24" s="1584"/>
      <c r="BX24" s="1584"/>
      <c r="BY24" s="1584"/>
      <c r="BZ24" s="1584"/>
      <c r="CA24" s="1584"/>
      <c r="CB24" s="1584"/>
      <c r="CC24" s="1584"/>
      <c r="CD24" s="1584"/>
      <c r="CE24" s="1584"/>
      <c r="CF24" s="1584"/>
      <c r="CG24" s="1584"/>
      <c r="CH24" s="1584"/>
      <c r="CI24" s="1585"/>
      <c r="CJ24" s="1589"/>
      <c r="CK24" s="1555">
        <v>3</v>
      </c>
      <c r="CL24" s="760">
        <v>1</v>
      </c>
      <c r="CM24" s="1598">
        <v>5</v>
      </c>
      <c r="CN24" s="1556"/>
      <c r="CO24" s="1307">
        <f t="shared" si="23"/>
        <v>4.5</v>
      </c>
      <c r="CP24" s="1557">
        <f t="shared" si="24"/>
        <v>18</v>
      </c>
      <c r="CQ24" s="1558" t="str">
        <f t="shared" si="25"/>
        <v/>
      </c>
      <c r="CR24" s="1559" t="str">
        <f t="shared" si="26"/>
        <v/>
      </c>
      <c r="CS24" s="1560" t="str">
        <f t="shared" si="27"/>
        <v/>
      </c>
      <c r="CT24" s="1560" t="str">
        <f t="shared" si="28"/>
        <v/>
      </c>
      <c r="CU24" s="1560">
        <f t="shared" si="29"/>
        <v>1</v>
      </c>
      <c r="CV24" s="1560">
        <f t="shared" si="30"/>
        <v>1.5</v>
      </c>
      <c r="CW24" s="1560">
        <f t="shared" si="31"/>
        <v>2</v>
      </c>
      <c r="CX24" s="1561">
        <f t="shared" si="32"/>
        <v>2</v>
      </c>
      <c r="CY24" s="1561">
        <f t="shared" si="33"/>
        <v>3</v>
      </c>
      <c r="CZ24" s="1561">
        <f t="shared" si="34"/>
        <v>4</v>
      </c>
      <c r="DA24" s="1560">
        <f t="shared" si="35"/>
        <v>5</v>
      </c>
      <c r="DB24" s="1560">
        <f t="shared" si="36"/>
        <v>8</v>
      </c>
      <c r="DC24" s="1560">
        <f t="shared" si="37"/>
        <v>8.5</v>
      </c>
      <c r="DD24" s="1560" t="str">
        <f t="shared" si="38"/>
        <v/>
      </c>
      <c r="DE24" s="1560" t="str">
        <f t="shared" si="39"/>
        <v/>
      </c>
      <c r="DF24" s="1559" t="str">
        <f t="shared" si="40"/>
        <v/>
      </c>
      <c r="DG24" s="1562" t="str">
        <f t="shared" si="41"/>
        <v/>
      </c>
      <c r="DH24" s="155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9" t="str">
        <f t="shared" si="52"/>
        <v/>
      </c>
      <c r="DJ24" s="1560" t="str">
        <f t="shared" si="52"/>
        <v/>
      </c>
      <c r="DK24" s="1560" t="str">
        <f t="shared" si="52"/>
        <v/>
      </c>
      <c r="DL24" s="1560">
        <f t="shared" si="52"/>
        <v>3</v>
      </c>
      <c r="DM24" s="1560">
        <f t="shared" si="52"/>
        <v>3</v>
      </c>
      <c r="DN24" s="1560">
        <f t="shared" si="52"/>
        <v>4</v>
      </c>
      <c r="DO24" s="1561">
        <f t="shared" si="52"/>
        <v>5</v>
      </c>
      <c r="DP24" s="1561">
        <f t="shared" si="52"/>
        <v>5</v>
      </c>
      <c r="DQ24" s="1561">
        <f t="shared" si="52"/>
        <v>5</v>
      </c>
      <c r="DR24" s="1560">
        <f t="shared" si="52"/>
        <v>6</v>
      </c>
      <c r="DS24" s="1560">
        <f t="shared" si="52"/>
        <v>7</v>
      </c>
      <c r="DT24" s="1560">
        <f t="shared" si="52"/>
        <v>8.5</v>
      </c>
      <c r="DU24" s="1560" t="str">
        <f t="shared" si="52"/>
        <v/>
      </c>
      <c r="DV24" s="1560" t="str">
        <f t="shared" si="52"/>
        <v/>
      </c>
      <c r="DW24" s="1559" t="str">
        <f t="shared" si="52"/>
        <v/>
      </c>
      <c r="DX24" s="1562" t="str">
        <f t="shared" si="52"/>
        <v/>
      </c>
      <c r="DY24" s="1563"/>
      <c r="DZ24" s="1564"/>
      <c r="EA24" s="1619" t="s">
        <v>73</v>
      </c>
      <c r="EB24" s="1620">
        <f>CK12</f>
        <v>0.08</v>
      </c>
      <c r="EC24" s="1621"/>
      <c r="ED24" s="1620"/>
      <c r="EE24" s="1621">
        <f>CK25-CK21</f>
        <v>0</v>
      </c>
      <c r="EF24" s="1620">
        <f>EB24*EE24*100</f>
        <v>0</v>
      </c>
      <c r="EG24" s="1556"/>
      <c r="EH24" s="1556"/>
      <c r="EJ24" s="1568">
        <v>17</v>
      </c>
      <c r="EK24" s="1568">
        <v>0</v>
      </c>
      <c r="EL24" s="1569">
        <f t="shared" si="11"/>
        <v>0</v>
      </c>
      <c r="EM24" s="1569">
        <f t="shared" si="12"/>
        <v>2</v>
      </c>
    </row>
    <row r="25" spans="1:143" s="1568" customFormat="1" ht="15.75" customHeight="1">
      <c r="A25" s="1602"/>
      <c r="B25" s="1603" t="str">
        <f>$B$12</f>
        <v>BO</v>
      </c>
      <c r="C25" s="1624">
        <v>10</v>
      </c>
      <c r="D25" s="1605">
        <v>3</v>
      </c>
      <c r="E25" s="1605">
        <v>15</v>
      </c>
      <c r="F25" s="1605">
        <v>10</v>
      </c>
      <c r="G25" s="1605">
        <v>2</v>
      </c>
      <c r="H25" s="1605">
        <v>10</v>
      </c>
      <c r="I25" s="1605"/>
      <c r="J25" s="1605">
        <v>13</v>
      </c>
      <c r="K25" s="1605">
        <v>4</v>
      </c>
      <c r="L25" s="1605">
        <v>3</v>
      </c>
      <c r="M25" s="1605"/>
      <c r="N25" s="1605"/>
      <c r="O25" s="1605"/>
      <c r="P25" s="1605"/>
      <c r="Q25" s="1605"/>
      <c r="R25" s="1605"/>
      <c r="S25" s="1607"/>
      <c r="T25" s="1608"/>
      <c r="U25" s="1609"/>
      <c r="V25" s="1609"/>
      <c r="W25" s="1609"/>
      <c r="X25" s="1609"/>
      <c r="Y25" s="1609"/>
      <c r="Z25" s="1609"/>
      <c r="AA25" s="1609"/>
      <c r="AB25" s="1609"/>
      <c r="AC25" s="1609"/>
      <c r="AD25" s="1609"/>
      <c r="AE25" s="1609"/>
      <c r="AF25" s="1609"/>
      <c r="AG25" s="1609"/>
      <c r="AH25" s="1610"/>
      <c r="AI25" s="1609"/>
      <c r="AJ25" s="1611"/>
      <c r="AK25" s="1608"/>
      <c r="AL25" s="1609"/>
      <c r="AM25" s="1609"/>
      <c r="AN25" s="1609"/>
      <c r="AO25" s="1609"/>
      <c r="AP25" s="1609"/>
      <c r="AQ25" s="1609"/>
      <c r="AR25" s="1609"/>
      <c r="AS25" s="1609"/>
      <c r="AT25" s="1609"/>
      <c r="AU25" s="1609"/>
      <c r="AV25" s="1609"/>
      <c r="AW25" s="1609"/>
      <c r="AX25" s="1609"/>
      <c r="AY25" s="1609"/>
      <c r="AZ25" s="1609"/>
      <c r="BA25" s="1611"/>
      <c r="BB25" s="1612"/>
      <c r="BC25" s="1613"/>
      <c r="BD25" s="1613"/>
      <c r="BE25" s="1613"/>
      <c r="BF25" s="1613"/>
      <c r="BG25" s="1613"/>
      <c r="BH25" s="1613"/>
      <c r="BI25" s="1613"/>
      <c r="BJ25" s="1613"/>
      <c r="BK25" s="1613"/>
      <c r="BL25" s="1613"/>
      <c r="BM25" s="1613"/>
      <c r="BN25" s="1613"/>
      <c r="BO25" s="1613"/>
      <c r="BP25" s="1613"/>
      <c r="BQ25" s="1613"/>
      <c r="BR25" s="1614"/>
      <c r="BS25" s="1615">
        <v>10</v>
      </c>
      <c r="BT25" s="1616">
        <v>14</v>
      </c>
      <c r="BU25" s="1616">
        <v>20</v>
      </c>
      <c r="BV25" s="1616">
        <v>10</v>
      </c>
      <c r="BW25" s="1616">
        <v>8</v>
      </c>
      <c r="BX25" s="1616">
        <v>10</v>
      </c>
      <c r="BY25" s="1616">
        <v>13</v>
      </c>
      <c r="BZ25" s="1616">
        <v>13</v>
      </c>
      <c r="CA25" s="1616">
        <v>5</v>
      </c>
      <c r="CB25" s="1616">
        <v>10</v>
      </c>
      <c r="CC25" s="1616"/>
      <c r="CD25" s="1616"/>
      <c r="CE25" s="1616"/>
      <c r="CF25" s="1616"/>
      <c r="CG25" s="1616"/>
      <c r="CH25" s="1616"/>
      <c r="CI25" s="1617"/>
      <c r="CJ25" s="1618"/>
      <c r="CK25" s="1615">
        <v>10</v>
      </c>
      <c r="CL25" s="1616">
        <v>3</v>
      </c>
      <c r="CM25" s="1617">
        <v>15</v>
      </c>
      <c r="CN25" s="1556"/>
      <c r="CO25" s="1307">
        <f t="shared" si="23"/>
        <v>9.4705882352941178</v>
      </c>
      <c r="CP25" s="1557">
        <f t="shared" si="24"/>
        <v>19</v>
      </c>
      <c r="CQ25" s="1558" t="str">
        <f t="shared" si="25"/>
        <v/>
      </c>
      <c r="CR25" s="1559" t="str">
        <f t="shared" si="26"/>
        <v/>
      </c>
      <c r="CS25" s="1560" t="str">
        <f t="shared" si="27"/>
        <v/>
      </c>
      <c r="CT25" s="1560" t="str">
        <f t="shared" si="28"/>
        <v/>
      </c>
      <c r="CU25" s="1560">
        <f t="shared" si="29"/>
        <v>2</v>
      </c>
      <c r="CV25" s="1560">
        <f t="shared" si="30"/>
        <v>3</v>
      </c>
      <c r="CW25" s="1560">
        <f t="shared" si="31"/>
        <v>3</v>
      </c>
      <c r="CX25" s="1561">
        <f t="shared" si="32"/>
        <v>4</v>
      </c>
      <c r="CY25" s="1561">
        <f t="shared" si="33"/>
        <v>10</v>
      </c>
      <c r="CZ25" s="1561">
        <f t="shared" si="34"/>
        <v>10</v>
      </c>
      <c r="DA25" s="1560">
        <f t="shared" si="35"/>
        <v>10</v>
      </c>
      <c r="DB25" s="1560">
        <f t="shared" si="36"/>
        <v>13</v>
      </c>
      <c r="DC25" s="1560">
        <f t="shared" si="37"/>
        <v>15</v>
      </c>
      <c r="DD25" s="1560" t="str">
        <f t="shared" si="38"/>
        <v/>
      </c>
      <c r="DE25" s="1560" t="str">
        <f t="shared" si="39"/>
        <v/>
      </c>
      <c r="DF25" s="1559" t="str">
        <f t="shared" si="40"/>
        <v/>
      </c>
      <c r="DG25" s="1562" t="str">
        <f t="shared" si="41"/>
        <v/>
      </c>
      <c r="DH25" s="155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9" t="str">
        <f t="shared" si="53"/>
        <v/>
      </c>
      <c r="DJ25" s="1560" t="str">
        <f t="shared" si="53"/>
        <v/>
      </c>
      <c r="DK25" s="1560" t="str">
        <f t="shared" si="53"/>
        <v/>
      </c>
      <c r="DL25" s="1560">
        <f t="shared" si="53"/>
        <v>5</v>
      </c>
      <c r="DM25" s="1560">
        <f t="shared" si="53"/>
        <v>8</v>
      </c>
      <c r="DN25" s="1560">
        <f t="shared" si="53"/>
        <v>10</v>
      </c>
      <c r="DO25" s="1561">
        <f t="shared" si="53"/>
        <v>10</v>
      </c>
      <c r="DP25" s="1561">
        <f t="shared" si="53"/>
        <v>10</v>
      </c>
      <c r="DQ25" s="1561">
        <f t="shared" si="53"/>
        <v>10</v>
      </c>
      <c r="DR25" s="1560">
        <f t="shared" si="53"/>
        <v>13</v>
      </c>
      <c r="DS25" s="1560">
        <f t="shared" si="53"/>
        <v>13</v>
      </c>
      <c r="DT25" s="1560">
        <f t="shared" si="53"/>
        <v>14</v>
      </c>
      <c r="DU25" s="1560">
        <f t="shared" si="53"/>
        <v>20</v>
      </c>
      <c r="DV25" s="1560" t="str">
        <f t="shared" si="53"/>
        <v/>
      </c>
      <c r="DW25" s="1559" t="str">
        <f t="shared" si="53"/>
        <v/>
      </c>
      <c r="DX25" s="1562" t="str">
        <f t="shared" si="53"/>
        <v/>
      </c>
      <c r="DY25" s="1563"/>
      <c r="DZ25" s="1564"/>
      <c r="EA25" s="1619" t="s">
        <v>74</v>
      </c>
      <c r="EB25" s="1620">
        <f>SUM(EB21:EB24)</f>
        <v>0.99999999999999989</v>
      </c>
      <c r="EC25" s="1621"/>
      <c r="ED25" s="1620">
        <f>SUM(ED21:ED24)</f>
        <v>78</v>
      </c>
      <c r="EE25" s="1621"/>
      <c r="EF25" s="1620">
        <f>SUM(EF21:EF24)</f>
        <v>-60.000000000000007</v>
      </c>
      <c r="EG25" s="1556"/>
      <c r="EH25" s="1556"/>
    </row>
    <row r="26" spans="1:143" s="1568" customFormat="1" ht="15.75" customHeight="1">
      <c r="A26" s="1539" t="s">
        <v>75</v>
      </c>
      <c r="B26" s="1540" t="str">
        <f>$B$9</f>
        <v>VP</v>
      </c>
      <c r="C26" s="1622">
        <v>0.25</v>
      </c>
      <c r="D26" s="1542">
        <v>0.25</v>
      </c>
      <c r="E26" s="1542">
        <v>0.25</v>
      </c>
      <c r="F26" s="1542">
        <v>0.5</v>
      </c>
      <c r="G26" s="1542">
        <v>0.5</v>
      </c>
      <c r="H26" s="1542">
        <v>0.5</v>
      </c>
      <c r="I26" s="1542"/>
      <c r="J26" s="1542">
        <v>0.25</v>
      </c>
      <c r="K26" s="1542">
        <v>0.25</v>
      </c>
      <c r="L26" s="1542">
        <v>1</v>
      </c>
      <c r="M26" s="1542"/>
      <c r="N26" s="1542"/>
      <c r="O26" s="1542"/>
      <c r="P26" s="1542"/>
      <c r="Q26" s="1542"/>
      <c r="R26" s="1542"/>
      <c r="S26" s="1543"/>
      <c r="T26" s="1544">
        <v>0.25</v>
      </c>
      <c r="U26" s="1545">
        <v>0.25</v>
      </c>
      <c r="V26" s="1545">
        <v>0.25</v>
      </c>
      <c r="W26" s="1545">
        <v>0.5</v>
      </c>
      <c r="X26" s="1545">
        <v>0.5</v>
      </c>
      <c r="Y26" s="1545">
        <v>0.5</v>
      </c>
      <c r="Z26" s="1545"/>
      <c r="AA26" s="1545">
        <v>0.25</v>
      </c>
      <c r="AB26" s="1545">
        <v>0.25</v>
      </c>
      <c r="AC26" s="1545">
        <v>0.5</v>
      </c>
      <c r="AD26" s="1545"/>
      <c r="AE26" s="1545"/>
      <c r="AF26" s="1545"/>
      <c r="AG26" s="1545"/>
      <c r="AH26" s="1546"/>
      <c r="AI26" s="1545"/>
      <c r="AJ26" s="1547"/>
      <c r="AK26" s="1548"/>
      <c r="AL26" s="1549"/>
      <c r="AM26" s="1549"/>
      <c r="AN26" s="1549"/>
      <c r="AO26" s="1549"/>
      <c r="AP26" s="1549"/>
      <c r="AQ26" s="1549"/>
      <c r="AR26" s="1549"/>
      <c r="AS26" s="1549"/>
      <c r="AT26" s="1549"/>
      <c r="AU26" s="1549"/>
      <c r="AV26" s="1549"/>
      <c r="AW26" s="1549"/>
      <c r="AX26" s="1549"/>
      <c r="AY26" s="1549"/>
      <c r="AZ26" s="1549"/>
      <c r="BA26" s="1550"/>
      <c r="BB26" s="1551"/>
      <c r="BC26" s="1552"/>
      <c r="BD26" s="1552"/>
      <c r="BE26" s="1552"/>
      <c r="BF26" s="1552"/>
      <c r="BG26" s="1552"/>
      <c r="BH26" s="1552"/>
      <c r="BI26" s="1552"/>
      <c r="BJ26" s="1552"/>
      <c r="BK26" s="1552"/>
      <c r="BL26" s="1552"/>
      <c r="BM26" s="1552"/>
      <c r="BN26" s="1552"/>
      <c r="BO26" s="1552"/>
      <c r="BP26" s="1552"/>
      <c r="BQ26" s="1552"/>
      <c r="BR26" s="1553"/>
      <c r="BS26" s="1551"/>
      <c r="BT26" s="1552"/>
      <c r="BU26" s="1552"/>
      <c r="BV26" s="1552"/>
      <c r="BW26" s="1552"/>
      <c r="BX26" s="1552"/>
      <c r="BY26" s="1552"/>
      <c r="BZ26" s="1552"/>
      <c r="CA26" s="1552"/>
      <c r="CB26" s="1552"/>
      <c r="CC26" s="1552"/>
      <c r="CD26" s="1552"/>
      <c r="CE26" s="1552"/>
      <c r="CF26" s="1552"/>
      <c r="CG26" s="1552"/>
      <c r="CH26" s="1552"/>
      <c r="CI26" s="1553"/>
      <c r="CJ26" s="1554"/>
      <c r="CK26" s="1544">
        <v>0.5</v>
      </c>
      <c r="CL26" s="1545">
        <v>0.25</v>
      </c>
      <c r="CM26" s="1547">
        <v>0.5</v>
      </c>
      <c r="CN26" s="1556"/>
      <c r="CO26" s="1307">
        <f t="shared" si="23"/>
        <v>0.359375</v>
      </c>
      <c r="CP26" s="1557">
        <f t="shared" si="24"/>
        <v>18</v>
      </c>
      <c r="CQ26" s="1558" t="str">
        <f t="shared" si="25"/>
        <v/>
      </c>
      <c r="CR26" s="1559" t="str">
        <f t="shared" si="26"/>
        <v/>
      </c>
      <c r="CS26" s="1560" t="str">
        <f t="shared" si="27"/>
        <v/>
      </c>
      <c r="CT26" s="1560" t="str">
        <f t="shared" si="28"/>
        <v/>
      </c>
      <c r="CU26" s="1560">
        <f t="shared" si="29"/>
        <v>0.25</v>
      </c>
      <c r="CV26" s="1560">
        <f t="shared" si="30"/>
        <v>0.25</v>
      </c>
      <c r="CW26" s="1560">
        <f t="shared" si="31"/>
        <v>0.25</v>
      </c>
      <c r="CX26" s="1561">
        <f t="shared" si="32"/>
        <v>0.25</v>
      </c>
      <c r="CY26" s="1561">
        <f t="shared" si="33"/>
        <v>0.25</v>
      </c>
      <c r="CZ26" s="1561">
        <f t="shared" si="34"/>
        <v>0.5</v>
      </c>
      <c r="DA26" s="1560">
        <f t="shared" si="35"/>
        <v>0.5</v>
      </c>
      <c r="DB26" s="1560">
        <f t="shared" si="36"/>
        <v>0.5</v>
      </c>
      <c r="DC26" s="1560">
        <f t="shared" si="37"/>
        <v>1</v>
      </c>
      <c r="DD26" s="1560" t="str">
        <f t="shared" si="38"/>
        <v/>
      </c>
      <c r="DE26" s="1560" t="str">
        <f t="shared" si="39"/>
        <v/>
      </c>
      <c r="DF26" s="1559" t="str">
        <f t="shared" si="40"/>
        <v/>
      </c>
      <c r="DG26" s="1562" t="str">
        <f t="shared" si="41"/>
        <v/>
      </c>
      <c r="DH26" s="155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9" t="str">
        <f t="shared" si="54"/>
        <v/>
      </c>
      <c r="DJ26" s="1560" t="str">
        <f t="shared" si="54"/>
        <v/>
      </c>
      <c r="DK26" s="1560" t="str">
        <f t="shared" si="54"/>
        <v/>
      </c>
      <c r="DL26" s="1560">
        <f t="shared" si="54"/>
        <v>0.25</v>
      </c>
      <c r="DM26" s="1560">
        <f t="shared" si="54"/>
        <v>0.25</v>
      </c>
      <c r="DN26" s="1560">
        <f t="shared" si="54"/>
        <v>0.25</v>
      </c>
      <c r="DO26" s="1561">
        <f t="shared" si="54"/>
        <v>0.25</v>
      </c>
      <c r="DP26" s="1561">
        <f t="shared" si="54"/>
        <v>0.25</v>
      </c>
      <c r="DQ26" s="1561">
        <f t="shared" si="54"/>
        <v>0.5</v>
      </c>
      <c r="DR26" s="1560">
        <f t="shared" si="54"/>
        <v>0.5</v>
      </c>
      <c r="DS26" s="1560">
        <f t="shared" si="54"/>
        <v>0.5</v>
      </c>
      <c r="DT26" s="1560">
        <f t="shared" si="54"/>
        <v>0.5</v>
      </c>
      <c r="DU26" s="1560" t="str">
        <f t="shared" si="54"/>
        <v/>
      </c>
      <c r="DV26" s="1560" t="str">
        <f t="shared" si="54"/>
        <v/>
      </c>
      <c r="DW26" s="1559" t="str">
        <f t="shared" si="54"/>
        <v/>
      </c>
      <c r="DX26" s="1562" t="str">
        <f t="shared" si="54"/>
        <v/>
      </c>
      <c r="DY26" s="1563"/>
      <c r="DZ26" s="1564"/>
      <c r="EA26" s="1556"/>
      <c r="EB26" s="1556"/>
      <c r="EC26" s="1556"/>
      <c r="ED26" s="1556"/>
      <c r="EE26" s="1556"/>
      <c r="EF26" s="1556"/>
      <c r="EG26" s="1556"/>
      <c r="EH26" s="1556"/>
    </row>
    <row r="27" spans="1:143" s="1568" customFormat="1" ht="15.75" customHeight="1">
      <c r="A27" s="1625"/>
      <c r="B27" s="1571" t="str">
        <f>$B$10</f>
        <v>P</v>
      </c>
      <c r="C27" s="1623">
        <v>0.5</v>
      </c>
      <c r="D27" s="1573">
        <v>0.5</v>
      </c>
      <c r="E27" s="1573">
        <v>1</v>
      </c>
      <c r="F27" s="1573">
        <v>1</v>
      </c>
      <c r="G27" s="1573">
        <v>1</v>
      </c>
      <c r="H27" s="1573">
        <v>1.1000000000000001</v>
      </c>
      <c r="I27" s="1573"/>
      <c r="J27" s="1573">
        <v>0.25</v>
      </c>
      <c r="K27" s="1573">
        <v>1</v>
      </c>
      <c r="L27" s="1573">
        <v>1</v>
      </c>
      <c r="M27" s="1573"/>
      <c r="N27" s="1573"/>
      <c r="O27" s="1573"/>
      <c r="P27" s="1573"/>
      <c r="Q27" s="1573"/>
      <c r="R27" s="1573"/>
      <c r="S27" s="1574"/>
      <c r="T27" s="1575"/>
      <c r="U27" s="1576"/>
      <c r="V27" s="1576"/>
      <c r="W27" s="1576"/>
      <c r="X27" s="1576"/>
      <c r="Y27" s="1576"/>
      <c r="Z27" s="1576"/>
      <c r="AA27" s="1576"/>
      <c r="AB27" s="1576"/>
      <c r="AC27" s="1576"/>
      <c r="AD27" s="1576"/>
      <c r="AE27" s="1576"/>
      <c r="AF27" s="1576"/>
      <c r="AG27" s="1576"/>
      <c r="AH27" s="1577"/>
      <c r="AI27" s="1576"/>
      <c r="AJ27" s="1578"/>
      <c r="AK27" s="1572">
        <v>0.5</v>
      </c>
      <c r="AL27" s="1579">
        <v>0.5</v>
      </c>
      <c r="AM27" s="1579">
        <v>1</v>
      </c>
      <c r="AN27" s="1580">
        <v>0.25</v>
      </c>
      <c r="AO27" s="1580">
        <v>2</v>
      </c>
      <c r="AP27" s="1580">
        <v>1</v>
      </c>
      <c r="AQ27" s="1580"/>
      <c r="AR27" s="1580">
        <v>0.5</v>
      </c>
      <c r="AS27" s="1580">
        <v>1</v>
      </c>
      <c r="AT27" s="1580">
        <v>1</v>
      </c>
      <c r="AU27" s="1580"/>
      <c r="AV27" s="1581"/>
      <c r="AW27" s="1580"/>
      <c r="AX27" s="1581"/>
      <c r="AY27" s="1580"/>
      <c r="AZ27" s="1580"/>
      <c r="BA27" s="1582"/>
      <c r="BB27" s="1583"/>
      <c r="BC27" s="1584"/>
      <c r="BD27" s="1584"/>
      <c r="BE27" s="1584"/>
      <c r="BF27" s="1584"/>
      <c r="BG27" s="1584"/>
      <c r="BH27" s="1584"/>
      <c r="BI27" s="1584"/>
      <c r="BJ27" s="1584"/>
      <c r="BK27" s="1584"/>
      <c r="BL27" s="1584"/>
      <c r="BM27" s="1584"/>
      <c r="BN27" s="1584"/>
      <c r="BO27" s="1584"/>
      <c r="BP27" s="1584"/>
      <c r="BQ27" s="1584"/>
      <c r="BR27" s="1585"/>
      <c r="BS27" s="1586"/>
      <c r="BT27" s="1587"/>
      <c r="BU27" s="1587"/>
      <c r="BV27" s="1587"/>
      <c r="BW27" s="1587"/>
      <c r="BX27" s="1587"/>
      <c r="BY27" s="1587"/>
      <c r="BZ27" s="1587"/>
      <c r="CA27" s="1587"/>
      <c r="CB27" s="1587"/>
      <c r="CC27" s="1587"/>
      <c r="CD27" s="1587"/>
      <c r="CE27" s="1587"/>
      <c r="CF27" s="1587"/>
      <c r="CG27" s="1587"/>
      <c r="CH27" s="1587"/>
      <c r="CI27" s="1588"/>
      <c r="CJ27" s="1589"/>
      <c r="CK27" s="1555">
        <v>0.75</v>
      </c>
      <c r="CL27" s="1579">
        <v>0.25</v>
      </c>
      <c r="CM27" s="1590">
        <v>1</v>
      </c>
      <c r="CN27" s="1556"/>
      <c r="CO27" s="1307">
        <f t="shared" si="23"/>
        <v>0.80312499999999998</v>
      </c>
      <c r="CP27" s="1557">
        <f t="shared" si="24"/>
        <v>18</v>
      </c>
      <c r="CQ27" s="1558" t="str">
        <f t="shared" si="25"/>
        <v/>
      </c>
      <c r="CR27" s="1559" t="str">
        <f t="shared" si="26"/>
        <v/>
      </c>
      <c r="CS27" s="1560" t="str">
        <f t="shared" si="27"/>
        <v/>
      </c>
      <c r="CT27" s="1560" t="str">
        <f t="shared" si="28"/>
        <v/>
      </c>
      <c r="CU27" s="1560">
        <f t="shared" si="29"/>
        <v>0.25</v>
      </c>
      <c r="CV27" s="1560">
        <f t="shared" si="30"/>
        <v>0.5</v>
      </c>
      <c r="CW27" s="1560">
        <f t="shared" si="31"/>
        <v>0.5</v>
      </c>
      <c r="CX27" s="1561">
        <f t="shared" si="32"/>
        <v>1</v>
      </c>
      <c r="CY27" s="1561">
        <f t="shared" si="33"/>
        <v>1</v>
      </c>
      <c r="CZ27" s="1561">
        <f t="shared" si="34"/>
        <v>1</v>
      </c>
      <c r="DA27" s="1560">
        <f t="shared" si="35"/>
        <v>1</v>
      </c>
      <c r="DB27" s="1560">
        <f t="shared" si="36"/>
        <v>1</v>
      </c>
      <c r="DC27" s="1560">
        <f t="shared" si="37"/>
        <v>1.1000000000000001</v>
      </c>
      <c r="DD27" s="1560" t="str">
        <f t="shared" si="38"/>
        <v/>
      </c>
      <c r="DE27" s="1560" t="str">
        <f t="shared" si="39"/>
        <v/>
      </c>
      <c r="DF27" s="1559" t="str">
        <f t="shared" si="40"/>
        <v/>
      </c>
      <c r="DG27" s="1562" t="str">
        <f t="shared" si="41"/>
        <v/>
      </c>
      <c r="DH27" s="155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9" t="str">
        <f t="shared" si="55"/>
        <v/>
      </c>
      <c r="DJ27" s="1560" t="str">
        <f t="shared" si="55"/>
        <v/>
      </c>
      <c r="DK27" s="1560" t="str">
        <f t="shared" si="55"/>
        <v/>
      </c>
      <c r="DL27" s="1560">
        <f t="shared" si="55"/>
        <v>0.25</v>
      </c>
      <c r="DM27" s="1560">
        <f t="shared" si="55"/>
        <v>0.5</v>
      </c>
      <c r="DN27" s="1560">
        <f t="shared" si="55"/>
        <v>0.5</v>
      </c>
      <c r="DO27" s="1561">
        <f t="shared" si="55"/>
        <v>0.5</v>
      </c>
      <c r="DP27" s="1561">
        <f t="shared" si="55"/>
        <v>1</v>
      </c>
      <c r="DQ27" s="1561">
        <f t="shared" si="55"/>
        <v>1</v>
      </c>
      <c r="DR27" s="1560">
        <f t="shared" si="55"/>
        <v>1</v>
      </c>
      <c r="DS27" s="1560">
        <f t="shared" si="55"/>
        <v>1</v>
      </c>
      <c r="DT27" s="1560">
        <f t="shared" si="55"/>
        <v>2</v>
      </c>
      <c r="DU27" s="1560" t="str">
        <f t="shared" si="55"/>
        <v/>
      </c>
      <c r="DV27" s="1560" t="str">
        <f t="shared" si="55"/>
        <v/>
      </c>
      <c r="DW27" s="1559" t="str">
        <f t="shared" si="55"/>
        <v/>
      </c>
      <c r="DX27" s="1562" t="str">
        <f t="shared" si="55"/>
        <v/>
      </c>
      <c r="DY27" s="1563"/>
      <c r="DZ27" s="1564"/>
      <c r="EA27" s="1563"/>
      <c r="EB27" s="1563"/>
      <c r="EC27" s="1563"/>
      <c r="ED27" s="1563"/>
      <c r="EE27" s="1563"/>
      <c r="EF27" s="1563"/>
      <c r="EG27" s="1556"/>
      <c r="EH27" s="1556"/>
    </row>
    <row r="28" spans="1:143" s="1568" customFormat="1" ht="15.75" customHeight="1">
      <c r="A28" s="1625"/>
      <c r="B28" s="1571" t="str">
        <f>$B$11</f>
        <v>M</v>
      </c>
      <c r="C28" s="1623">
        <v>1</v>
      </c>
      <c r="D28" s="1573">
        <v>2</v>
      </c>
      <c r="E28" s="1573">
        <v>2</v>
      </c>
      <c r="F28" s="1573">
        <v>5</v>
      </c>
      <c r="G28" s="1573">
        <v>2</v>
      </c>
      <c r="H28" s="1573">
        <v>1</v>
      </c>
      <c r="I28" s="1573"/>
      <c r="J28" s="1573">
        <v>1</v>
      </c>
      <c r="K28" s="1573">
        <v>1</v>
      </c>
      <c r="L28" s="1573">
        <v>2</v>
      </c>
      <c r="M28" s="1573"/>
      <c r="N28" s="1573"/>
      <c r="O28" s="1573"/>
      <c r="P28" s="1573"/>
      <c r="Q28" s="1573"/>
      <c r="R28" s="1573"/>
      <c r="S28" s="1574"/>
      <c r="T28" s="1593"/>
      <c r="U28" s="1594"/>
      <c r="V28" s="1594"/>
      <c r="W28" s="1594"/>
      <c r="X28" s="1594"/>
      <c r="Y28" s="1594"/>
      <c r="Z28" s="1594"/>
      <c r="AA28" s="1594"/>
      <c r="AB28" s="1594"/>
      <c r="AC28" s="1594"/>
      <c r="AD28" s="1594"/>
      <c r="AE28" s="1594"/>
      <c r="AF28" s="1594"/>
      <c r="AG28" s="1594"/>
      <c r="AH28" s="1595"/>
      <c r="AI28" s="1594"/>
      <c r="AJ28" s="1596"/>
      <c r="AK28" s="1575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6"/>
      <c r="AX28" s="1576"/>
      <c r="AY28" s="1576"/>
      <c r="AZ28" s="1576"/>
      <c r="BA28" s="1578"/>
      <c r="BB28" s="1597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98"/>
      <c r="BS28" s="1583"/>
      <c r="BT28" s="1584"/>
      <c r="BU28" s="1584"/>
      <c r="BV28" s="1584"/>
      <c r="BW28" s="1584"/>
      <c r="BX28" s="1584"/>
      <c r="BY28" s="1584"/>
      <c r="BZ28" s="1584"/>
      <c r="CA28" s="1584"/>
      <c r="CB28" s="1584"/>
      <c r="CC28" s="1584"/>
      <c r="CD28" s="1584"/>
      <c r="CE28" s="1584"/>
      <c r="CF28" s="1584"/>
      <c r="CG28" s="1584"/>
      <c r="CH28" s="1584"/>
      <c r="CI28" s="1585"/>
      <c r="CJ28" s="1589"/>
      <c r="CK28" s="1555">
        <v>2</v>
      </c>
      <c r="CL28" s="760">
        <v>1</v>
      </c>
      <c r="CM28" s="1598">
        <v>2</v>
      </c>
      <c r="CN28" s="1556"/>
      <c r="CO28" s="1307">
        <f t="shared" si="23"/>
        <v>1.6875</v>
      </c>
      <c r="CP28" s="1557">
        <f t="shared" si="24"/>
        <v>18</v>
      </c>
      <c r="CQ28" s="1558" t="str">
        <f t="shared" si="25"/>
        <v/>
      </c>
      <c r="CR28" s="1559" t="str">
        <f t="shared" si="26"/>
        <v/>
      </c>
      <c r="CS28" s="1560" t="str">
        <f t="shared" si="27"/>
        <v/>
      </c>
      <c r="CT28" s="1560" t="str">
        <f t="shared" si="28"/>
        <v/>
      </c>
      <c r="CU28" s="1560">
        <f t="shared" si="29"/>
        <v>1</v>
      </c>
      <c r="CV28" s="1560">
        <f t="shared" si="30"/>
        <v>1</v>
      </c>
      <c r="CW28" s="1560">
        <f t="shared" si="31"/>
        <v>1</v>
      </c>
      <c r="CX28" s="1561">
        <f t="shared" si="32"/>
        <v>1</v>
      </c>
      <c r="CY28" s="1561">
        <f t="shared" si="33"/>
        <v>2</v>
      </c>
      <c r="CZ28" s="1561">
        <f t="shared" si="34"/>
        <v>2</v>
      </c>
      <c r="DA28" s="1560">
        <f t="shared" si="35"/>
        <v>2</v>
      </c>
      <c r="DB28" s="1560">
        <f t="shared" si="36"/>
        <v>2</v>
      </c>
      <c r="DC28" s="1560">
        <f t="shared" si="37"/>
        <v>5</v>
      </c>
      <c r="DD28" s="1560" t="str">
        <f t="shared" si="38"/>
        <v/>
      </c>
      <c r="DE28" s="1560" t="str">
        <f t="shared" si="39"/>
        <v/>
      </c>
      <c r="DF28" s="1559" t="str">
        <f t="shared" si="40"/>
        <v/>
      </c>
      <c r="DG28" s="1562" t="str">
        <f t="shared" si="41"/>
        <v/>
      </c>
      <c r="DH28" s="155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9" t="str">
        <f t="shared" si="56"/>
        <v/>
      </c>
      <c r="DJ28" s="1560" t="str">
        <f t="shared" si="56"/>
        <v/>
      </c>
      <c r="DK28" s="1560" t="str">
        <f t="shared" si="56"/>
        <v/>
      </c>
      <c r="DL28" s="1560">
        <f t="shared" si="56"/>
        <v>1</v>
      </c>
      <c r="DM28" s="1560">
        <f t="shared" si="56"/>
        <v>1</v>
      </c>
      <c r="DN28" s="1560">
        <f t="shared" si="56"/>
        <v>1</v>
      </c>
      <c r="DO28" s="1561">
        <f t="shared" si="56"/>
        <v>1</v>
      </c>
      <c r="DP28" s="1561">
        <f t="shared" si="56"/>
        <v>2</v>
      </c>
      <c r="DQ28" s="1561">
        <f t="shared" si="56"/>
        <v>2</v>
      </c>
      <c r="DR28" s="1560">
        <f t="shared" si="56"/>
        <v>2</v>
      </c>
      <c r="DS28" s="1560">
        <f t="shared" si="56"/>
        <v>3</v>
      </c>
      <c r="DT28" s="1560">
        <f t="shared" si="56"/>
        <v>3</v>
      </c>
      <c r="DU28" s="1560" t="str">
        <f t="shared" si="56"/>
        <v/>
      </c>
      <c r="DV28" s="1560" t="str">
        <f t="shared" si="56"/>
        <v/>
      </c>
      <c r="DW28" s="1559" t="str">
        <f t="shared" si="56"/>
        <v/>
      </c>
      <c r="DX28" s="1562" t="str">
        <f t="shared" si="56"/>
        <v/>
      </c>
      <c r="DY28" s="1563"/>
      <c r="DZ28" s="1564"/>
      <c r="EA28" s="1563"/>
      <c r="EB28" s="1563"/>
      <c r="EC28" s="1563"/>
      <c r="ED28" s="1563"/>
      <c r="EE28" s="1563"/>
      <c r="EF28" s="1563"/>
      <c r="EG28" s="1556"/>
      <c r="EH28" s="1556"/>
    </row>
    <row r="29" spans="1:143" s="1568" customFormat="1" ht="15.75" customHeight="1">
      <c r="A29" s="1626"/>
      <c r="B29" s="1603" t="str">
        <f>$B$12</f>
        <v>BO</v>
      </c>
      <c r="C29" s="1624">
        <v>3</v>
      </c>
      <c r="D29" s="1605">
        <v>3</v>
      </c>
      <c r="E29" s="1605">
        <v>7</v>
      </c>
      <c r="F29" s="1605">
        <v>10</v>
      </c>
      <c r="G29" s="1605">
        <v>3</v>
      </c>
      <c r="H29" s="1605">
        <v>2</v>
      </c>
      <c r="I29" s="1605"/>
      <c r="J29" s="1605">
        <v>10</v>
      </c>
      <c r="K29" s="1605">
        <v>1</v>
      </c>
      <c r="L29" s="1605">
        <v>2.5</v>
      </c>
      <c r="M29" s="1605"/>
      <c r="N29" s="1605"/>
      <c r="O29" s="1605"/>
      <c r="P29" s="1605"/>
      <c r="Q29" s="1605"/>
      <c r="R29" s="1605"/>
      <c r="S29" s="1607"/>
      <c r="T29" s="1608"/>
      <c r="U29" s="1609"/>
      <c r="V29" s="1609"/>
      <c r="W29" s="1609"/>
      <c r="X29" s="1609"/>
      <c r="Y29" s="1609"/>
      <c r="Z29" s="1609"/>
      <c r="AA29" s="1609"/>
      <c r="AB29" s="1609"/>
      <c r="AC29" s="1609"/>
      <c r="AD29" s="1609"/>
      <c r="AE29" s="1609"/>
      <c r="AF29" s="1609"/>
      <c r="AG29" s="1609"/>
      <c r="AH29" s="1610"/>
      <c r="AI29" s="1609"/>
      <c r="AJ29" s="1611"/>
      <c r="AK29" s="1608"/>
      <c r="AL29" s="1609"/>
      <c r="AM29" s="1609"/>
      <c r="AN29" s="1609"/>
      <c r="AO29" s="1609"/>
      <c r="AP29" s="1609"/>
      <c r="AQ29" s="1609"/>
      <c r="AR29" s="1609"/>
      <c r="AS29" s="1609"/>
      <c r="AT29" s="1609"/>
      <c r="AU29" s="1609"/>
      <c r="AV29" s="1609"/>
      <c r="AW29" s="1609"/>
      <c r="AX29" s="1609"/>
      <c r="AY29" s="1609"/>
      <c r="AZ29" s="1609"/>
      <c r="BA29" s="1611"/>
      <c r="BB29" s="1612"/>
      <c r="BC29" s="1613"/>
      <c r="BD29" s="1613"/>
      <c r="BE29" s="1613"/>
      <c r="BF29" s="1613"/>
      <c r="BG29" s="1613"/>
      <c r="BH29" s="1613"/>
      <c r="BI29" s="1613"/>
      <c r="BJ29" s="1613"/>
      <c r="BK29" s="1613"/>
      <c r="BL29" s="1613"/>
      <c r="BM29" s="1613"/>
      <c r="BN29" s="1613"/>
      <c r="BO29" s="1613"/>
      <c r="BP29" s="1613"/>
      <c r="BQ29" s="1613"/>
      <c r="BR29" s="1614"/>
      <c r="BS29" s="1615">
        <v>3</v>
      </c>
      <c r="BT29" s="1616">
        <v>3</v>
      </c>
      <c r="BU29" s="1616">
        <v>7</v>
      </c>
      <c r="BV29" s="1616">
        <v>2</v>
      </c>
      <c r="BW29" s="1616">
        <v>1</v>
      </c>
      <c r="BX29" s="1616">
        <v>2</v>
      </c>
      <c r="BY29" s="1616">
        <v>3</v>
      </c>
      <c r="BZ29" s="1616">
        <v>3</v>
      </c>
      <c r="CA29" s="1616">
        <v>1</v>
      </c>
      <c r="CB29" s="1616">
        <v>5</v>
      </c>
      <c r="CC29" s="1616"/>
      <c r="CD29" s="1616"/>
      <c r="CE29" s="1616"/>
      <c r="CF29" s="1616"/>
      <c r="CG29" s="1616"/>
      <c r="CH29" s="1616"/>
      <c r="CI29" s="1617"/>
      <c r="CJ29" s="1618"/>
      <c r="CK29" s="1615">
        <v>3</v>
      </c>
      <c r="CL29" s="1616">
        <v>2</v>
      </c>
      <c r="CM29" s="1617">
        <v>7</v>
      </c>
      <c r="CN29" s="1556"/>
      <c r="CO29" s="1307">
        <f t="shared" si="23"/>
        <v>3.5588235294117645</v>
      </c>
      <c r="CP29" s="1557">
        <f t="shared" si="24"/>
        <v>19</v>
      </c>
      <c r="CQ29" s="1558" t="str">
        <f t="shared" si="25"/>
        <v/>
      </c>
      <c r="CR29" s="1559" t="str">
        <f t="shared" si="26"/>
        <v/>
      </c>
      <c r="CS29" s="1560" t="str">
        <f t="shared" si="27"/>
        <v/>
      </c>
      <c r="CT29" s="1560" t="str">
        <f t="shared" si="28"/>
        <v/>
      </c>
      <c r="CU29" s="1560">
        <f t="shared" si="29"/>
        <v>1</v>
      </c>
      <c r="CV29" s="1560">
        <f t="shared" si="30"/>
        <v>2</v>
      </c>
      <c r="CW29" s="1560">
        <f t="shared" si="31"/>
        <v>2.5</v>
      </c>
      <c r="CX29" s="1561">
        <f t="shared" si="32"/>
        <v>3</v>
      </c>
      <c r="CY29" s="1561">
        <f t="shared" si="33"/>
        <v>3</v>
      </c>
      <c r="CZ29" s="1561">
        <f t="shared" si="34"/>
        <v>3</v>
      </c>
      <c r="DA29" s="1560">
        <f t="shared" si="35"/>
        <v>7</v>
      </c>
      <c r="DB29" s="1560">
        <f t="shared" si="36"/>
        <v>10</v>
      </c>
      <c r="DC29" s="1560">
        <f t="shared" si="37"/>
        <v>10</v>
      </c>
      <c r="DD29" s="1560" t="str">
        <f t="shared" si="38"/>
        <v/>
      </c>
      <c r="DE29" s="1560" t="str">
        <f t="shared" si="39"/>
        <v/>
      </c>
      <c r="DF29" s="1559" t="str">
        <f t="shared" si="40"/>
        <v/>
      </c>
      <c r="DG29" s="1562" t="str">
        <f t="shared" si="41"/>
        <v/>
      </c>
      <c r="DH29" s="155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9" t="str">
        <f t="shared" si="57"/>
        <v/>
      </c>
      <c r="DJ29" s="1560" t="str">
        <f t="shared" si="57"/>
        <v/>
      </c>
      <c r="DK29" s="1560" t="str">
        <f t="shared" si="57"/>
        <v/>
      </c>
      <c r="DL29" s="1560">
        <f t="shared" si="57"/>
        <v>1</v>
      </c>
      <c r="DM29" s="1560">
        <f t="shared" si="57"/>
        <v>1</v>
      </c>
      <c r="DN29" s="1560">
        <f t="shared" si="57"/>
        <v>2</v>
      </c>
      <c r="DO29" s="1561">
        <f t="shared" si="57"/>
        <v>2</v>
      </c>
      <c r="DP29" s="1561">
        <f t="shared" si="57"/>
        <v>3</v>
      </c>
      <c r="DQ29" s="1561">
        <f t="shared" si="57"/>
        <v>3</v>
      </c>
      <c r="DR29" s="1560">
        <f t="shared" si="57"/>
        <v>3</v>
      </c>
      <c r="DS29" s="1560">
        <f t="shared" si="57"/>
        <v>3</v>
      </c>
      <c r="DT29" s="1560">
        <f t="shared" si="57"/>
        <v>5</v>
      </c>
      <c r="DU29" s="1560">
        <f t="shared" si="57"/>
        <v>7</v>
      </c>
      <c r="DV29" s="1560" t="str">
        <f t="shared" si="57"/>
        <v/>
      </c>
      <c r="DW29" s="1559" t="str">
        <f t="shared" si="57"/>
        <v/>
      </c>
      <c r="DX29" s="1562" t="str">
        <f t="shared" si="57"/>
        <v/>
      </c>
      <c r="DY29" s="1563"/>
      <c r="DZ29" s="1564"/>
      <c r="EA29" s="1563"/>
      <c r="EB29" s="1563"/>
      <c r="EC29" s="1563"/>
      <c r="ED29" s="1563"/>
      <c r="EE29" s="1563"/>
      <c r="EF29" s="1563"/>
      <c r="EG29" s="1556"/>
      <c r="EH29" s="1556"/>
    </row>
    <row r="30" spans="1:143" s="1568" customFormat="1" ht="15.75" customHeight="1">
      <c r="A30" s="1539" t="s">
        <v>76</v>
      </c>
      <c r="B30" s="1540" t="str">
        <f>$B$9</f>
        <v>VP</v>
      </c>
      <c r="C30" s="1622"/>
      <c r="D30" s="1542"/>
      <c r="E30" s="1542"/>
      <c r="F30" s="1542"/>
      <c r="G30" s="1542"/>
      <c r="H30" s="1542"/>
      <c r="I30" s="1542"/>
      <c r="J30" s="1542"/>
      <c r="K30" s="1542"/>
      <c r="L30" s="1542">
        <v>1</v>
      </c>
      <c r="M30" s="1542"/>
      <c r="N30" s="1542"/>
      <c r="O30" s="1542"/>
      <c r="P30" s="1542"/>
      <c r="Q30" s="1542"/>
      <c r="R30" s="1542"/>
      <c r="S30" s="1543"/>
      <c r="T30" s="1627">
        <v>0.25</v>
      </c>
      <c r="U30" s="1628">
        <v>0</v>
      </c>
      <c r="V30" s="1628">
        <v>0</v>
      </c>
      <c r="W30" s="1628">
        <v>0</v>
      </c>
      <c r="X30" s="1628">
        <v>0</v>
      </c>
      <c r="Y30" s="1628">
        <v>0</v>
      </c>
      <c r="Z30" s="1628"/>
      <c r="AA30" s="1628">
        <v>0</v>
      </c>
      <c r="AB30" s="1628">
        <v>0</v>
      </c>
      <c r="AC30" s="1628">
        <v>0</v>
      </c>
      <c r="AD30" s="1628"/>
      <c r="AE30" s="1628"/>
      <c r="AF30" s="1628"/>
      <c r="AG30" s="1628"/>
      <c r="AH30" s="1546"/>
      <c r="AI30" s="1628"/>
      <c r="AJ30" s="1629"/>
      <c r="AK30" s="1548"/>
      <c r="AL30" s="1549"/>
      <c r="AM30" s="1549"/>
      <c r="AN30" s="1549"/>
      <c r="AO30" s="1549"/>
      <c r="AP30" s="1549"/>
      <c r="AQ30" s="1549"/>
      <c r="AR30" s="1549"/>
      <c r="AS30" s="1549"/>
      <c r="AT30" s="1549"/>
      <c r="AU30" s="1549"/>
      <c r="AV30" s="1549"/>
      <c r="AW30" s="1549"/>
      <c r="AX30" s="1549"/>
      <c r="AY30" s="1549"/>
      <c r="AZ30" s="1549"/>
      <c r="BA30" s="1550"/>
      <c r="BB30" s="1551"/>
      <c r="BC30" s="1552"/>
      <c r="BD30" s="1552"/>
      <c r="BE30" s="1552"/>
      <c r="BF30" s="1552"/>
      <c r="BG30" s="1552"/>
      <c r="BH30" s="1552"/>
      <c r="BI30" s="1552"/>
      <c r="BJ30" s="1552"/>
      <c r="BK30" s="1552"/>
      <c r="BL30" s="1552"/>
      <c r="BM30" s="1552"/>
      <c r="BN30" s="1552"/>
      <c r="BO30" s="1552"/>
      <c r="BP30" s="1552"/>
      <c r="BQ30" s="1552"/>
      <c r="BR30" s="1553"/>
      <c r="BS30" s="1551"/>
      <c r="BT30" s="1552"/>
      <c r="BU30" s="1552"/>
      <c r="BV30" s="1552"/>
      <c r="BW30" s="1552"/>
      <c r="BX30" s="1552"/>
      <c r="BY30" s="1552"/>
      <c r="BZ30" s="1552"/>
      <c r="CA30" s="1552"/>
      <c r="CB30" s="1552"/>
      <c r="CC30" s="1552"/>
      <c r="CD30" s="1552"/>
      <c r="CE30" s="1552"/>
      <c r="CF30" s="1552"/>
      <c r="CG30" s="1552"/>
      <c r="CH30" s="1552"/>
      <c r="CI30" s="1553"/>
      <c r="CJ30" s="1554"/>
      <c r="CK30" s="1627">
        <v>0</v>
      </c>
      <c r="CL30" s="1628">
        <v>0</v>
      </c>
      <c r="CM30" s="1629">
        <v>0.5</v>
      </c>
      <c r="CN30" s="1630"/>
      <c r="CO30" s="1307">
        <f t="shared" si="23"/>
        <v>3.125E-2</v>
      </c>
      <c r="CP30" s="1557">
        <f t="shared" si="24"/>
        <v>10</v>
      </c>
      <c r="CQ30" s="1558" t="str">
        <f t="shared" si="25"/>
        <v/>
      </c>
      <c r="CR30" s="1559" t="str">
        <f t="shared" si="26"/>
        <v/>
      </c>
      <c r="CS30" s="1560" t="str">
        <f t="shared" si="27"/>
        <v/>
      </c>
      <c r="CT30" s="1560" t="str">
        <f t="shared" si="28"/>
        <v/>
      </c>
      <c r="CU30" s="1560" t="str">
        <f t="shared" si="29"/>
        <v/>
      </c>
      <c r="CV30" s="1560" t="str">
        <f t="shared" si="30"/>
        <v/>
      </c>
      <c r="CW30" s="1560" t="str">
        <f t="shared" si="31"/>
        <v/>
      </c>
      <c r="CX30" s="1561" t="str">
        <f t="shared" si="32"/>
        <v/>
      </c>
      <c r="CY30" s="1561">
        <f t="shared" si="33"/>
        <v>1</v>
      </c>
      <c r="CZ30" s="1561" t="str">
        <f t="shared" si="34"/>
        <v/>
      </c>
      <c r="DA30" s="1560" t="str">
        <f t="shared" si="35"/>
        <v/>
      </c>
      <c r="DB30" s="1560" t="str">
        <f t="shared" si="36"/>
        <v/>
      </c>
      <c r="DC30" s="1560" t="str">
        <f t="shared" si="37"/>
        <v/>
      </c>
      <c r="DD30" s="1560" t="str">
        <f t="shared" si="38"/>
        <v/>
      </c>
      <c r="DE30" s="1560" t="str">
        <f t="shared" si="39"/>
        <v/>
      </c>
      <c r="DF30" s="1559" t="str">
        <f t="shared" si="40"/>
        <v/>
      </c>
      <c r="DG30" s="1562" t="str">
        <f t="shared" si="41"/>
        <v/>
      </c>
      <c r="DH30" s="155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9" t="str">
        <f t="shared" si="58"/>
        <v/>
      </c>
      <c r="DJ30" s="1560" t="str">
        <f t="shared" si="58"/>
        <v/>
      </c>
      <c r="DK30" s="1560" t="str">
        <f t="shared" si="58"/>
        <v/>
      </c>
      <c r="DL30" s="1560">
        <f t="shared" si="58"/>
        <v>0</v>
      </c>
      <c r="DM30" s="1560">
        <f t="shared" si="58"/>
        <v>0</v>
      </c>
      <c r="DN30" s="1560">
        <f t="shared" si="58"/>
        <v>0</v>
      </c>
      <c r="DO30" s="1561">
        <f t="shared" si="58"/>
        <v>0</v>
      </c>
      <c r="DP30" s="1561">
        <f t="shared" si="58"/>
        <v>0</v>
      </c>
      <c r="DQ30" s="1561">
        <f t="shared" si="58"/>
        <v>0</v>
      </c>
      <c r="DR30" s="1560">
        <f t="shared" si="58"/>
        <v>0</v>
      </c>
      <c r="DS30" s="1560">
        <f t="shared" si="58"/>
        <v>0</v>
      </c>
      <c r="DT30" s="1560">
        <f t="shared" si="58"/>
        <v>0.25</v>
      </c>
      <c r="DU30" s="1560" t="str">
        <f t="shared" si="58"/>
        <v/>
      </c>
      <c r="DV30" s="1560" t="str">
        <f t="shared" si="58"/>
        <v/>
      </c>
      <c r="DW30" s="1559" t="str">
        <f t="shared" si="58"/>
        <v/>
      </c>
      <c r="DX30" s="1562" t="str">
        <f t="shared" si="58"/>
        <v/>
      </c>
      <c r="DY30" s="1563"/>
      <c r="DZ30" s="1564"/>
      <c r="EA30" s="1563"/>
      <c r="EB30" s="1563"/>
      <c r="EC30" s="1563"/>
      <c r="ED30" s="1563"/>
      <c r="EE30" s="1563"/>
      <c r="EF30" s="1563"/>
      <c r="EG30" s="1556"/>
      <c r="EH30" s="1556"/>
    </row>
    <row r="31" spans="1:143" s="1568" customFormat="1" ht="15.75" customHeight="1">
      <c r="A31" s="1625"/>
      <c r="B31" s="1571" t="str">
        <f>$B$10</f>
        <v>P</v>
      </c>
      <c r="C31" s="1623">
        <v>0.25</v>
      </c>
      <c r="D31" s="1573">
        <v>0.25</v>
      </c>
      <c r="E31" s="1573">
        <v>0.25</v>
      </c>
      <c r="F31" s="1573">
        <v>0.5</v>
      </c>
      <c r="G31" s="1573"/>
      <c r="H31" s="1573">
        <v>1.9</v>
      </c>
      <c r="I31" s="1573"/>
      <c r="J31" s="1573">
        <v>0.25</v>
      </c>
      <c r="K31" s="1573">
        <v>1</v>
      </c>
      <c r="L31" s="1573">
        <v>1</v>
      </c>
      <c r="M31" s="1573"/>
      <c r="N31" s="1573"/>
      <c r="O31" s="1573"/>
      <c r="P31" s="1573"/>
      <c r="Q31" s="1573"/>
      <c r="R31" s="1573"/>
      <c r="S31" s="1574"/>
      <c r="T31" s="1575"/>
      <c r="U31" s="1576"/>
      <c r="V31" s="1576"/>
      <c r="W31" s="1576"/>
      <c r="X31" s="1576"/>
      <c r="Y31" s="1576"/>
      <c r="Z31" s="1576"/>
      <c r="AA31" s="1576"/>
      <c r="AB31" s="1576"/>
      <c r="AC31" s="1576"/>
      <c r="AD31" s="1576"/>
      <c r="AE31" s="1576"/>
      <c r="AF31" s="1576"/>
      <c r="AG31" s="1576"/>
      <c r="AH31" s="1577"/>
      <c r="AI31" s="1576"/>
      <c r="AJ31" s="1578"/>
      <c r="AK31" s="1572">
        <v>0.25</v>
      </c>
      <c r="AL31" s="1579">
        <v>0.25</v>
      </c>
      <c r="AM31" s="1579">
        <v>0.25</v>
      </c>
      <c r="AN31" s="1580">
        <v>0.25</v>
      </c>
      <c r="AO31" s="1580">
        <v>0</v>
      </c>
      <c r="AP31" s="1580">
        <v>2</v>
      </c>
      <c r="AQ31" s="1580"/>
      <c r="AR31" s="1580">
        <v>0</v>
      </c>
      <c r="AS31" s="1580">
        <v>0.25</v>
      </c>
      <c r="AT31" s="1580">
        <v>1</v>
      </c>
      <c r="AU31" s="1580"/>
      <c r="AV31" s="1581"/>
      <c r="AW31" s="1580"/>
      <c r="AX31" s="1581"/>
      <c r="AY31" s="1580"/>
      <c r="AZ31" s="1580"/>
      <c r="BA31" s="1582"/>
      <c r="BB31" s="1583"/>
      <c r="BC31" s="1584"/>
      <c r="BD31" s="1584"/>
      <c r="BE31" s="1584"/>
      <c r="BF31" s="1584"/>
      <c r="BG31" s="1584"/>
      <c r="BH31" s="1584"/>
      <c r="BI31" s="1584"/>
      <c r="BJ31" s="1584"/>
      <c r="BK31" s="1584"/>
      <c r="BL31" s="1584"/>
      <c r="BM31" s="1584"/>
      <c r="BN31" s="1584"/>
      <c r="BO31" s="1584"/>
      <c r="BP31" s="1584"/>
      <c r="BQ31" s="1584"/>
      <c r="BR31" s="1585"/>
      <c r="BS31" s="1586"/>
      <c r="BT31" s="1587"/>
      <c r="BU31" s="1587"/>
      <c r="BV31" s="1587"/>
      <c r="BW31" s="1587"/>
      <c r="BX31" s="1587"/>
      <c r="BY31" s="1587"/>
      <c r="BZ31" s="1587"/>
      <c r="CA31" s="1587"/>
      <c r="CB31" s="1587"/>
      <c r="CC31" s="1587"/>
      <c r="CD31" s="1587"/>
      <c r="CE31" s="1587"/>
      <c r="CF31" s="1587"/>
      <c r="CG31" s="1587"/>
      <c r="CH31" s="1587"/>
      <c r="CI31" s="1588"/>
      <c r="CJ31" s="1589"/>
      <c r="CK31" s="1631">
        <v>0.25</v>
      </c>
      <c r="CL31" s="1632">
        <v>0.25</v>
      </c>
      <c r="CM31" s="1633">
        <v>1</v>
      </c>
      <c r="CN31" s="1630"/>
      <c r="CO31" s="1307">
        <f t="shared" si="23"/>
        <v>0.51</v>
      </c>
      <c r="CP31" s="1557">
        <f t="shared" si="24"/>
        <v>17</v>
      </c>
      <c r="CQ31" s="1558" t="str">
        <f t="shared" si="25"/>
        <v/>
      </c>
      <c r="CR31" s="1559" t="str">
        <f t="shared" si="26"/>
        <v/>
      </c>
      <c r="CS31" s="1560" t="str">
        <f t="shared" si="27"/>
        <v/>
      </c>
      <c r="CT31" s="1560" t="str">
        <f t="shared" si="28"/>
        <v/>
      </c>
      <c r="CU31" s="1560" t="str">
        <f t="shared" si="29"/>
        <v/>
      </c>
      <c r="CV31" s="1560">
        <f t="shared" si="30"/>
        <v>0.25</v>
      </c>
      <c r="CW31" s="1560">
        <f t="shared" si="31"/>
        <v>0.25</v>
      </c>
      <c r="CX31" s="1561">
        <f t="shared" si="32"/>
        <v>0.25</v>
      </c>
      <c r="CY31" s="1561">
        <f t="shared" si="33"/>
        <v>0.25</v>
      </c>
      <c r="CZ31" s="1561">
        <f t="shared" si="34"/>
        <v>0.5</v>
      </c>
      <c r="DA31" s="1560">
        <f t="shared" si="35"/>
        <v>1</v>
      </c>
      <c r="DB31" s="1560">
        <f t="shared" si="36"/>
        <v>1</v>
      </c>
      <c r="DC31" s="1560">
        <f t="shared" si="37"/>
        <v>1.9</v>
      </c>
      <c r="DD31" s="1560" t="str">
        <f t="shared" si="38"/>
        <v/>
      </c>
      <c r="DE31" s="1560" t="str">
        <f t="shared" si="39"/>
        <v/>
      </c>
      <c r="DF31" s="1559" t="str">
        <f t="shared" si="40"/>
        <v/>
      </c>
      <c r="DG31" s="1562" t="str">
        <f t="shared" si="41"/>
        <v/>
      </c>
      <c r="DH31" s="155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9" t="str">
        <f t="shared" si="59"/>
        <v/>
      </c>
      <c r="DJ31" s="1560" t="str">
        <f t="shared" si="59"/>
        <v/>
      </c>
      <c r="DK31" s="1560" t="str">
        <f t="shared" si="59"/>
        <v/>
      </c>
      <c r="DL31" s="1560">
        <f t="shared" si="59"/>
        <v>0</v>
      </c>
      <c r="DM31" s="1560">
        <f t="shared" si="59"/>
        <v>0</v>
      </c>
      <c r="DN31" s="1560">
        <f t="shared" si="59"/>
        <v>0.25</v>
      </c>
      <c r="DO31" s="1561">
        <f t="shared" si="59"/>
        <v>0.25</v>
      </c>
      <c r="DP31" s="1561">
        <f t="shared" si="59"/>
        <v>0.25</v>
      </c>
      <c r="DQ31" s="1561">
        <f t="shared" si="59"/>
        <v>0.25</v>
      </c>
      <c r="DR31" s="1560">
        <f t="shared" si="59"/>
        <v>0.25</v>
      </c>
      <c r="DS31" s="1560">
        <f t="shared" si="59"/>
        <v>1</v>
      </c>
      <c r="DT31" s="1560">
        <f t="shared" si="59"/>
        <v>2</v>
      </c>
      <c r="DU31" s="1560" t="str">
        <f t="shared" si="59"/>
        <v/>
      </c>
      <c r="DV31" s="1560" t="str">
        <f t="shared" si="59"/>
        <v/>
      </c>
      <c r="DW31" s="1559" t="str">
        <f t="shared" si="59"/>
        <v/>
      </c>
      <c r="DX31" s="1562" t="str">
        <f t="shared" si="59"/>
        <v/>
      </c>
      <c r="DY31" s="1563"/>
      <c r="DZ31" s="1564"/>
      <c r="EA31" s="1563"/>
      <c r="EB31" s="1563"/>
      <c r="EC31" s="1563"/>
      <c r="ED31" s="1563"/>
      <c r="EE31" s="1563"/>
      <c r="EF31" s="1563"/>
      <c r="EG31" s="1556"/>
      <c r="EH31" s="1556"/>
    </row>
    <row r="32" spans="1:143" s="1568" customFormat="1" ht="15.75" customHeight="1">
      <c r="A32" s="1625"/>
      <c r="B32" s="1571" t="str">
        <f>$B$11</f>
        <v>M</v>
      </c>
      <c r="C32" s="1623">
        <v>1</v>
      </c>
      <c r="D32" s="1573">
        <v>4</v>
      </c>
      <c r="E32" s="1573">
        <v>6</v>
      </c>
      <c r="F32" s="1573">
        <v>3</v>
      </c>
      <c r="G32" s="1573">
        <v>2</v>
      </c>
      <c r="H32" s="1573">
        <v>3</v>
      </c>
      <c r="I32" s="1573"/>
      <c r="J32" s="1573">
        <v>1</v>
      </c>
      <c r="K32" s="1573">
        <v>2</v>
      </c>
      <c r="L32" s="1573">
        <v>5</v>
      </c>
      <c r="M32" s="1573"/>
      <c r="N32" s="1573"/>
      <c r="O32" s="1573"/>
      <c r="P32" s="1573"/>
      <c r="Q32" s="1573"/>
      <c r="R32" s="1573"/>
      <c r="S32" s="1574"/>
      <c r="T32" s="1593"/>
      <c r="U32" s="1594"/>
      <c r="V32" s="1594"/>
      <c r="W32" s="1594"/>
      <c r="X32" s="1594"/>
      <c r="Y32" s="1594"/>
      <c r="Z32" s="1594"/>
      <c r="AA32" s="1594"/>
      <c r="AB32" s="1594"/>
      <c r="AC32" s="1594"/>
      <c r="AD32" s="1594"/>
      <c r="AE32" s="1594"/>
      <c r="AF32" s="1594"/>
      <c r="AG32" s="1594"/>
      <c r="AH32" s="1595"/>
      <c r="AI32" s="1594"/>
      <c r="AJ32" s="1596"/>
      <c r="AK32" s="1575"/>
      <c r="AL32" s="1576"/>
      <c r="AM32" s="1576"/>
      <c r="AN32" s="1576"/>
      <c r="AO32" s="1576"/>
      <c r="AP32" s="1576"/>
      <c r="AQ32" s="1576"/>
      <c r="AR32" s="1576"/>
      <c r="AS32" s="1576"/>
      <c r="AT32" s="1576"/>
      <c r="AU32" s="1576"/>
      <c r="AV32" s="1576"/>
      <c r="AW32" s="1576"/>
      <c r="AX32" s="1576"/>
      <c r="AY32" s="1576"/>
      <c r="AZ32" s="1576"/>
      <c r="BA32" s="1576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87"/>
      <c r="BT32" s="1587"/>
      <c r="BU32" s="1587"/>
      <c r="BV32" s="1587"/>
      <c r="BW32" s="1587"/>
      <c r="BX32" s="1587"/>
      <c r="BY32" s="1587"/>
      <c r="BZ32" s="1587"/>
      <c r="CA32" s="1587"/>
      <c r="CB32" s="1587"/>
      <c r="CC32" s="1587"/>
      <c r="CD32" s="1587"/>
      <c r="CE32" s="1587"/>
      <c r="CF32" s="1587"/>
      <c r="CG32" s="1587"/>
      <c r="CH32" s="1587"/>
      <c r="CI32" s="1588"/>
      <c r="CJ32" s="1634"/>
      <c r="CK32" s="1631">
        <v>1</v>
      </c>
      <c r="CL32" s="1632">
        <v>1</v>
      </c>
      <c r="CM32" s="1633">
        <v>3</v>
      </c>
      <c r="CN32" s="1630"/>
      <c r="CO32" s="1307">
        <f t="shared" si="23"/>
        <v>3.1875</v>
      </c>
      <c r="CP32" s="1557">
        <f t="shared" si="24"/>
        <v>18</v>
      </c>
      <c r="CQ32" s="1558" t="str">
        <f t="shared" si="25"/>
        <v/>
      </c>
      <c r="CR32" s="1559" t="str">
        <f t="shared" si="26"/>
        <v/>
      </c>
      <c r="CS32" s="1560" t="str">
        <f t="shared" si="27"/>
        <v/>
      </c>
      <c r="CT32" s="1560" t="str">
        <f t="shared" si="28"/>
        <v/>
      </c>
      <c r="CU32" s="1560">
        <f t="shared" si="29"/>
        <v>1</v>
      </c>
      <c r="CV32" s="1560">
        <f t="shared" si="30"/>
        <v>1</v>
      </c>
      <c r="CW32" s="1560">
        <f t="shared" si="31"/>
        <v>2</v>
      </c>
      <c r="CX32" s="1561">
        <f t="shared" si="32"/>
        <v>2</v>
      </c>
      <c r="CY32" s="1561">
        <f t="shared" si="33"/>
        <v>3</v>
      </c>
      <c r="CZ32" s="1561">
        <f t="shared" si="34"/>
        <v>3</v>
      </c>
      <c r="DA32" s="1560">
        <f t="shared" si="35"/>
        <v>4</v>
      </c>
      <c r="DB32" s="1560">
        <f t="shared" si="36"/>
        <v>5</v>
      </c>
      <c r="DC32" s="1560">
        <f t="shared" si="37"/>
        <v>6</v>
      </c>
      <c r="DD32" s="1560" t="str">
        <f t="shared" si="38"/>
        <v/>
      </c>
      <c r="DE32" s="1560" t="str">
        <f t="shared" si="39"/>
        <v/>
      </c>
      <c r="DF32" s="1559" t="str">
        <f t="shared" si="40"/>
        <v/>
      </c>
      <c r="DG32" s="1562" t="str">
        <f t="shared" si="41"/>
        <v/>
      </c>
      <c r="DH32" s="155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9" t="str">
        <f t="shared" si="60"/>
        <v/>
      </c>
      <c r="DJ32" s="1560" t="str">
        <f t="shared" si="60"/>
        <v/>
      </c>
      <c r="DK32" s="1560" t="str">
        <f t="shared" si="60"/>
        <v/>
      </c>
      <c r="DL32" s="1560">
        <f t="shared" si="60"/>
        <v>2</v>
      </c>
      <c r="DM32" s="1560">
        <f t="shared" si="60"/>
        <v>2</v>
      </c>
      <c r="DN32" s="1560">
        <f t="shared" si="60"/>
        <v>2</v>
      </c>
      <c r="DO32" s="1561">
        <f t="shared" si="60"/>
        <v>3</v>
      </c>
      <c r="DP32" s="1561">
        <f t="shared" si="60"/>
        <v>3</v>
      </c>
      <c r="DQ32" s="1561">
        <f t="shared" si="60"/>
        <v>4</v>
      </c>
      <c r="DR32" s="1560">
        <f t="shared" si="60"/>
        <v>4</v>
      </c>
      <c r="DS32" s="1560">
        <f t="shared" si="60"/>
        <v>5</v>
      </c>
      <c r="DT32" s="1560">
        <f t="shared" si="60"/>
        <v>6</v>
      </c>
      <c r="DU32" s="1560" t="str">
        <f t="shared" si="60"/>
        <v/>
      </c>
      <c r="DV32" s="1560" t="str">
        <f t="shared" si="60"/>
        <v/>
      </c>
      <c r="DW32" s="1559" t="str">
        <f t="shared" si="60"/>
        <v/>
      </c>
      <c r="DX32" s="1562" t="str">
        <f t="shared" si="60"/>
        <v/>
      </c>
      <c r="DY32" s="1563"/>
      <c r="DZ32" s="1564"/>
      <c r="EA32" s="1563"/>
      <c r="EB32" s="1563"/>
      <c r="EC32" s="1563"/>
      <c r="ED32" s="1563"/>
      <c r="EE32" s="1563"/>
      <c r="EF32" s="1563"/>
      <c r="EG32" s="1556"/>
      <c r="EH32" s="1556"/>
    </row>
    <row r="33" spans="1:138" s="1568" customFormat="1" ht="15.75" customHeight="1" thickBot="1">
      <c r="A33" s="1626"/>
      <c r="B33" s="1603" t="str">
        <f>$B$12</f>
        <v>BO</v>
      </c>
      <c r="C33" s="1624">
        <v>7</v>
      </c>
      <c r="D33" s="1605">
        <v>11</v>
      </c>
      <c r="E33" s="1605">
        <v>8</v>
      </c>
      <c r="F33" s="1605">
        <v>9</v>
      </c>
      <c r="G33" s="1605">
        <v>3</v>
      </c>
      <c r="H33" s="1605">
        <v>8</v>
      </c>
      <c r="I33" s="1605"/>
      <c r="J33" s="1605">
        <v>3</v>
      </c>
      <c r="K33" s="1605">
        <v>4</v>
      </c>
      <c r="L33" s="1605">
        <v>8.5</v>
      </c>
      <c r="M33" s="1605"/>
      <c r="N33" s="1605"/>
      <c r="O33" s="1605"/>
      <c r="P33" s="1605"/>
      <c r="Q33" s="1605"/>
      <c r="R33" s="1605"/>
      <c r="S33" s="1607"/>
      <c r="T33" s="1608"/>
      <c r="U33" s="1609"/>
      <c r="V33" s="1609"/>
      <c r="W33" s="1609"/>
      <c r="X33" s="1609"/>
      <c r="Y33" s="1609"/>
      <c r="Z33" s="1609"/>
      <c r="AA33" s="1609"/>
      <c r="AB33" s="1609"/>
      <c r="AC33" s="1609"/>
      <c r="AD33" s="1609"/>
      <c r="AE33" s="1609"/>
      <c r="AF33" s="1609"/>
      <c r="AG33" s="1609"/>
      <c r="AH33" s="1610"/>
      <c r="AI33" s="1609"/>
      <c r="AJ33" s="1611"/>
      <c r="AK33" s="1608"/>
      <c r="AL33" s="1609"/>
      <c r="AM33" s="1609"/>
      <c r="AN33" s="1609"/>
      <c r="AO33" s="1609"/>
      <c r="AP33" s="1609"/>
      <c r="AQ33" s="1609"/>
      <c r="AR33" s="1609"/>
      <c r="AS33" s="1609"/>
      <c r="AT33" s="1609"/>
      <c r="AU33" s="1609"/>
      <c r="AV33" s="1609"/>
      <c r="AW33" s="1609"/>
      <c r="AX33" s="1609"/>
      <c r="AY33" s="1609"/>
      <c r="AZ33" s="1609"/>
      <c r="BA33" s="1611"/>
      <c r="BB33" s="1612"/>
      <c r="BC33" s="1613"/>
      <c r="BD33" s="1613"/>
      <c r="BE33" s="1613"/>
      <c r="BF33" s="1613"/>
      <c r="BG33" s="1613"/>
      <c r="BH33" s="1613"/>
      <c r="BI33" s="1613"/>
      <c r="BJ33" s="1613"/>
      <c r="BK33" s="1613"/>
      <c r="BL33" s="1613"/>
      <c r="BM33" s="1613"/>
      <c r="BN33" s="1613"/>
      <c r="BO33" s="1613"/>
      <c r="BP33" s="1613"/>
      <c r="BQ33" s="1613"/>
      <c r="BR33" s="1613"/>
      <c r="BS33" s="1616">
        <v>7</v>
      </c>
      <c r="BT33" s="1616">
        <v>11</v>
      </c>
      <c r="BU33" s="1616">
        <v>8</v>
      </c>
      <c r="BV33" s="1616">
        <v>8</v>
      </c>
      <c r="BW33" s="1616">
        <v>2</v>
      </c>
      <c r="BX33" s="1616">
        <v>8</v>
      </c>
      <c r="BY33" s="1616">
        <v>10</v>
      </c>
      <c r="BZ33" s="1616">
        <v>10</v>
      </c>
      <c r="CA33" s="1616">
        <v>3</v>
      </c>
      <c r="CB33" s="1616">
        <v>10</v>
      </c>
      <c r="CC33" s="1616"/>
      <c r="CD33" s="1616"/>
      <c r="CE33" s="1616"/>
      <c r="CF33" s="1616"/>
      <c r="CG33" s="1616"/>
      <c r="CH33" s="1616"/>
      <c r="CI33" s="1616"/>
      <c r="CJ33" s="1635"/>
      <c r="CK33" s="1636">
        <v>7</v>
      </c>
      <c r="CL33" s="1616">
        <v>3</v>
      </c>
      <c r="CM33" s="1617">
        <v>8</v>
      </c>
      <c r="CN33" s="1630"/>
      <c r="CO33" s="1307">
        <f t="shared" si="23"/>
        <v>7.382352941176471</v>
      </c>
      <c r="CP33" s="1557">
        <f t="shared" si="24"/>
        <v>19</v>
      </c>
      <c r="CQ33" s="1558" t="str">
        <f t="shared" si="25"/>
        <v/>
      </c>
      <c r="CR33" s="1559" t="str">
        <f t="shared" si="26"/>
        <v/>
      </c>
      <c r="CS33" s="1560" t="str">
        <f t="shared" si="27"/>
        <v/>
      </c>
      <c r="CT33" s="1560" t="str">
        <f t="shared" si="28"/>
        <v/>
      </c>
      <c r="CU33" s="1560">
        <f t="shared" si="29"/>
        <v>3</v>
      </c>
      <c r="CV33" s="1560">
        <f t="shared" si="30"/>
        <v>3</v>
      </c>
      <c r="CW33" s="1560">
        <f t="shared" si="31"/>
        <v>4</v>
      </c>
      <c r="CX33" s="1561">
        <f t="shared" si="32"/>
        <v>7</v>
      </c>
      <c r="CY33" s="1561">
        <f t="shared" si="33"/>
        <v>8</v>
      </c>
      <c r="CZ33" s="1561">
        <f t="shared" si="34"/>
        <v>8</v>
      </c>
      <c r="DA33" s="1560">
        <f t="shared" si="35"/>
        <v>8.5</v>
      </c>
      <c r="DB33" s="1560">
        <f t="shared" si="36"/>
        <v>9</v>
      </c>
      <c r="DC33" s="1560">
        <f t="shared" si="37"/>
        <v>11</v>
      </c>
      <c r="DD33" s="1560" t="str">
        <f t="shared" si="38"/>
        <v/>
      </c>
      <c r="DE33" s="1560" t="str">
        <f t="shared" si="39"/>
        <v/>
      </c>
      <c r="DF33" s="1559" t="str">
        <f t="shared" si="40"/>
        <v/>
      </c>
      <c r="DG33" s="1562" t="str">
        <f t="shared" si="41"/>
        <v/>
      </c>
      <c r="DH33" s="155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9" t="str">
        <f t="shared" si="61"/>
        <v/>
      </c>
      <c r="DJ33" s="1560" t="str">
        <f t="shared" si="61"/>
        <v/>
      </c>
      <c r="DK33" s="1560" t="str">
        <f t="shared" si="61"/>
        <v/>
      </c>
      <c r="DL33" s="1560">
        <f t="shared" si="61"/>
        <v>2</v>
      </c>
      <c r="DM33" s="1560">
        <f t="shared" si="61"/>
        <v>3</v>
      </c>
      <c r="DN33" s="1560">
        <f t="shared" si="61"/>
        <v>7</v>
      </c>
      <c r="DO33" s="1561">
        <f t="shared" si="61"/>
        <v>8</v>
      </c>
      <c r="DP33" s="1561">
        <f t="shared" si="61"/>
        <v>8</v>
      </c>
      <c r="DQ33" s="1561">
        <f t="shared" si="61"/>
        <v>8</v>
      </c>
      <c r="DR33" s="1560">
        <f t="shared" si="61"/>
        <v>10</v>
      </c>
      <c r="DS33" s="1560">
        <f t="shared" si="61"/>
        <v>10</v>
      </c>
      <c r="DT33" s="1560">
        <f t="shared" si="61"/>
        <v>10</v>
      </c>
      <c r="DU33" s="1560">
        <f t="shared" si="61"/>
        <v>11</v>
      </c>
      <c r="DV33" s="1560" t="str">
        <f t="shared" si="61"/>
        <v/>
      </c>
      <c r="DW33" s="1559" t="str">
        <f t="shared" si="61"/>
        <v/>
      </c>
      <c r="DX33" s="1562" t="str">
        <f t="shared" si="61"/>
        <v/>
      </c>
      <c r="DY33" s="1563"/>
      <c r="DZ33" s="1564"/>
      <c r="EA33" s="1563"/>
      <c r="EB33" s="1563"/>
      <c r="EC33" s="1563"/>
      <c r="ED33" s="1563"/>
      <c r="EE33" s="1563"/>
      <c r="EF33" s="1563"/>
      <c r="EG33" s="1556"/>
      <c r="EH33" s="155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521"/>
      <c r="W270" s="1521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2" t="s">
        <v>657</v>
      </c>
      <c r="AH270" s="1522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521"/>
      <c r="W310" s="1521"/>
      <c r="X310" s="1500"/>
      <c r="Y310" s="1500"/>
      <c r="Z310" s="1500"/>
      <c r="AA310"/>
      <c r="AB310"/>
      <c r="AC310"/>
      <c r="AD310"/>
      <c r="AE310"/>
      <c r="AF310"/>
      <c r="AG310" s="1522"/>
      <c r="AH310" s="1522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677</v>
      </c>
      <c r="O320" s="1397" t="s">
        <v>678</v>
      </c>
      <c r="P320" s="1397" t="s">
        <v>679</v>
      </c>
      <c r="Q320" s="1398" t="s">
        <v>680</v>
      </c>
      <c r="R320" s="1397" t="s">
        <v>681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682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683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684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685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686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687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613" activePane="bottomRight" state="frozen"/>
      <selection pane="topRight" activeCell="AU1" sqref="AU1"/>
      <selection pane="bottomLeft" activeCell="A419" sqref="A419"/>
      <selection pane="bottomRight" activeCell="BX630" sqref="BX630:BY63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721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5" t="s">
        <v>50</v>
      </c>
      <c r="DR4" s="1525"/>
      <c r="DS4" s="1525"/>
      <c r="DT4" s="1525"/>
      <c r="DU4" s="1525"/>
      <c r="DV4" s="1525"/>
      <c r="DW4" s="152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6" t="s">
        <v>47</v>
      </c>
      <c r="CE6" s="1526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27" t="s">
        <v>48</v>
      </c>
      <c r="CT6" s="1527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797</v>
      </c>
      <c r="C8" s="1494" t="s">
        <v>797</v>
      </c>
      <c r="D8" s="1494" t="s">
        <v>797</v>
      </c>
      <c r="E8" s="1494" t="s">
        <v>797</v>
      </c>
      <c r="F8" s="1494" t="s">
        <v>797</v>
      </c>
      <c r="G8" s="1494" t="s">
        <v>797</v>
      </c>
      <c r="H8" s="1494" t="s">
        <v>797</v>
      </c>
      <c r="I8" s="1494" t="s">
        <v>797</v>
      </c>
      <c r="J8" s="1494" t="s">
        <v>797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797</v>
      </c>
      <c r="U8" s="512" t="s">
        <v>797</v>
      </c>
      <c r="V8" s="512" t="s">
        <v>797</v>
      </c>
      <c r="W8" s="512" t="s">
        <v>797</v>
      </c>
      <c r="X8" s="1494" t="s">
        <v>797</v>
      </c>
      <c r="Y8" s="1494" t="s">
        <v>797</v>
      </c>
      <c r="Z8" s="1494" t="s">
        <v>797</v>
      </c>
      <c r="AA8" s="1494" t="s">
        <v>797</v>
      </c>
      <c r="AB8" s="1494" t="s">
        <v>797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797</v>
      </c>
      <c r="AM8" s="1494" t="s">
        <v>797</v>
      </c>
      <c r="AN8" s="1494" t="s">
        <v>797</v>
      </c>
      <c r="AO8" s="1494" t="s">
        <v>797</v>
      </c>
      <c r="AP8" s="1494" t="s">
        <v>797</v>
      </c>
      <c r="AQ8" s="1494" t="s">
        <v>797</v>
      </c>
      <c r="AR8" s="1494" t="s">
        <v>797</v>
      </c>
      <c r="AS8" s="1494" t="s">
        <v>797</v>
      </c>
      <c r="AT8" s="1494" t="s">
        <v>797</v>
      </c>
      <c r="AU8" s="1494" t="s">
        <v>797</v>
      </c>
      <c r="AV8" s="1494" t="s">
        <v>945</v>
      </c>
      <c r="AW8" s="1494" t="s">
        <v>945</v>
      </c>
      <c r="AX8" s="1494" t="s">
        <v>945</v>
      </c>
      <c r="AY8" s="1494" t="s">
        <v>945</v>
      </c>
      <c r="AZ8" s="1494" t="s">
        <v>945</v>
      </c>
      <c r="BA8" s="1494" t="s">
        <v>945</v>
      </c>
      <c r="BB8" s="1494" t="s">
        <v>945</v>
      </c>
      <c r="BC8" s="513"/>
      <c r="BD8" s="1494" t="s">
        <v>945</v>
      </c>
      <c r="BE8" s="1494" t="s">
        <v>945</v>
      </c>
      <c r="BF8" s="1494" t="s">
        <v>945</v>
      </c>
      <c r="BG8" s="1494" t="s">
        <v>945</v>
      </c>
      <c r="BH8" s="1494" t="s">
        <v>945</v>
      </c>
      <c r="BI8" s="1494" t="s">
        <v>945</v>
      </c>
      <c r="BJ8" s="1494" t="s">
        <v>945</v>
      </c>
      <c r="BK8" s="1494" t="s">
        <v>945</v>
      </c>
      <c r="BL8" s="1494" t="s">
        <v>945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0.12239073711676451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36089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1431</v>
      </c>
      <c r="BW33" s="546">
        <f>SUM(BW988:BW990)</f>
        <v>1519</v>
      </c>
      <c r="BX33" s="546">
        <f>SUM(BX988:BX990)</f>
        <v>5374</v>
      </c>
      <c r="BY33" s="546">
        <f>SUM(BY988:BY990)</f>
        <v>9000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1785</v>
      </c>
      <c r="CM33" s="1380">
        <f t="shared" si="121"/>
        <v>2206.8000000000002</v>
      </c>
      <c r="CN33" s="1379">
        <f t="shared" si="121"/>
        <v>2726</v>
      </c>
      <c r="CO33" s="1379">
        <f t="shared" si="121"/>
        <v>3078</v>
      </c>
      <c r="CP33" s="1379">
        <f t="shared" si="121"/>
        <v>3486</v>
      </c>
      <c r="CQ33" s="1379">
        <f t="shared" si="121"/>
        <v>3806.4</v>
      </c>
      <c r="CR33" s="1379">
        <f t="shared" si="121"/>
        <v>4140</v>
      </c>
      <c r="CS33" s="1378">
        <f t="shared" si="121"/>
        <v>7200</v>
      </c>
      <c r="CT33" s="1381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260</v>
      </c>
      <c r="CM34" s="1380">
        <f t="shared" si="121"/>
        <v>317</v>
      </c>
      <c r="CN34" s="1379">
        <f t="shared" si="121"/>
        <v>574</v>
      </c>
      <c r="CO34" s="1379">
        <f t="shared" si="121"/>
        <v>691</v>
      </c>
      <c r="CP34" s="1379">
        <f t="shared" si="121"/>
        <v>764</v>
      </c>
      <c r="CQ34" s="1379">
        <f t="shared" si="121"/>
        <v>852</v>
      </c>
      <c r="CR34" s="1379">
        <f t="shared" si="121"/>
        <v>1275</v>
      </c>
      <c r="CS34" s="1378">
        <f t="shared" si="121"/>
        <v>2886</v>
      </c>
      <c r="CT34" s="1381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2255.3000000000029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43298</v>
      </c>
      <c r="CS43" s="1378">
        <f t="shared" si="121"/>
        <v>53190</v>
      </c>
      <c r="CT43" s="1381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68" customFormat="1" ht="15.75" customHeight="1">
      <c r="A95" s="1637" t="s">
        <v>172</v>
      </c>
      <c r="B95" s="1638"/>
      <c r="C95" s="1638"/>
      <c r="D95" s="1638"/>
      <c r="E95" s="1638"/>
      <c r="F95" s="1638"/>
      <c r="G95" s="1638"/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9"/>
      <c r="T95" s="1638"/>
      <c r="U95" s="1638"/>
      <c r="V95" s="1638"/>
      <c r="W95" s="1638"/>
      <c r="X95" s="1638"/>
      <c r="Y95" s="1638"/>
      <c r="Z95" s="1638"/>
      <c r="AA95" s="1638"/>
      <c r="AB95" s="1638"/>
      <c r="AC95" s="1638"/>
      <c r="AD95" s="1638"/>
      <c r="AE95" s="1638"/>
      <c r="AF95" s="1640"/>
      <c r="AG95" s="1640"/>
      <c r="AH95" s="1638"/>
      <c r="AI95" s="1640"/>
      <c r="AJ95" s="1638"/>
      <c r="AK95" s="1639"/>
      <c r="AL95" s="1638">
        <v>2</v>
      </c>
      <c r="AM95" s="1638">
        <v>2</v>
      </c>
      <c r="AN95" s="1638">
        <v>2</v>
      </c>
      <c r="AO95" s="1638">
        <v>1.5</v>
      </c>
      <c r="AP95" s="1638">
        <v>2</v>
      </c>
      <c r="AQ95" s="1638">
        <v>2.5</v>
      </c>
      <c r="AR95" s="1638"/>
      <c r="AS95" s="1638">
        <v>2</v>
      </c>
      <c r="AT95" s="1638">
        <v>2</v>
      </c>
      <c r="AU95" s="1638">
        <v>0</v>
      </c>
      <c r="AV95" s="1638"/>
      <c r="AW95" s="1640"/>
      <c r="AX95" s="1640"/>
      <c r="AY95" s="1640"/>
      <c r="AZ95" s="1640"/>
      <c r="BA95" s="1640"/>
      <c r="BB95" s="1640"/>
      <c r="BC95" s="1639"/>
      <c r="BD95" s="1638">
        <v>2.5</v>
      </c>
      <c r="BE95" s="1638">
        <v>2.5</v>
      </c>
      <c r="BF95" s="1638">
        <v>2.5</v>
      </c>
      <c r="BG95" s="1638">
        <v>2.5</v>
      </c>
      <c r="BH95" s="1638">
        <v>2.5</v>
      </c>
      <c r="BI95" s="1638">
        <v>2.5</v>
      </c>
      <c r="BJ95" s="1638"/>
      <c r="BK95" s="1638">
        <v>2.5</v>
      </c>
      <c r="BL95" s="1638">
        <v>2</v>
      </c>
      <c r="BM95" s="1638">
        <v>2.5</v>
      </c>
      <c r="BN95" s="1638"/>
      <c r="BO95" s="1640"/>
      <c r="BP95" s="1640"/>
      <c r="BQ95" s="1640"/>
      <c r="BR95" s="1638"/>
      <c r="BS95" s="1640"/>
      <c r="BT95" s="1640"/>
      <c r="BU95" s="1639"/>
      <c r="BV95" s="1638"/>
      <c r="BW95" s="1638"/>
      <c r="BX95" s="1638">
        <v>2</v>
      </c>
      <c r="BY95" s="1638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1" t="str">
        <f t="shared" si="270"/>
        <v/>
      </c>
      <c r="CV95" s="1642" t="str">
        <f t="shared" si="271"/>
        <v/>
      </c>
      <c r="CW95" s="1643" t="str">
        <f t="shared" si="272"/>
        <v/>
      </c>
      <c r="CX95" s="1643" t="str">
        <f t="shared" si="273"/>
        <v/>
      </c>
      <c r="CY95" s="1643">
        <f t="shared" si="274"/>
        <v>2</v>
      </c>
      <c r="CZ95" s="1643">
        <f t="shared" si="275"/>
        <v>2.5</v>
      </c>
      <c r="DA95" s="1643">
        <f t="shared" si="276"/>
        <v>2.5</v>
      </c>
      <c r="DB95" s="1644">
        <f t="shared" si="277"/>
        <v>2.5</v>
      </c>
      <c r="DC95" s="1644">
        <f t="shared" si="278"/>
        <v>2.5</v>
      </c>
      <c r="DD95" s="1644">
        <f t="shared" si="279"/>
        <v>2.5</v>
      </c>
      <c r="DE95" s="1643">
        <f t="shared" si="280"/>
        <v>2.5</v>
      </c>
      <c r="DF95" s="1643">
        <f t="shared" si="281"/>
        <v>2.5</v>
      </c>
      <c r="DG95" s="1643">
        <f t="shared" si="282"/>
        <v>2.5</v>
      </c>
      <c r="DH95" s="1643" t="str">
        <f t="shared" si="283"/>
        <v/>
      </c>
      <c r="DI95" s="1643" t="str">
        <f t="shared" si="284"/>
        <v/>
      </c>
      <c r="DJ95" s="1642" t="str">
        <f t="shared" si="285"/>
        <v/>
      </c>
      <c r="DK95" s="1641" t="str">
        <f t="shared" si="286"/>
        <v/>
      </c>
      <c r="DL95" s="1645">
        <f t="shared" si="287"/>
        <v>0</v>
      </c>
      <c r="DM95" s="1646">
        <f t="shared" si="288"/>
        <v>0</v>
      </c>
      <c r="DN95" s="1646">
        <f t="shared" si="289"/>
        <v>9</v>
      </c>
      <c r="DO95" s="1646">
        <f t="shared" si="290"/>
        <v>9</v>
      </c>
      <c r="DP95" s="1647"/>
      <c r="DQ95" s="1556"/>
      <c r="DR95" s="1648" t="s">
        <v>171</v>
      </c>
      <c r="DS95" s="1649"/>
      <c r="DT95" s="1619">
        <f>BV$45</f>
        <v>0.44</v>
      </c>
      <c r="DU95" s="1619">
        <f>BW$45</f>
        <v>0.28000000000000003</v>
      </c>
      <c r="DV95" s="1619">
        <f>BX$45</f>
        <v>0.2</v>
      </c>
      <c r="DW95" s="1619">
        <f>BY$45</f>
        <v>0.08</v>
      </c>
      <c r="DX95" s="1650"/>
      <c r="DY95" s="156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68" customFormat="1" ht="15.75" customHeight="1">
      <c r="A98" s="1637" t="s">
        <v>180</v>
      </c>
      <c r="B98" s="1638"/>
      <c r="C98" s="1638"/>
      <c r="D98" s="1638"/>
      <c r="E98" s="1638"/>
      <c r="F98" s="1638"/>
      <c r="G98" s="1638"/>
      <c r="H98" s="1638"/>
      <c r="I98" s="1638"/>
      <c r="J98" s="1638"/>
      <c r="K98" s="1638"/>
      <c r="L98" s="1638"/>
      <c r="M98" s="1638"/>
      <c r="N98" s="1638"/>
      <c r="O98" s="1638"/>
      <c r="P98" s="1638"/>
      <c r="Q98" s="1638"/>
      <c r="R98" s="1638"/>
      <c r="S98" s="1639"/>
      <c r="T98" s="1638"/>
      <c r="U98" s="1638"/>
      <c r="V98" s="1638"/>
      <c r="W98" s="1638"/>
      <c r="X98" s="1638"/>
      <c r="Y98" s="1638"/>
      <c r="Z98" s="1638"/>
      <c r="AA98" s="1638"/>
      <c r="AB98" s="1638"/>
      <c r="AC98" s="1638"/>
      <c r="AD98" s="1638"/>
      <c r="AE98" s="1638"/>
      <c r="AF98" s="1638"/>
      <c r="AG98" s="1638"/>
      <c r="AH98" s="1638"/>
      <c r="AI98" s="1640"/>
      <c r="AJ98" s="1638"/>
      <c r="AK98" s="1639"/>
      <c r="AL98" s="1638"/>
      <c r="AM98" s="1638"/>
      <c r="AN98" s="1638">
        <v>7</v>
      </c>
      <c r="AO98" s="1638">
        <v>5</v>
      </c>
      <c r="AP98" s="1638">
        <v>7</v>
      </c>
      <c r="AQ98" s="1638">
        <v>7</v>
      </c>
      <c r="AR98" s="1638"/>
      <c r="AS98" s="1638">
        <v>7</v>
      </c>
      <c r="AT98" s="1638"/>
      <c r="AU98" s="1638"/>
      <c r="AV98" s="1638"/>
      <c r="AW98" s="1640"/>
      <c r="AX98" s="1638"/>
      <c r="AY98" s="1640"/>
      <c r="AZ98" s="1640"/>
      <c r="BA98" s="1638"/>
      <c r="BB98" s="1638"/>
      <c r="BC98" s="1639"/>
      <c r="BD98" s="1638">
        <v>7</v>
      </c>
      <c r="BE98" s="1638">
        <v>10</v>
      </c>
      <c r="BF98" s="1638">
        <v>7</v>
      </c>
      <c r="BG98" s="1638">
        <v>0</v>
      </c>
      <c r="BH98" s="1638">
        <v>2</v>
      </c>
      <c r="BI98" s="1638"/>
      <c r="BJ98" s="1638"/>
      <c r="BK98" s="1638"/>
      <c r="BL98" s="1638">
        <v>7</v>
      </c>
      <c r="BM98" s="1638">
        <v>7</v>
      </c>
      <c r="BN98" s="1638"/>
      <c r="BO98" s="1640"/>
      <c r="BP98" s="1640"/>
      <c r="BQ98" s="1638"/>
      <c r="BR98" s="1638"/>
      <c r="BS98" s="1640"/>
      <c r="BT98" s="1638"/>
      <c r="BU98" s="1639"/>
      <c r="BV98" s="1638"/>
      <c r="BW98" s="1638"/>
      <c r="BX98" s="1638">
        <v>7</v>
      </c>
      <c r="BY98" s="1638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1" t="str">
        <f t="shared" si="270"/>
        <v/>
      </c>
      <c r="CV98" s="1642" t="str">
        <f t="shared" si="271"/>
        <v/>
      </c>
      <c r="CW98" s="1643" t="str">
        <f t="shared" si="272"/>
        <v/>
      </c>
      <c r="CX98" s="1643" t="str">
        <f t="shared" si="273"/>
        <v/>
      </c>
      <c r="CY98" s="1643" t="str">
        <f t="shared" si="274"/>
        <v/>
      </c>
      <c r="CZ98" s="1643">
        <f t="shared" si="275"/>
        <v>0</v>
      </c>
      <c r="DA98" s="1643">
        <f t="shared" si="276"/>
        <v>2</v>
      </c>
      <c r="DB98" s="1644">
        <f t="shared" si="277"/>
        <v>7</v>
      </c>
      <c r="DC98" s="1644">
        <f t="shared" si="278"/>
        <v>7</v>
      </c>
      <c r="DD98" s="1644">
        <f t="shared" si="279"/>
        <v>7</v>
      </c>
      <c r="DE98" s="1643">
        <f t="shared" si="280"/>
        <v>7</v>
      </c>
      <c r="DF98" s="1643">
        <f t="shared" si="281"/>
        <v>10</v>
      </c>
      <c r="DG98" s="1643" t="str">
        <f t="shared" si="282"/>
        <v/>
      </c>
      <c r="DH98" s="1643" t="str">
        <f t="shared" si="283"/>
        <v/>
      </c>
      <c r="DI98" s="1643" t="str">
        <f t="shared" si="284"/>
        <v/>
      </c>
      <c r="DJ98" s="1642" t="str">
        <f t="shared" si="285"/>
        <v/>
      </c>
      <c r="DK98" s="1641" t="str">
        <f t="shared" si="286"/>
        <v/>
      </c>
      <c r="DL98" s="1645">
        <f t="shared" si="287"/>
        <v>0</v>
      </c>
      <c r="DM98" s="1646">
        <f t="shared" si="288"/>
        <v>0</v>
      </c>
      <c r="DN98" s="1646">
        <f t="shared" si="289"/>
        <v>5</v>
      </c>
      <c r="DO98" s="1646">
        <f t="shared" si="290"/>
        <v>7</v>
      </c>
      <c r="DP98" s="1647"/>
      <c r="DQ98" s="1556"/>
      <c r="DR98" s="1648" t="s">
        <v>190</v>
      </c>
      <c r="DS98" s="1649"/>
      <c r="DT98" s="1619">
        <f>SUM(DV97:DW97)</f>
        <v>52</v>
      </c>
      <c r="DU98" s="1556"/>
      <c r="DV98" s="1556"/>
      <c r="DW98" s="1556"/>
      <c r="DX98" s="1650"/>
      <c r="DY98" s="156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68" customFormat="1" ht="15.75" customHeight="1">
      <c r="A103" s="1637" t="s">
        <v>172</v>
      </c>
      <c r="B103" s="1638"/>
      <c r="C103" s="1638"/>
      <c r="D103" s="1638"/>
      <c r="E103" s="1638"/>
      <c r="F103" s="1638"/>
      <c r="G103" s="1638"/>
      <c r="H103" s="1638"/>
      <c r="I103" s="1638"/>
      <c r="J103" s="1638"/>
      <c r="K103" s="1638"/>
      <c r="L103" s="1638"/>
      <c r="M103" s="1638"/>
      <c r="N103" s="1638"/>
      <c r="O103" s="1640"/>
      <c r="P103" s="1640"/>
      <c r="Q103" s="1638"/>
      <c r="R103" s="1638"/>
      <c r="S103" s="1639"/>
      <c r="T103" s="1638"/>
      <c r="U103" s="1638"/>
      <c r="V103" s="1638"/>
      <c r="W103" s="1638"/>
      <c r="X103" s="1638"/>
      <c r="Y103" s="1638"/>
      <c r="Z103" s="1638"/>
      <c r="AA103" s="1638"/>
      <c r="AB103" s="1638"/>
      <c r="AC103" s="1638"/>
      <c r="AD103" s="1638"/>
      <c r="AE103" s="1638"/>
      <c r="AF103" s="1638"/>
      <c r="AG103" s="1638"/>
      <c r="AH103" s="1638"/>
      <c r="AI103" s="1638"/>
      <c r="AJ103" s="1638"/>
      <c r="AK103" s="1639"/>
      <c r="AL103" s="1638">
        <v>2</v>
      </c>
      <c r="AM103" s="1638">
        <v>1</v>
      </c>
      <c r="AN103" s="1638">
        <v>1</v>
      </c>
      <c r="AO103" s="1638">
        <v>1.5</v>
      </c>
      <c r="AP103" s="1638">
        <v>1</v>
      </c>
      <c r="AQ103" s="1638">
        <v>1</v>
      </c>
      <c r="AR103" s="1638"/>
      <c r="AS103" s="1638">
        <v>1</v>
      </c>
      <c r="AT103" s="1638">
        <v>1</v>
      </c>
      <c r="AU103" s="1638">
        <v>0</v>
      </c>
      <c r="AV103" s="1638"/>
      <c r="AW103" s="1640"/>
      <c r="AX103" s="1640"/>
      <c r="AY103" s="1638"/>
      <c r="AZ103" s="1638"/>
      <c r="BA103" s="1638"/>
      <c r="BB103" s="1638"/>
      <c r="BC103" s="1639"/>
      <c r="BD103" s="1638">
        <v>1</v>
      </c>
      <c r="BE103" s="1638">
        <v>1</v>
      </c>
      <c r="BF103" s="1638">
        <v>1</v>
      </c>
      <c r="BG103" s="1638">
        <v>0</v>
      </c>
      <c r="BH103" s="1638">
        <v>0</v>
      </c>
      <c r="BI103" s="1638">
        <v>1</v>
      </c>
      <c r="BJ103" s="1638"/>
      <c r="BK103" s="1638">
        <v>0</v>
      </c>
      <c r="BL103" s="1638">
        <v>1</v>
      </c>
      <c r="BM103" s="1638">
        <v>2</v>
      </c>
      <c r="BN103" s="1638"/>
      <c r="BO103" s="1640"/>
      <c r="BP103" s="1640"/>
      <c r="BQ103" s="1638"/>
      <c r="BR103" s="1638"/>
      <c r="BS103" s="1638"/>
      <c r="BT103" s="1638"/>
      <c r="BU103" s="1639"/>
      <c r="BV103" s="1638"/>
      <c r="BW103" s="1638"/>
      <c r="BX103" s="1638">
        <v>1</v>
      </c>
      <c r="BY103" s="1638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1" t="str">
        <f t="shared" si="270"/>
        <v/>
      </c>
      <c r="CV103" s="1642" t="str">
        <f t="shared" si="271"/>
        <v/>
      </c>
      <c r="CW103" s="1643" t="str">
        <f t="shared" si="272"/>
        <v/>
      </c>
      <c r="CX103" s="1643" t="str">
        <f t="shared" si="273"/>
        <v/>
      </c>
      <c r="CY103" s="1643">
        <f t="shared" si="274"/>
        <v>0</v>
      </c>
      <c r="CZ103" s="1643">
        <f t="shared" si="275"/>
        <v>0</v>
      </c>
      <c r="DA103" s="1643">
        <f t="shared" si="276"/>
        <v>0</v>
      </c>
      <c r="DB103" s="1644">
        <f t="shared" si="277"/>
        <v>1</v>
      </c>
      <c r="DC103" s="1644">
        <f t="shared" si="278"/>
        <v>1</v>
      </c>
      <c r="DD103" s="1644">
        <f t="shared" si="279"/>
        <v>1</v>
      </c>
      <c r="DE103" s="1643">
        <f t="shared" si="280"/>
        <v>1</v>
      </c>
      <c r="DF103" s="1643">
        <f t="shared" si="281"/>
        <v>1</v>
      </c>
      <c r="DG103" s="1643">
        <f t="shared" si="282"/>
        <v>2</v>
      </c>
      <c r="DH103" s="1643" t="str">
        <f t="shared" si="283"/>
        <v/>
      </c>
      <c r="DI103" s="1643" t="str">
        <f t="shared" si="284"/>
        <v/>
      </c>
      <c r="DJ103" s="1642" t="str">
        <f t="shared" si="285"/>
        <v/>
      </c>
      <c r="DK103" s="1641" t="str">
        <f t="shared" si="286"/>
        <v/>
      </c>
      <c r="DL103" s="1651">
        <f t="shared" si="287"/>
        <v>0</v>
      </c>
      <c r="DM103" s="1652">
        <f t="shared" si="288"/>
        <v>0</v>
      </c>
      <c r="DN103" s="1652">
        <f t="shared" si="289"/>
        <v>9</v>
      </c>
      <c r="DO103" s="1652">
        <f t="shared" si="290"/>
        <v>9</v>
      </c>
      <c r="DP103" s="1653"/>
      <c r="DQ103" s="1563"/>
      <c r="DR103" s="1563"/>
      <c r="DS103" s="1563"/>
      <c r="DT103" s="1563"/>
      <c r="DU103" s="1563"/>
      <c r="DV103" s="1563"/>
      <c r="DW103" s="1563"/>
      <c r="DX103" s="1563"/>
      <c r="DY103" s="156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752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753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752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753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754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6" customFormat="1" ht="15.75" customHeight="1">
      <c r="A185" s="1637" t="s">
        <v>180</v>
      </c>
      <c r="B185" s="1632"/>
      <c r="C185" s="1632"/>
      <c r="D185" s="1632"/>
      <c r="E185" s="1632"/>
      <c r="F185" s="1632"/>
      <c r="G185" s="1632"/>
      <c r="H185" s="1632"/>
      <c r="I185" s="1632"/>
      <c r="J185" s="1632"/>
      <c r="K185" s="1632"/>
      <c r="L185" s="1632"/>
      <c r="M185" s="1632"/>
      <c r="N185" s="1632"/>
      <c r="O185" s="1632"/>
      <c r="P185" s="1632"/>
      <c r="Q185" s="1632"/>
      <c r="R185" s="1632"/>
      <c r="S185" s="1654"/>
      <c r="T185" s="1632"/>
      <c r="U185" s="1632">
        <v>200</v>
      </c>
      <c r="V185" s="1632"/>
      <c r="W185" s="1632"/>
      <c r="X185" s="1632">
        <v>200</v>
      </c>
      <c r="Y185" s="1632">
        <v>250</v>
      </c>
      <c r="Z185" s="1632"/>
      <c r="AA185" s="1632"/>
      <c r="AB185" s="1632"/>
      <c r="AC185" s="1632"/>
      <c r="AD185" s="1632"/>
      <c r="AE185" s="1632"/>
      <c r="AF185" s="1632"/>
      <c r="AG185" s="1632"/>
      <c r="AH185" s="1632"/>
      <c r="AI185" s="1632"/>
      <c r="AJ185" s="1632"/>
      <c r="AK185" s="1654"/>
      <c r="AL185" s="1632"/>
      <c r="AM185" s="1632">
        <v>250</v>
      </c>
      <c r="AN185" s="1632"/>
      <c r="AO185" s="1632">
        <v>270</v>
      </c>
      <c r="AP185" s="1632">
        <v>300</v>
      </c>
      <c r="AQ185" s="1632">
        <v>200</v>
      </c>
      <c r="AR185" s="1632"/>
      <c r="AS185" s="1632"/>
      <c r="AT185" s="1632">
        <v>200</v>
      </c>
      <c r="AU185" s="1632">
        <v>200</v>
      </c>
      <c r="AV185" s="1632"/>
      <c r="AW185" s="1632"/>
      <c r="AX185" s="1632"/>
      <c r="AY185" s="1632"/>
      <c r="AZ185" s="1632"/>
      <c r="BA185" s="1632"/>
      <c r="BB185" s="1632"/>
      <c r="BC185" s="1654"/>
      <c r="BD185" s="1632">
        <v>200</v>
      </c>
      <c r="BE185" s="1632">
        <v>300</v>
      </c>
      <c r="BF185" s="1632"/>
      <c r="BG185" s="1632">
        <v>200</v>
      </c>
      <c r="BH185" s="1632">
        <v>200</v>
      </c>
      <c r="BI185" s="1632">
        <v>250</v>
      </c>
      <c r="BJ185" s="1632"/>
      <c r="BK185" s="1632">
        <v>150</v>
      </c>
      <c r="BL185" s="1632">
        <v>200</v>
      </c>
      <c r="BM185" s="1632">
        <v>190</v>
      </c>
      <c r="BN185" s="1632"/>
      <c r="BO185" s="1632"/>
      <c r="BP185" s="1632"/>
      <c r="BQ185" s="1632"/>
      <c r="BR185" s="1632"/>
      <c r="BS185" s="1632"/>
      <c r="BT185" s="1632"/>
      <c r="BU185" s="1654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1" t="str">
        <f t="shared" si="437"/>
        <v/>
      </c>
      <c r="CV185" s="1642" t="str">
        <f t="shared" si="438"/>
        <v/>
      </c>
      <c r="CW185" s="1643" t="str">
        <f t="shared" si="439"/>
        <v/>
      </c>
      <c r="CX185" s="1643" t="str">
        <f t="shared" si="440"/>
        <v/>
      </c>
      <c r="CY185" s="1643" t="str">
        <f t="shared" si="441"/>
        <v/>
      </c>
      <c r="CZ185" s="1643">
        <f t="shared" si="442"/>
        <v>150</v>
      </c>
      <c r="DA185" s="1643">
        <f t="shared" si="443"/>
        <v>190</v>
      </c>
      <c r="DB185" s="1644">
        <f t="shared" si="444"/>
        <v>200</v>
      </c>
      <c r="DC185" s="1644">
        <f t="shared" si="445"/>
        <v>200</v>
      </c>
      <c r="DD185" s="1644">
        <f t="shared" si="446"/>
        <v>200</v>
      </c>
      <c r="DE185" s="1643">
        <f t="shared" si="447"/>
        <v>200</v>
      </c>
      <c r="DF185" s="1643">
        <f t="shared" si="448"/>
        <v>250</v>
      </c>
      <c r="DG185" s="1643">
        <f t="shared" si="449"/>
        <v>300</v>
      </c>
      <c r="DH185" s="1643" t="str">
        <f t="shared" si="450"/>
        <v/>
      </c>
      <c r="DI185" s="1643" t="str">
        <f t="shared" si="451"/>
        <v/>
      </c>
      <c r="DJ185" s="1642" t="str">
        <f t="shared" si="452"/>
        <v/>
      </c>
      <c r="DK185" s="1641" t="str">
        <f t="shared" si="453"/>
        <v/>
      </c>
      <c r="DL185" s="1651">
        <f t="shared" si="454"/>
        <v>0</v>
      </c>
      <c r="DM185" s="1652">
        <f t="shared" si="455"/>
        <v>3</v>
      </c>
      <c r="DN185" s="1652">
        <f t="shared" si="456"/>
        <v>6</v>
      </c>
      <c r="DO185" s="1652">
        <f t="shared" si="457"/>
        <v>8</v>
      </c>
      <c r="DP185" s="1653"/>
      <c r="DQ185" s="1650"/>
      <c r="DR185" s="1650"/>
      <c r="DS185" s="1650"/>
      <c r="DT185" s="1650"/>
      <c r="DU185" s="1650"/>
      <c r="DV185" s="1650"/>
      <c r="DW185" s="1650"/>
      <c r="DX185" s="1650"/>
      <c r="DY185" s="165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57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6" customFormat="1" ht="15.75" customHeight="1">
      <c r="A234" s="1658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59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59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59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0"/>
      <c r="BP234" s="760"/>
      <c r="BQ234" s="760"/>
      <c r="BR234" s="760"/>
      <c r="BS234" s="760"/>
      <c r="BT234" s="760"/>
      <c r="BU234" s="1659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1" t="str">
        <f t="shared" si="589"/>
        <v/>
      </c>
      <c r="CV234" s="1642" t="str">
        <f t="shared" si="590"/>
        <v/>
      </c>
      <c r="CW234" s="1643" t="str">
        <f t="shared" si="591"/>
        <v/>
      </c>
      <c r="CX234" s="1643" t="str">
        <f t="shared" si="592"/>
        <v/>
      </c>
      <c r="CY234" s="1643" t="str">
        <f t="shared" si="593"/>
        <v/>
      </c>
      <c r="CZ234" s="1643" t="str">
        <f t="shared" si="594"/>
        <v/>
      </c>
      <c r="DA234" s="1643" t="str">
        <f t="shared" si="595"/>
        <v/>
      </c>
      <c r="DB234" s="1644" t="str">
        <f t="shared" si="596"/>
        <v/>
      </c>
      <c r="DC234" s="1644">
        <f t="shared" si="597"/>
        <v>1</v>
      </c>
      <c r="DD234" s="1644">
        <f t="shared" si="598"/>
        <v>1</v>
      </c>
      <c r="DE234" s="1643" t="str">
        <f t="shared" si="599"/>
        <v/>
      </c>
      <c r="DF234" s="1643" t="str">
        <f t="shared" si="600"/>
        <v/>
      </c>
      <c r="DG234" s="1643" t="str">
        <f t="shared" si="601"/>
        <v/>
      </c>
      <c r="DH234" s="1643" t="str">
        <f t="shared" si="602"/>
        <v/>
      </c>
      <c r="DI234" s="1643" t="str">
        <f t="shared" si="603"/>
        <v/>
      </c>
      <c r="DJ234" s="1642" t="str">
        <f t="shared" si="604"/>
        <v/>
      </c>
      <c r="DK234" s="1641" t="str">
        <f t="shared" si="605"/>
        <v/>
      </c>
      <c r="DL234" s="1651">
        <f t="shared" si="606"/>
        <v>0</v>
      </c>
      <c r="DM234" s="1652">
        <f t="shared" si="607"/>
        <v>0</v>
      </c>
      <c r="DN234" s="1652">
        <f t="shared" si="608"/>
        <v>0</v>
      </c>
      <c r="DO234" s="1652">
        <f t="shared" si="609"/>
        <v>2</v>
      </c>
      <c r="DP234" s="1653"/>
      <c r="DQ234" s="1650"/>
      <c r="DR234" s="1650"/>
      <c r="DS234" s="1650"/>
      <c r="DT234" s="1650"/>
      <c r="DU234" s="1650"/>
      <c r="DV234" s="1650"/>
      <c r="DW234" s="1650"/>
      <c r="DX234" s="1650"/>
      <c r="DY234" s="1655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6" customFormat="1" ht="15.75" customHeight="1">
      <c r="A239" s="1637" t="s">
        <v>180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639"/>
      <c r="T239" s="1579">
        <v>1.3</v>
      </c>
      <c r="U239" s="1579"/>
      <c r="V239" s="1579"/>
      <c r="W239" s="1579"/>
      <c r="X239" s="1579"/>
      <c r="Y239" s="1579"/>
      <c r="Z239" s="1579"/>
      <c r="AA239" s="1579">
        <v>1.3</v>
      </c>
      <c r="AB239" s="1579"/>
      <c r="AC239" s="1579">
        <v>1.2</v>
      </c>
      <c r="AD239" s="1579"/>
      <c r="AE239" s="1579"/>
      <c r="AF239" s="1579"/>
      <c r="AG239" s="1579"/>
      <c r="AH239" s="1579"/>
      <c r="AI239" s="1579"/>
      <c r="AJ239" s="1579"/>
      <c r="AK239" s="1639"/>
      <c r="AL239" s="1579">
        <v>1.3</v>
      </c>
      <c r="AM239" s="1579">
        <v>1.5</v>
      </c>
      <c r="AN239" s="1579">
        <v>1.3</v>
      </c>
      <c r="AO239" s="1579">
        <v>1.3</v>
      </c>
      <c r="AP239" s="1579">
        <v>1.3</v>
      </c>
      <c r="AQ239" s="1579">
        <v>1.3</v>
      </c>
      <c r="AR239" s="1579"/>
      <c r="AS239" s="1579">
        <v>1.3</v>
      </c>
      <c r="AT239" s="1579">
        <v>1.3</v>
      </c>
      <c r="AU239" s="1579">
        <v>1.3</v>
      </c>
      <c r="AV239" s="1579"/>
      <c r="AW239" s="1661"/>
      <c r="AX239" s="1661"/>
      <c r="AY239" s="1661"/>
      <c r="AZ239" s="1661"/>
      <c r="BA239" s="1579"/>
      <c r="BB239" s="1579"/>
      <c r="BC239" s="1639"/>
      <c r="BD239" s="1579">
        <v>1.3</v>
      </c>
      <c r="BE239" s="1579">
        <v>1.3</v>
      </c>
      <c r="BF239" s="1579">
        <v>1.3</v>
      </c>
      <c r="BG239" s="1579">
        <v>1.3</v>
      </c>
      <c r="BH239" s="1579">
        <v>1.3</v>
      </c>
      <c r="BI239" s="1579">
        <v>1.2</v>
      </c>
      <c r="BJ239" s="1579"/>
      <c r="BK239" s="1579">
        <v>1.3</v>
      </c>
      <c r="BL239" s="1579">
        <v>1.3</v>
      </c>
      <c r="BM239" s="1579">
        <v>1.3</v>
      </c>
      <c r="BN239" s="1579"/>
      <c r="BO239" s="1661"/>
      <c r="BP239" s="1661"/>
      <c r="BQ239" s="1661"/>
      <c r="BR239" s="1661"/>
      <c r="BS239" s="1579"/>
      <c r="BT239" s="1661"/>
      <c r="BU239" s="1639"/>
      <c r="BV239" s="1579">
        <v>1.3</v>
      </c>
      <c r="BW239" s="1579">
        <v>1.3</v>
      </c>
      <c r="BX239" s="1579">
        <v>1.3</v>
      </c>
      <c r="BY239" s="1579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1" t="str">
        <f t="shared" si="589"/>
        <v/>
      </c>
      <c r="CV239" s="1642" t="str">
        <f t="shared" si="590"/>
        <v/>
      </c>
      <c r="CW239" s="1643" t="str">
        <f t="shared" si="591"/>
        <v/>
      </c>
      <c r="CX239" s="1643" t="str">
        <f t="shared" si="592"/>
        <v/>
      </c>
      <c r="CY239" s="1643">
        <f t="shared" si="593"/>
        <v>1.2</v>
      </c>
      <c r="CZ239" s="1643">
        <f t="shared" si="594"/>
        <v>1.3</v>
      </c>
      <c r="DA239" s="1643">
        <f t="shared" si="595"/>
        <v>1.3</v>
      </c>
      <c r="DB239" s="1644">
        <f t="shared" si="596"/>
        <v>1.3</v>
      </c>
      <c r="DC239" s="1644">
        <f t="shared" si="597"/>
        <v>1.3</v>
      </c>
      <c r="DD239" s="1644">
        <f t="shared" si="598"/>
        <v>1.3</v>
      </c>
      <c r="DE239" s="1643">
        <f t="shared" si="599"/>
        <v>1.3</v>
      </c>
      <c r="DF239" s="1643">
        <f t="shared" si="600"/>
        <v>1.3</v>
      </c>
      <c r="DG239" s="1643">
        <f t="shared" si="601"/>
        <v>1.3</v>
      </c>
      <c r="DH239" s="1643" t="str">
        <f t="shared" si="602"/>
        <v/>
      </c>
      <c r="DI239" s="1643" t="str">
        <f t="shared" si="603"/>
        <v/>
      </c>
      <c r="DJ239" s="1642" t="str">
        <f t="shared" si="604"/>
        <v/>
      </c>
      <c r="DK239" s="1641" t="str">
        <f t="shared" si="605"/>
        <v/>
      </c>
      <c r="DL239" s="1651">
        <f t="shared" si="606"/>
        <v>0</v>
      </c>
      <c r="DM239" s="1652">
        <f t="shared" si="607"/>
        <v>3</v>
      </c>
      <c r="DN239" s="1652">
        <f t="shared" si="608"/>
        <v>9</v>
      </c>
      <c r="DO239" s="1652">
        <f t="shared" si="609"/>
        <v>9</v>
      </c>
      <c r="DP239" s="1653"/>
      <c r="DQ239" s="1650"/>
      <c r="DR239" s="1650"/>
      <c r="DS239" s="1650"/>
      <c r="DT239" s="1650"/>
      <c r="DU239" s="1650"/>
      <c r="DV239" s="1650"/>
      <c r="DW239" s="1650"/>
      <c r="DX239" s="1650"/>
      <c r="DY239" s="1655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6" customFormat="1" ht="15.75" customHeight="1">
      <c r="A274" s="1637" t="s">
        <v>180</v>
      </c>
      <c r="B274" s="1638"/>
      <c r="C274" s="1638"/>
      <c r="D274" s="1638"/>
      <c r="E274" s="1638"/>
      <c r="F274" s="1638"/>
      <c r="G274" s="1638"/>
      <c r="H274" s="1638"/>
      <c r="I274" s="1638"/>
      <c r="J274" s="1638"/>
      <c r="K274" s="1638"/>
      <c r="L274" s="1638"/>
      <c r="M274" s="1638"/>
      <c r="N274" s="1638"/>
      <c r="O274" s="1638"/>
      <c r="P274" s="1638"/>
      <c r="Q274" s="1638"/>
      <c r="R274" s="1638"/>
      <c r="S274" s="1654"/>
      <c r="T274" s="1638"/>
      <c r="U274" s="1638"/>
      <c r="V274" s="1638"/>
      <c r="W274" s="1638">
        <v>0</v>
      </c>
      <c r="X274" s="1638"/>
      <c r="Y274" s="1638"/>
      <c r="Z274" s="1638"/>
      <c r="AA274" s="1638"/>
      <c r="AB274" s="1638"/>
      <c r="AC274" s="1638"/>
      <c r="AD274" s="1638"/>
      <c r="AE274" s="1638"/>
      <c r="AF274" s="1638"/>
      <c r="AG274" s="1666"/>
      <c r="AH274" s="1638"/>
      <c r="AI274" s="1638"/>
      <c r="AJ274" s="1638"/>
      <c r="AK274" s="1639"/>
      <c r="AL274" s="1638"/>
      <c r="AM274" s="1638"/>
      <c r="AN274" s="1638"/>
      <c r="AO274" s="1638">
        <v>12</v>
      </c>
      <c r="AP274" s="1638"/>
      <c r="AQ274" s="1638"/>
      <c r="AR274" s="1638"/>
      <c r="AS274" s="1638">
        <v>6</v>
      </c>
      <c r="AT274" s="1638"/>
      <c r="AU274" s="1638"/>
      <c r="AV274" s="1638"/>
      <c r="AW274" s="1638"/>
      <c r="AX274" s="1638"/>
      <c r="AY274" s="1638"/>
      <c r="AZ274" s="1638"/>
      <c r="BA274" s="1638"/>
      <c r="BB274" s="1638"/>
      <c r="BC274" s="1639"/>
      <c r="BD274" s="1638"/>
      <c r="BE274" s="1638"/>
      <c r="BF274" s="1638"/>
      <c r="BG274" s="1638"/>
      <c r="BH274" s="1638"/>
      <c r="BI274" s="1638"/>
      <c r="BJ274" s="1638"/>
      <c r="BK274" s="1638"/>
      <c r="BL274" s="1638">
        <v>10</v>
      </c>
      <c r="BM274" s="1638">
        <v>10</v>
      </c>
      <c r="BN274" s="1638"/>
      <c r="BO274" s="1638"/>
      <c r="BP274" s="1666"/>
      <c r="BQ274" s="1666"/>
      <c r="BR274" s="1638"/>
      <c r="BS274" s="1638"/>
      <c r="BT274" s="1638"/>
      <c r="BU274" s="1639"/>
      <c r="BV274" s="1638"/>
      <c r="BW274" s="1638"/>
      <c r="BX274" s="1638">
        <v>3</v>
      </c>
      <c r="BY274" s="1638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1" t="str">
        <f t="shared" si="589"/>
        <v/>
      </c>
      <c r="CV274" s="1642" t="str">
        <f t="shared" si="590"/>
        <v/>
      </c>
      <c r="CW274" s="1643" t="str">
        <f t="shared" si="591"/>
        <v/>
      </c>
      <c r="CX274" s="1643" t="str">
        <f t="shared" si="592"/>
        <v/>
      </c>
      <c r="CY274" s="1643" t="str">
        <f t="shared" si="593"/>
        <v/>
      </c>
      <c r="CZ274" s="1643" t="str">
        <f t="shared" si="594"/>
        <v/>
      </c>
      <c r="DA274" s="1643" t="str">
        <f t="shared" si="595"/>
        <v/>
      </c>
      <c r="DB274" s="1644" t="str">
        <f t="shared" si="596"/>
        <v/>
      </c>
      <c r="DC274" s="1644">
        <f t="shared" si="597"/>
        <v>10</v>
      </c>
      <c r="DD274" s="1644">
        <f t="shared" si="598"/>
        <v>10</v>
      </c>
      <c r="DE274" s="1643" t="str">
        <f t="shared" si="599"/>
        <v/>
      </c>
      <c r="DF274" s="1643" t="str">
        <f t="shared" si="600"/>
        <v/>
      </c>
      <c r="DG274" s="1643" t="str">
        <f t="shared" si="601"/>
        <v/>
      </c>
      <c r="DH274" s="1643" t="str">
        <f t="shared" si="602"/>
        <v/>
      </c>
      <c r="DI274" s="1643" t="str">
        <f t="shared" si="603"/>
        <v/>
      </c>
      <c r="DJ274" s="1642" t="str">
        <f t="shared" si="604"/>
        <v/>
      </c>
      <c r="DK274" s="1641" t="str">
        <f t="shared" si="605"/>
        <v/>
      </c>
      <c r="DL274" s="1651">
        <f t="shared" si="606"/>
        <v>0</v>
      </c>
      <c r="DM274" s="1652">
        <f t="shared" si="607"/>
        <v>1</v>
      </c>
      <c r="DN274" s="1652">
        <f t="shared" si="608"/>
        <v>2</v>
      </c>
      <c r="DO274" s="1652">
        <f t="shared" si="609"/>
        <v>2</v>
      </c>
      <c r="DP274" s="1653"/>
      <c r="DQ274" s="1650"/>
      <c r="DR274" s="1650"/>
      <c r="DS274" s="1650"/>
      <c r="DT274" s="1650"/>
      <c r="DU274" s="1650"/>
      <c r="DV274" s="1650"/>
      <c r="DW274" s="1650"/>
      <c r="DX274" s="1650"/>
      <c r="DY274" s="1655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6" customFormat="1" ht="15.75" customHeight="1">
      <c r="A335" s="1637" t="s">
        <v>180</v>
      </c>
      <c r="B335" s="1632"/>
      <c r="C335" s="1632"/>
      <c r="D335" s="1632"/>
      <c r="E335" s="1632"/>
      <c r="F335" s="1632"/>
      <c r="G335" s="1632"/>
      <c r="H335" s="1632"/>
      <c r="I335" s="1632"/>
      <c r="J335" s="1632"/>
      <c r="K335" s="1632"/>
      <c r="L335" s="1632"/>
      <c r="M335" s="1632"/>
      <c r="N335" s="1632"/>
      <c r="O335" s="1632"/>
      <c r="P335" s="1632"/>
      <c r="Q335" s="1632"/>
      <c r="R335" s="1632"/>
      <c r="S335" s="1667"/>
      <c r="T335" s="1632"/>
      <c r="U335" s="1632"/>
      <c r="V335" s="1632"/>
      <c r="W335" s="1632">
        <v>0</v>
      </c>
      <c r="X335" s="1632"/>
      <c r="Y335" s="1632"/>
      <c r="Z335" s="1632"/>
      <c r="AA335" s="1632"/>
      <c r="AB335" s="1632"/>
      <c r="AC335" s="1632"/>
      <c r="AD335" s="1632"/>
      <c r="AE335" s="1632"/>
      <c r="AF335" s="1632"/>
      <c r="AG335" s="1632"/>
      <c r="AH335" s="1632"/>
      <c r="AI335" s="1632"/>
      <c r="AJ335" s="1632"/>
      <c r="AK335" s="1667"/>
      <c r="AL335" s="1632"/>
      <c r="AM335" s="1632"/>
      <c r="AN335" s="1632"/>
      <c r="AO335" s="1632">
        <v>1</v>
      </c>
      <c r="AP335" s="1632"/>
      <c r="AQ335" s="1632"/>
      <c r="AR335" s="1632"/>
      <c r="AS335" s="1632"/>
      <c r="AT335" s="1632"/>
      <c r="AU335" s="1632">
        <v>0</v>
      </c>
      <c r="AV335" s="1632"/>
      <c r="AW335" s="1632"/>
      <c r="AX335" s="1632"/>
      <c r="AY335" s="1632"/>
      <c r="AZ335" s="1632"/>
      <c r="BA335" s="1632"/>
      <c r="BB335" s="1632"/>
      <c r="BC335" s="1667"/>
      <c r="BD335" s="1632"/>
      <c r="BE335" s="1632"/>
      <c r="BF335" s="1632"/>
      <c r="BG335" s="1632">
        <v>0.7</v>
      </c>
      <c r="BH335" s="1632">
        <v>0</v>
      </c>
      <c r="BI335" s="1632"/>
      <c r="BJ335" s="1632"/>
      <c r="BK335" s="1632">
        <v>3</v>
      </c>
      <c r="BL335" s="1632"/>
      <c r="BM335" s="1632"/>
      <c r="BN335" s="1632"/>
      <c r="BO335" s="1632"/>
      <c r="BP335" s="1632"/>
      <c r="BQ335" s="1632"/>
      <c r="BR335" s="1632"/>
      <c r="BS335" s="1632"/>
      <c r="BT335" s="1632"/>
      <c r="BU335" s="1667"/>
      <c r="BV335" s="1632"/>
      <c r="BW335" s="1632"/>
      <c r="BX335" s="1632"/>
      <c r="BY335" s="1632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1" t="str">
        <f t="shared" si="888"/>
        <v/>
      </c>
      <c r="CV335" s="1642" t="str">
        <f t="shared" si="889"/>
        <v/>
      </c>
      <c r="CW335" s="1643" t="str">
        <f t="shared" si="890"/>
        <v/>
      </c>
      <c r="CX335" s="1643" t="str">
        <f t="shared" si="891"/>
        <v/>
      </c>
      <c r="CY335" s="1643" t="str">
        <f t="shared" si="892"/>
        <v/>
      </c>
      <c r="CZ335" s="1643" t="str">
        <f t="shared" si="893"/>
        <v/>
      </c>
      <c r="DA335" s="1643" t="str">
        <f t="shared" si="894"/>
        <v/>
      </c>
      <c r="DB335" s="1644">
        <f t="shared" si="895"/>
        <v>0</v>
      </c>
      <c r="DC335" s="1644">
        <f t="shared" si="896"/>
        <v>0.7</v>
      </c>
      <c r="DD335" s="1644">
        <f t="shared" si="897"/>
        <v>3</v>
      </c>
      <c r="DE335" s="1643" t="str">
        <f t="shared" si="898"/>
        <v/>
      </c>
      <c r="DF335" s="1643" t="str">
        <f t="shared" si="899"/>
        <v/>
      </c>
      <c r="DG335" s="1643" t="str">
        <f t="shared" si="900"/>
        <v/>
      </c>
      <c r="DH335" s="1643" t="str">
        <f t="shared" si="901"/>
        <v/>
      </c>
      <c r="DI335" s="1643" t="str">
        <f t="shared" si="902"/>
        <v/>
      </c>
      <c r="DJ335" s="1642" t="str">
        <f t="shared" si="903"/>
        <v/>
      </c>
      <c r="DK335" s="1641" t="str">
        <f t="shared" si="904"/>
        <v/>
      </c>
      <c r="DL335" s="1651">
        <f t="shared" si="905"/>
        <v>0</v>
      </c>
      <c r="DM335" s="1652">
        <f t="shared" si="906"/>
        <v>1</v>
      </c>
      <c r="DN335" s="1652">
        <f t="shared" si="907"/>
        <v>2</v>
      </c>
      <c r="DO335" s="1652">
        <f t="shared" si="908"/>
        <v>3</v>
      </c>
      <c r="DP335" s="1653"/>
      <c r="DQ335" s="1650"/>
      <c r="DR335" s="1650"/>
      <c r="DS335" s="1650"/>
      <c r="DT335" s="1650"/>
      <c r="DU335" s="1650"/>
      <c r="DV335" s="1650"/>
      <c r="DW335" s="1650"/>
      <c r="DX335" s="1650"/>
      <c r="DY335" s="1655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6" customFormat="1" ht="15.75" customHeight="1">
      <c r="A339" s="1668" t="s">
        <v>259</v>
      </c>
      <c r="B339" s="1579">
        <v>3</v>
      </c>
      <c r="C339" s="1579">
        <v>1</v>
      </c>
      <c r="D339" s="1579">
        <v>1</v>
      </c>
      <c r="E339" s="1579">
        <v>1</v>
      </c>
      <c r="F339" s="1579">
        <v>1</v>
      </c>
      <c r="G339" s="1579">
        <v>2</v>
      </c>
      <c r="H339" s="1579"/>
      <c r="I339" s="1579">
        <v>1</v>
      </c>
      <c r="J339" s="1579">
        <v>1</v>
      </c>
      <c r="K339" s="1579">
        <v>2</v>
      </c>
      <c r="L339" s="1579"/>
      <c r="M339" s="1579"/>
      <c r="N339" s="1579"/>
      <c r="O339" s="1579"/>
      <c r="P339" s="1579"/>
      <c r="Q339" s="1579"/>
      <c r="R339" s="1579"/>
      <c r="S339" s="1659"/>
      <c r="T339" s="1579">
        <v>1</v>
      </c>
      <c r="U339" s="1579">
        <v>1</v>
      </c>
      <c r="V339" s="1579">
        <v>2</v>
      </c>
      <c r="W339" s="1579">
        <v>2</v>
      </c>
      <c r="X339" s="1579">
        <v>3.33</v>
      </c>
      <c r="Y339" s="1579">
        <v>4</v>
      </c>
      <c r="Z339" s="1579"/>
      <c r="AA339" s="1579">
        <v>3</v>
      </c>
      <c r="AB339" s="1579">
        <v>1</v>
      </c>
      <c r="AC339" s="1579">
        <v>1</v>
      </c>
      <c r="AD339" s="1579"/>
      <c r="AE339" s="1579"/>
      <c r="AF339" s="1579"/>
      <c r="AG339" s="1579"/>
      <c r="AH339" s="1579"/>
      <c r="AI339" s="1579"/>
      <c r="AJ339" s="1579"/>
      <c r="AK339" s="1639"/>
      <c r="AL339" s="1579">
        <v>90</v>
      </c>
      <c r="AM339" s="1579">
        <v>41.5</v>
      </c>
      <c r="AN339" s="1579">
        <v>30</v>
      </c>
      <c r="AO339" s="1579">
        <v>10</v>
      </c>
      <c r="AP339" s="1579">
        <v>15</v>
      </c>
      <c r="AQ339" s="1579">
        <v>10</v>
      </c>
      <c r="AR339" s="1579"/>
      <c r="AS339" s="1579">
        <v>25</v>
      </c>
      <c r="AT339" s="1579">
        <v>32</v>
      </c>
      <c r="AU339" s="1579">
        <v>20</v>
      </c>
      <c r="AV339" s="1579"/>
      <c r="AW339" s="1579"/>
      <c r="AX339" s="1579"/>
      <c r="AY339" s="1579"/>
      <c r="AZ339" s="1579"/>
      <c r="BA339" s="1579"/>
      <c r="BB339" s="1579"/>
      <c r="BC339" s="1639"/>
      <c r="BD339" s="1579">
        <v>120</v>
      </c>
      <c r="BE339" s="1579">
        <v>20</v>
      </c>
      <c r="BF339" s="1579">
        <v>15</v>
      </c>
      <c r="BG339" s="1579">
        <v>1</v>
      </c>
      <c r="BH339" s="1579">
        <v>50</v>
      </c>
      <c r="BI339" s="1579">
        <v>9</v>
      </c>
      <c r="BJ339" s="1579"/>
      <c r="BK339" s="1579">
        <v>3</v>
      </c>
      <c r="BL339" s="1579">
        <v>20</v>
      </c>
      <c r="BM339" s="1579">
        <v>17</v>
      </c>
      <c r="BN339" s="1579"/>
      <c r="BO339" s="1579"/>
      <c r="BP339" s="1579"/>
      <c r="BQ339" s="1579"/>
      <c r="BR339" s="1579"/>
      <c r="BS339" s="1579"/>
      <c r="BT339" s="1579"/>
      <c r="BU339" s="1659"/>
      <c r="BV339" s="1579">
        <v>1</v>
      </c>
      <c r="BW339" s="1579">
        <v>2</v>
      </c>
      <c r="BX339" s="1579">
        <v>15</v>
      </c>
      <c r="BY339" s="1579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1" t="str">
        <f t="shared" si="888"/>
        <v/>
      </c>
      <c r="CV339" s="1642" t="str">
        <f t="shared" si="889"/>
        <v/>
      </c>
      <c r="CW339" s="1643" t="str">
        <f t="shared" si="890"/>
        <v/>
      </c>
      <c r="CX339" s="1643" t="str">
        <f t="shared" si="891"/>
        <v/>
      </c>
      <c r="CY339" s="1643">
        <f t="shared" si="892"/>
        <v>1</v>
      </c>
      <c r="CZ339" s="1643">
        <f t="shared" si="893"/>
        <v>3</v>
      </c>
      <c r="DA339" s="1643">
        <f t="shared" si="894"/>
        <v>9</v>
      </c>
      <c r="DB339" s="1644">
        <f t="shared" si="895"/>
        <v>15</v>
      </c>
      <c r="DC339" s="1644">
        <f t="shared" si="896"/>
        <v>17</v>
      </c>
      <c r="DD339" s="1644">
        <f t="shared" si="897"/>
        <v>20</v>
      </c>
      <c r="DE339" s="1643">
        <f t="shared" si="898"/>
        <v>20</v>
      </c>
      <c r="DF339" s="1643">
        <f t="shared" si="899"/>
        <v>50</v>
      </c>
      <c r="DG339" s="1643">
        <f t="shared" si="900"/>
        <v>120</v>
      </c>
      <c r="DH339" s="1643" t="str">
        <f t="shared" si="901"/>
        <v/>
      </c>
      <c r="DI339" s="1643" t="str">
        <f t="shared" si="902"/>
        <v/>
      </c>
      <c r="DJ339" s="1642" t="str">
        <f t="shared" si="903"/>
        <v/>
      </c>
      <c r="DK339" s="1641" t="str">
        <f t="shared" si="904"/>
        <v/>
      </c>
      <c r="DL339" s="1651">
        <f t="shared" si="905"/>
        <v>9</v>
      </c>
      <c r="DM339" s="1652">
        <f t="shared" si="906"/>
        <v>9</v>
      </c>
      <c r="DN339" s="1652">
        <f t="shared" si="907"/>
        <v>9</v>
      </c>
      <c r="DO339" s="1652">
        <f t="shared" si="908"/>
        <v>9</v>
      </c>
      <c r="DP339" s="1653"/>
      <c r="DQ339" s="1650"/>
      <c r="DR339" s="1650"/>
      <c r="DS339" s="1650"/>
      <c r="DT339" s="1650"/>
      <c r="DU339" s="1650"/>
      <c r="DV339" s="1650"/>
      <c r="DW339" s="1650"/>
      <c r="DX339" s="1650"/>
      <c r="DY339" s="1655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6" customFormat="1" ht="15.75" customHeight="1">
      <c r="A345" s="1637" t="s">
        <v>180</v>
      </c>
      <c r="B345" s="1632">
        <v>0</v>
      </c>
      <c r="C345" s="1632">
        <v>0</v>
      </c>
      <c r="D345" s="1632">
        <v>0</v>
      </c>
      <c r="E345" s="1632">
        <v>0</v>
      </c>
      <c r="F345" s="1632">
        <v>0</v>
      </c>
      <c r="G345" s="1632">
        <v>0</v>
      </c>
      <c r="H345" s="1632"/>
      <c r="I345" s="1632">
        <v>0</v>
      </c>
      <c r="J345" s="1632">
        <v>0</v>
      </c>
      <c r="K345" s="1632">
        <v>0</v>
      </c>
      <c r="L345" s="1632"/>
      <c r="M345" s="1632"/>
      <c r="N345" s="1632"/>
      <c r="O345" s="1632"/>
      <c r="P345" s="1632"/>
      <c r="Q345" s="1632"/>
      <c r="R345" s="1632"/>
      <c r="S345" s="1669"/>
      <c r="T345" s="1632">
        <v>0</v>
      </c>
      <c r="U345" s="1632">
        <v>0</v>
      </c>
      <c r="V345" s="1632">
        <v>0</v>
      </c>
      <c r="W345" s="1632">
        <v>1.3</v>
      </c>
      <c r="X345" s="1632">
        <v>0</v>
      </c>
      <c r="Y345" s="1632">
        <v>0.8</v>
      </c>
      <c r="Z345" s="1632"/>
      <c r="AA345" s="1632">
        <v>12</v>
      </c>
      <c r="AB345" s="1632">
        <v>0</v>
      </c>
      <c r="AC345" s="1632"/>
      <c r="AD345" s="1632"/>
      <c r="AE345" s="1632"/>
      <c r="AF345" s="1632"/>
      <c r="AG345" s="1632"/>
      <c r="AH345" s="1632"/>
      <c r="AI345" s="1632"/>
      <c r="AJ345" s="1632"/>
      <c r="AK345" s="1639"/>
      <c r="AL345" s="1632">
        <v>3.75</v>
      </c>
      <c r="AM345" s="1632">
        <v>1</v>
      </c>
      <c r="AN345" s="1632"/>
      <c r="AO345" s="1632">
        <v>4.8</v>
      </c>
      <c r="AP345" s="1632">
        <v>5</v>
      </c>
      <c r="AQ345" s="1632">
        <v>5</v>
      </c>
      <c r="AR345" s="1632"/>
      <c r="AS345" s="1632">
        <v>5</v>
      </c>
      <c r="AT345" s="1632">
        <v>1.2</v>
      </c>
      <c r="AU345" s="1632">
        <v>1.6</v>
      </c>
      <c r="AV345" s="1632"/>
      <c r="AW345" s="1632"/>
      <c r="AX345" s="1632"/>
      <c r="AY345" s="1632"/>
      <c r="AZ345" s="1632"/>
      <c r="BA345" s="1632"/>
      <c r="BB345" s="1632"/>
      <c r="BC345" s="1639"/>
      <c r="BD345" s="1632">
        <v>1.5</v>
      </c>
      <c r="BE345" s="1632">
        <v>1</v>
      </c>
      <c r="BF345" s="1632">
        <v>2.2000000000000002</v>
      </c>
      <c r="BG345" s="1632">
        <v>0</v>
      </c>
      <c r="BH345" s="1632">
        <v>2.5</v>
      </c>
      <c r="BI345" s="1632">
        <v>0</v>
      </c>
      <c r="BJ345" s="1632"/>
      <c r="BK345" s="1632">
        <v>0</v>
      </c>
      <c r="BL345" s="1632">
        <v>2.5</v>
      </c>
      <c r="BM345" s="1632">
        <v>4</v>
      </c>
      <c r="BN345" s="1632"/>
      <c r="BO345" s="1632"/>
      <c r="BP345" s="1632"/>
      <c r="BQ345" s="1632"/>
      <c r="BR345" s="1632"/>
      <c r="BS345" s="1632"/>
      <c r="BT345" s="1632"/>
      <c r="BU345" s="1669"/>
      <c r="BV345" s="1632">
        <v>4.8</v>
      </c>
      <c r="BW345" s="1632">
        <v>4.8</v>
      </c>
      <c r="BX345" s="1632">
        <v>4.8</v>
      </c>
      <c r="BY345" s="1632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1" t="str">
        <f t="shared" si="928"/>
        <v/>
      </c>
      <c r="CV345" s="1642" t="str">
        <f t="shared" si="929"/>
        <v/>
      </c>
      <c r="CW345" s="1643" t="str">
        <f t="shared" si="930"/>
        <v/>
      </c>
      <c r="CX345" s="1643" t="str">
        <f t="shared" si="931"/>
        <v/>
      </c>
      <c r="CY345" s="1643">
        <f t="shared" si="932"/>
        <v>0</v>
      </c>
      <c r="CZ345" s="1643">
        <f t="shared" si="933"/>
        <v>0</v>
      </c>
      <c r="DA345" s="1643">
        <f t="shared" si="934"/>
        <v>0</v>
      </c>
      <c r="DB345" s="1644">
        <f t="shared" si="935"/>
        <v>1</v>
      </c>
      <c r="DC345" s="1644">
        <f t="shared" si="936"/>
        <v>1.5</v>
      </c>
      <c r="DD345" s="1644">
        <f t="shared" si="937"/>
        <v>2.2000000000000002</v>
      </c>
      <c r="DE345" s="1643">
        <f t="shared" si="938"/>
        <v>2.5</v>
      </c>
      <c r="DF345" s="1643">
        <f t="shared" si="939"/>
        <v>2.5</v>
      </c>
      <c r="DG345" s="1643">
        <f t="shared" si="940"/>
        <v>4</v>
      </c>
      <c r="DH345" s="1643" t="str">
        <f t="shared" si="941"/>
        <v/>
      </c>
      <c r="DI345" s="1643" t="str">
        <f t="shared" si="942"/>
        <v/>
      </c>
      <c r="DJ345" s="1642" t="str">
        <f t="shared" si="943"/>
        <v/>
      </c>
      <c r="DK345" s="1641" t="str">
        <f t="shared" si="944"/>
        <v/>
      </c>
      <c r="DL345" s="1651">
        <f t="shared" si="945"/>
        <v>9</v>
      </c>
      <c r="DM345" s="1652">
        <f t="shared" si="946"/>
        <v>8</v>
      </c>
      <c r="DN345" s="1652">
        <f t="shared" si="947"/>
        <v>8</v>
      </c>
      <c r="DO345" s="1652">
        <f t="shared" si="948"/>
        <v>9</v>
      </c>
      <c r="DP345" s="1653"/>
      <c r="DQ345" s="1650"/>
      <c r="DR345" s="1650"/>
      <c r="DS345" s="1650"/>
      <c r="DT345" s="1650"/>
      <c r="DU345" s="1650"/>
      <c r="DV345" s="1650"/>
      <c r="DW345" s="1650"/>
      <c r="DX345" s="1650"/>
      <c r="DY345" s="1655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6" customFormat="1" ht="15.75" customHeight="1">
      <c r="A387" s="1637" t="s">
        <v>180</v>
      </c>
      <c r="B387" s="1632"/>
      <c r="C387" s="1632"/>
      <c r="D387" s="1632"/>
      <c r="E387" s="1632"/>
      <c r="F387" s="1632"/>
      <c r="G387" s="1632"/>
      <c r="H387" s="1632"/>
      <c r="I387" s="1632"/>
      <c r="J387" s="1632"/>
      <c r="K387" s="1632"/>
      <c r="L387" s="1632"/>
      <c r="M387" s="1632"/>
      <c r="N387" s="1632"/>
      <c r="O387" s="1632"/>
      <c r="P387" s="1632"/>
      <c r="Q387" s="1632"/>
      <c r="R387" s="1632"/>
      <c r="S387" s="1654"/>
      <c r="T387" s="1632"/>
      <c r="U387" s="1632"/>
      <c r="V387" s="1632"/>
      <c r="W387" s="1632"/>
      <c r="X387" s="1632"/>
      <c r="Y387" s="1632"/>
      <c r="Z387" s="1632"/>
      <c r="AA387" s="1632"/>
      <c r="AB387" s="1632"/>
      <c r="AC387" s="1632"/>
      <c r="AD387" s="1632"/>
      <c r="AE387" s="1632"/>
      <c r="AF387" s="1632"/>
      <c r="AG387" s="1632"/>
      <c r="AH387" s="1632"/>
      <c r="AI387" s="1632"/>
      <c r="AJ387" s="1632"/>
      <c r="AK387" s="1654"/>
      <c r="AL387" s="1632">
        <v>10.41</v>
      </c>
      <c r="AM387" s="1632">
        <v>0</v>
      </c>
      <c r="AN387" s="1632">
        <v>3.5</v>
      </c>
      <c r="AO387" s="1632"/>
      <c r="AP387" s="1632"/>
      <c r="AQ387" s="1632">
        <v>4</v>
      </c>
      <c r="AR387" s="1632"/>
      <c r="AS387" s="1632"/>
      <c r="AT387" s="1632"/>
      <c r="AU387" s="1632">
        <v>4</v>
      </c>
      <c r="AV387" s="1632"/>
      <c r="AW387" s="1632"/>
      <c r="AX387" s="1632"/>
      <c r="AY387" s="1632"/>
      <c r="AZ387" s="1632"/>
      <c r="BA387" s="1632"/>
      <c r="BB387" s="1632"/>
      <c r="BC387" s="1654"/>
      <c r="BD387" s="1632">
        <v>0</v>
      </c>
      <c r="BE387" s="1632">
        <v>500</v>
      </c>
      <c r="BF387" s="1632"/>
      <c r="BG387" s="1632"/>
      <c r="BH387" s="1632"/>
      <c r="BI387" s="1632"/>
      <c r="BJ387" s="1632"/>
      <c r="BK387" s="1632">
        <v>1</v>
      </c>
      <c r="BL387" s="1632">
        <v>1</v>
      </c>
      <c r="BM387" s="1632"/>
      <c r="BN387" s="1632"/>
      <c r="BO387" s="1632"/>
      <c r="BP387" s="1632"/>
      <c r="BQ387" s="1632"/>
      <c r="BR387" s="1632"/>
      <c r="BS387" s="1632"/>
      <c r="BT387" s="1632"/>
      <c r="BU387" s="1654"/>
      <c r="BV387" s="1632"/>
      <c r="BW387" s="1632"/>
      <c r="BX387" s="1632">
        <v>4</v>
      </c>
      <c r="BY387" s="1632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1" t="str">
        <f t="shared" si="1109"/>
        <v/>
      </c>
      <c r="CV387" s="1642" t="str">
        <f t="shared" si="1110"/>
        <v/>
      </c>
      <c r="CW387" s="1643" t="str">
        <f t="shared" si="1111"/>
        <v/>
      </c>
      <c r="CX387" s="1643" t="str">
        <f t="shared" si="1112"/>
        <v/>
      </c>
      <c r="CY387" s="1643" t="str">
        <f t="shared" si="1113"/>
        <v/>
      </c>
      <c r="CZ387" s="1643" t="str">
        <f t="shared" si="1114"/>
        <v/>
      </c>
      <c r="DA387" s="1643" t="str">
        <f t="shared" si="1115"/>
        <v/>
      </c>
      <c r="DB387" s="1644">
        <f t="shared" si="1116"/>
        <v>0</v>
      </c>
      <c r="DC387" s="1644">
        <f t="shared" si="1117"/>
        <v>1</v>
      </c>
      <c r="DD387" s="1644">
        <f t="shared" si="1118"/>
        <v>1</v>
      </c>
      <c r="DE387" s="1643">
        <f t="shared" si="1119"/>
        <v>500</v>
      </c>
      <c r="DF387" s="1643" t="str">
        <f t="shared" si="1120"/>
        <v/>
      </c>
      <c r="DG387" s="1643" t="str">
        <f t="shared" si="1121"/>
        <v/>
      </c>
      <c r="DH387" s="1643" t="str">
        <f t="shared" si="1122"/>
        <v/>
      </c>
      <c r="DI387" s="1643" t="str">
        <f t="shared" si="1123"/>
        <v/>
      </c>
      <c r="DJ387" s="1642" t="str">
        <f t="shared" si="1124"/>
        <v/>
      </c>
      <c r="DK387" s="1641" t="str">
        <f t="shared" si="1125"/>
        <v/>
      </c>
      <c r="DL387" s="1651">
        <f t="shared" si="1130"/>
        <v>0</v>
      </c>
      <c r="DM387" s="1652">
        <f t="shared" si="1131"/>
        <v>0</v>
      </c>
      <c r="DN387" s="1652">
        <f t="shared" si="1132"/>
        <v>5</v>
      </c>
      <c r="DO387" s="1652">
        <f t="shared" si="1133"/>
        <v>4</v>
      </c>
      <c r="DP387" s="1653"/>
      <c r="DQ387" s="1650"/>
      <c r="DR387" s="1650"/>
      <c r="DS387" s="1650"/>
      <c r="DT387" s="1650"/>
      <c r="DU387" s="1650"/>
      <c r="DV387" s="1650"/>
      <c r="DW387" s="1650"/>
      <c r="DX387" s="1650"/>
      <c r="DY387" s="1655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6" customFormat="1" ht="15.75" customHeight="1">
      <c r="A392" s="1637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4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4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4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4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1" t="str">
        <f t="shared" si="1109"/>
        <v/>
      </c>
      <c r="CV392" s="1642" t="str">
        <f t="shared" si="1110"/>
        <v/>
      </c>
      <c r="CW392" s="1643" t="str">
        <f t="shared" si="1111"/>
        <v/>
      </c>
      <c r="CX392" s="1643" t="str">
        <f t="shared" si="1112"/>
        <v/>
      </c>
      <c r="CY392" s="1643" t="str">
        <f t="shared" si="1113"/>
        <v/>
      </c>
      <c r="CZ392" s="1643" t="str">
        <f t="shared" si="1114"/>
        <v/>
      </c>
      <c r="DA392" s="1643">
        <f t="shared" si="1115"/>
        <v>0.83330000000000004</v>
      </c>
      <c r="DB392" s="1644">
        <f t="shared" si="1116"/>
        <v>1</v>
      </c>
      <c r="DC392" s="1644">
        <f t="shared" si="1117"/>
        <v>1.2</v>
      </c>
      <c r="DD392" s="1644">
        <f t="shared" si="1118"/>
        <v>1.6666000000000001</v>
      </c>
      <c r="DE392" s="1643">
        <f t="shared" si="1119"/>
        <v>2</v>
      </c>
      <c r="DF392" s="1643">
        <f t="shared" si="1120"/>
        <v>2</v>
      </c>
      <c r="DG392" s="1643" t="str">
        <f t="shared" si="1121"/>
        <v/>
      </c>
      <c r="DH392" s="1643" t="str">
        <f t="shared" si="1122"/>
        <v/>
      </c>
      <c r="DI392" s="1643" t="str">
        <f t="shared" si="1123"/>
        <v/>
      </c>
      <c r="DJ392" s="1642" t="str">
        <f t="shared" si="1124"/>
        <v/>
      </c>
      <c r="DK392" s="1641" t="str">
        <f t="shared" si="1125"/>
        <v/>
      </c>
      <c r="DL392" s="1651">
        <f t="shared" si="1130"/>
        <v>0</v>
      </c>
      <c r="DM392" s="1652">
        <f t="shared" si="1131"/>
        <v>3</v>
      </c>
      <c r="DN392" s="1652">
        <f t="shared" si="1132"/>
        <v>2</v>
      </c>
      <c r="DO392" s="1652">
        <f t="shared" si="1133"/>
        <v>6</v>
      </c>
      <c r="DP392" s="1653"/>
      <c r="DQ392" s="1650"/>
      <c r="DR392" s="1650"/>
      <c r="DS392" s="1650"/>
      <c r="DT392" s="1650"/>
      <c r="DU392" s="1650"/>
      <c r="DV392" s="1650"/>
      <c r="DW392" s="1650"/>
      <c r="DX392" s="1650"/>
      <c r="DY392" s="1655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6" customFormat="1" ht="15.75" customHeight="1">
      <c r="A395" s="1637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4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4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4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4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1" t="str">
        <f t="shared" si="1109"/>
        <v/>
      </c>
      <c r="CV395" s="1642" t="str">
        <f t="shared" si="1110"/>
        <v/>
      </c>
      <c r="CW395" s="1643" t="str">
        <f t="shared" si="1111"/>
        <v/>
      </c>
      <c r="CX395" s="1643" t="str">
        <f t="shared" si="1112"/>
        <v/>
      </c>
      <c r="CY395" s="1643" t="str">
        <f t="shared" si="1113"/>
        <v/>
      </c>
      <c r="CZ395" s="1643" t="str">
        <f t="shared" si="1114"/>
        <v/>
      </c>
      <c r="DA395" s="1643">
        <f t="shared" si="1115"/>
        <v>1.76</v>
      </c>
      <c r="DB395" s="1644">
        <f t="shared" si="1116"/>
        <v>2</v>
      </c>
      <c r="DC395" s="1644">
        <f t="shared" si="1117"/>
        <v>2</v>
      </c>
      <c r="DD395" s="1644">
        <f t="shared" si="1118"/>
        <v>2</v>
      </c>
      <c r="DE395" s="1643">
        <f t="shared" si="1119"/>
        <v>4</v>
      </c>
      <c r="DF395" s="1643">
        <f t="shared" si="1120"/>
        <v>25</v>
      </c>
      <c r="DG395" s="1643" t="str">
        <f t="shared" si="1121"/>
        <v/>
      </c>
      <c r="DH395" s="1643" t="str">
        <f t="shared" si="1122"/>
        <v/>
      </c>
      <c r="DI395" s="1643" t="str">
        <f t="shared" si="1123"/>
        <v/>
      </c>
      <c r="DJ395" s="1642" t="str">
        <f t="shared" si="1124"/>
        <v/>
      </c>
      <c r="DK395" s="1641" t="str">
        <f t="shared" si="1125"/>
        <v/>
      </c>
      <c r="DL395" s="1651">
        <f t="shared" si="1130"/>
        <v>1</v>
      </c>
      <c r="DM395" s="1652">
        <f t="shared" si="1131"/>
        <v>4</v>
      </c>
      <c r="DN395" s="1652">
        <f t="shared" si="1132"/>
        <v>6</v>
      </c>
      <c r="DO395" s="1652">
        <f t="shared" si="1133"/>
        <v>6</v>
      </c>
      <c r="DP395" s="1653"/>
      <c r="DQ395" s="1650"/>
      <c r="DR395" s="1650"/>
      <c r="DS395" s="1650"/>
      <c r="DT395" s="1650"/>
      <c r="DU395" s="1650"/>
      <c r="DV395" s="1650"/>
      <c r="DW395" s="1650"/>
      <c r="DX395" s="1650"/>
      <c r="DY395" s="1655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6" customFormat="1" ht="15.75" customHeight="1">
      <c r="A401" s="1637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4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4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4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4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1" t="str">
        <f t="shared" si="1109"/>
        <v/>
      </c>
      <c r="CV401" s="1642" t="str">
        <f t="shared" si="1110"/>
        <v/>
      </c>
      <c r="CW401" s="1643" t="str">
        <f t="shared" si="1111"/>
        <v/>
      </c>
      <c r="CX401" s="1643" t="str">
        <f t="shared" si="1112"/>
        <v/>
      </c>
      <c r="CY401" s="1643" t="str">
        <f t="shared" si="1113"/>
        <v/>
      </c>
      <c r="CZ401" s="1643" t="str">
        <f t="shared" si="1114"/>
        <v/>
      </c>
      <c r="DA401" s="1643" t="str">
        <f t="shared" si="1115"/>
        <v/>
      </c>
      <c r="DB401" s="1644">
        <f t="shared" si="1116"/>
        <v>1</v>
      </c>
      <c r="DC401" s="1644">
        <f t="shared" si="1117"/>
        <v>1.3</v>
      </c>
      <c r="DD401" s="1644">
        <f t="shared" si="1118"/>
        <v>3.5</v>
      </c>
      <c r="DE401" s="1643">
        <f t="shared" si="1119"/>
        <v>10</v>
      </c>
      <c r="DF401" s="1643" t="str">
        <f t="shared" si="1120"/>
        <v/>
      </c>
      <c r="DG401" s="1643" t="str">
        <f t="shared" si="1121"/>
        <v/>
      </c>
      <c r="DH401" s="1643" t="str">
        <f t="shared" si="1122"/>
        <v/>
      </c>
      <c r="DI401" s="1643" t="str">
        <f t="shared" si="1123"/>
        <v/>
      </c>
      <c r="DJ401" s="1642" t="str">
        <f t="shared" si="1124"/>
        <v/>
      </c>
      <c r="DK401" s="1641" t="str">
        <f t="shared" si="1125"/>
        <v/>
      </c>
      <c r="DL401" s="1651">
        <f t="shared" si="1130"/>
        <v>0</v>
      </c>
      <c r="DM401" s="1652">
        <f t="shared" si="1131"/>
        <v>2</v>
      </c>
      <c r="DN401" s="1652">
        <f t="shared" si="1132"/>
        <v>5</v>
      </c>
      <c r="DO401" s="1652">
        <f t="shared" si="1133"/>
        <v>4</v>
      </c>
      <c r="DP401" s="1653"/>
      <c r="DQ401" s="1650"/>
      <c r="DR401" s="1650"/>
      <c r="DS401" s="1650"/>
      <c r="DT401" s="1650"/>
      <c r="DU401" s="1650"/>
      <c r="DV401" s="1650"/>
      <c r="DW401" s="1650"/>
      <c r="DX401" s="1650"/>
      <c r="DY401" s="1655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6" customFormat="1" ht="15.75" customHeight="1">
      <c r="A404" s="1637" t="s">
        <v>180</v>
      </c>
      <c r="B404" s="1632"/>
      <c r="C404" s="1632"/>
      <c r="D404" s="1632"/>
      <c r="E404" s="1632"/>
      <c r="F404" s="1632"/>
      <c r="G404" s="1632"/>
      <c r="H404" s="1632"/>
      <c r="I404" s="1632"/>
      <c r="J404" s="1632"/>
      <c r="K404" s="1632"/>
      <c r="L404" s="1632"/>
      <c r="M404" s="1632"/>
      <c r="N404" s="1632"/>
      <c r="O404" s="1632"/>
      <c r="P404" s="1632"/>
      <c r="Q404" s="1632"/>
      <c r="R404" s="1632"/>
      <c r="S404" s="1654"/>
      <c r="T404" s="1632"/>
      <c r="U404" s="1632">
        <v>4</v>
      </c>
      <c r="V404" s="1632"/>
      <c r="W404" s="1632">
        <v>3</v>
      </c>
      <c r="X404" s="1632"/>
      <c r="Y404" s="1632"/>
      <c r="Z404" s="1632"/>
      <c r="AA404" s="1632"/>
      <c r="AB404" s="1632"/>
      <c r="AC404" s="1632">
        <v>5</v>
      </c>
      <c r="AD404" s="1632"/>
      <c r="AE404" s="1632"/>
      <c r="AF404" s="1632"/>
      <c r="AG404" s="1632"/>
      <c r="AH404" s="1632"/>
      <c r="AI404" s="1632"/>
      <c r="AJ404" s="1632"/>
      <c r="AK404" s="1654"/>
      <c r="AL404" s="1632">
        <v>3</v>
      </c>
      <c r="AM404" s="1632"/>
      <c r="AN404" s="1632"/>
      <c r="AO404" s="1632">
        <v>0.6</v>
      </c>
      <c r="AP404" s="1632"/>
      <c r="AQ404" s="1632"/>
      <c r="AR404" s="1632"/>
      <c r="AS404" s="1632">
        <v>2.5</v>
      </c>
      <c r="AT404" s="1632"/>
      <c r="AU404" s="1632">
        <v>2</v>
      </c>
      <c r="AV404" s="1632"/>
      <c r="AW404" s="1632"/>
      <c r="AX404" s="1632"/>
      <c r="AY404" s="1632"/>
      <c r="AZ404" s="1632"/>
      <c r="BA404" s="1632"/>
      <c r="BB404" s="1632"/>
      <c r="BC404" s="1654"/>
      <c r="BD404" s="1632">
        <v>1</v>
      </c>
      <c r="BE404" s="1632">
        <v>2</v>
      </c>
      <c r="BF404" s="1632"/>
      <c r="BG404" s="1632">
        <v>1</v>
      </c>
      <c r="BH404" s="1632"/>
      <c r="BI404" s="1632"/>
      <c r="BJ404" s="1632"/>
      <c r="BK404" s="1632">
        <v>1</v>
      </c>
      <c r="BL404" s="1632"/>
      <c r="BM404" s="1632"/>
      <c r="BN404" s="1632"/>
      <c r="BO404" s="1632"/>
      <c r="BP404" s="1632"/>
      <c r="BQ404" s="1632"/>
      <c r="BR404" s="1632"/>
      <c r="BS404" s="1632"/>
      <c r="BT404" s="1632"/>
      <c r="BU404" s="1654"/>
      <c r="BV404" s="1632"/>
      <c r="BW404" s="1632">
        <v>3</v>
      </c>
      <c r="BX404" s="1632">
        <v>3</v>
      </c>
      <c r="BY404" s="1632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1" t="str">
        <f t="shared" si="1109"/>
        <v/>
      </c>
      <c r="CV404" s="1642" t="str">
        <f t="shared" si="1110"/>
        <v/>
      </c>
      <c r="CW404" s="1643" t="str">
        <f t="shared" si="1111"/>
        <v/>
      </c>
      <c r="CX404" s="1643" t="str">
        <f t="shared" si="1112"/>
        <v/>
      </c>
      <c r="CY404" s="1643" t="str">
        <f t="shared" si="1113"/>
        <v/>
      </c>
      <c r="CZ404" s="1643" t="str">
        <f t="shared" si="1114"/>
        <v/>
      </c>
      <c r="DA404" s="1643" t="str">
        <f t="shared" si="1115"/>
        <v/>
      </c>
      <c r="DB404" s="1644">
        <f t="shared" si="1116"/>
        <v>1</v>
      </c>
      <c r="DC404" s="1644">
        <f t="shared" si="1117"/>
        <v>1</v>
      </c>
      <c r="DD404" s="1644">
        <f t="shared" si="1118"/>
        <v>1</v>
      </c>
      <c r="DE404" s="1643">
        <f t="shared" si="1119"/>
        <v>2</v>
      </c>
      <c r="DF404" s="1643" t="str">
        <f t="shared" si="1120"/>
        <v/>
      </c>
      <c r="DG404" s="1643" t="str">
        <f t="shared" si="1121"/>
        <v/>
      </c>
      <c r="DH404" s="1643" t="str">
        <f t="shared" si="1122"/>
        <v/>
      </c>
      <c r="DI404" s="1643" t="str">
        <f t="shared" si="1123"/>
        <v/>
      </c>
      <c r="DJ404" s="1642" t="str">
        <f t="shared" si="1124"/>
        <v/>
      </c>
      <c r="DK404" s="1641" t="str">
        <f t="shared" si="1125"/>
        <v/>
      </c>
      <c r="DL404" s="1651">
        <f t="shared" si="1130"/>
        <v>0</v>
      </c>
      <c r="DM404" s="1652">
        <f t="shared" si="1131"/>
        <v>3</v>
      </c>
      <c r="DN404" s="1652">
        <f t="shared" si="1132"/>
        <v>4</v>
      </c>
      <c r="DO404" s="1652">
        <f t="shared" si="1133"/>
        <v>4</v>
      </c>
      <c r="DP404" s="1653"/>
      <c r="DQ404" s="1650"/>
      <c r="DR404" s="1650"/>
      <c r="DS404" s="1650"/>
      <c r="DT404" s="1650"/>
      <c r="DU404" s="1650"/>
      <c r="DV404" s="1650"/>
      <c r="DW404" s="1650"/>
      <c r="DX404" s="1650"/>
      <c r="DY404" s="1655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6" customFormat="1" ht="15.75" customHeight="1">
      <c r="A407" s="1637" t="s">
        <v>180</v>
      </c>
      <c r="B407" s="1632"/>
      <c r="C407" s="1632"/>
      <c r="D407" s="1632"/>
      <c r="E407" s="1632"/>
      <c r="F407" s="1632"/>
      <c r="G407" s="1632"/>
      <c r="H407" s="1632"/>
      <c r="I407" s="1632"/>
      <c r="J407" s="1632"/>
      <c r="K407" s="1632"/>
      <c r="L407" s="1632"/>
      <c r="M407" s="1632"/>
      <c r="N407" s="1632"/>
      <c r="O407" s="1632"/>
      <c r="P407" s="1632"/>
      <c r="Q407" s="1632"/>
      <c r="R407" s="1632"/>
      <c r="S407" s="1654"/>
      <c r="T407" s="1632"/>
      <c r="U407" s="1632"/>
      <c r="V407" s="1632"/>
      <c r="W407" s="1632">
        <v>5</v>
      </c>
      <c r="X407" s="1632"/>
      <c r="Y407" s="1632"/>
      <c r="Z407" s="1632"/>
      <c r="AA407" s="1632"/>
      <c r="AB407" s="1632"/>
      <c r="AC407" s="1632"/>
      <c r="AD407" s="1632"/>
      <c r="AE407" s="1632"/>
      <c r="AF407" s="1632"/>
      <c r="AG407" s="1632"/>
      <c r="AH407" s="1632"/>
      <c r="AI407" s="1632"/>
      <c r="AJ407" s="1632"/>
      <c r="AK407" s="1654"/>
      <c r="AL407" s="1632"/>
      <c r="AM407" s="1632"/>
      <c r="AN407" s="1632">
        <v>10</v>
      </c>
      <c r="AO407" s="1632">
        <v>10.5</v>
      </c>
      <c r="AP407" s="1632"/>
      <c r="AQ407" s="1632"/>
      <c r="AR407" s="1632"/>
      <c r="AS407" s="1632">
        <v>5</v>
      </c>
      <c r="AT407" s="1632"/>
      <c r="AU407" s="1632"/>
      <c r="AV407" s="1632"/>
      <c r="AW407" s="1632"/>
      <c r="AX407" s="1632"/>
      <c r="AY407" s="1632"/>
      <c r="AZ407" s="1632"/>
      <c r="BA407" s="1632"/>
      <c r="BB407" s="1632"/>
      <c r="BC407" s="1654"/>
      <c r="BD407" s="1632">
        <v>0.8</v>
      </c>
      <c r="BE407" s="1632"/>
      <c r="BF407" s="1632"/>
      <c r="BG407" s="1632"/>
      <c r="BH407" s="1632"/>
      <c r="BI407" s="1632"/>
      <c r="BJ407" s="1632"/>
      <c r="BK407" s="1632">
        <v>5</v>
      </c>
      <c r="BL407" s="1632"/>
      <c r="BM407" s="1632"/>
      <c r="BN407" s="1632"/>
      <c r="BO407" s="1632"/>
      <c r="BP407" s="1632"/>
      <c r="BQ407" s="1632"/>
      <c r="BR407" s="1632"/>
      <c r="BS407" s="1632"/>
      <c r="BT407" s="1632"/>
      <c r="BU407" s="1654"/>
      <c r="BV407" s="1632"/>
      <c r="BW407" s="1632"/>
      <c r="BX407" s="1632">
        <v>10</v>
      </c>
      <c r="BY407" s="1632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1" t="str">
        <f t="shared" si="1109"/>
        <v/>
      </c>
      <c r="CV407" s="1642" t="str">
        <f t="shared" si="1110"/>
        <v/>
      </c>
      <c r="CW407" s="1643" t="str">
        <f t="shared" si="1111"/>
        <v/>
      </c>
      <c r="CX407" s="1643" t="str">
        <f t="shared" si="1112"/>
        <v/>
      </c>
      <c r="CY407" s="1643" t="str">
        <f t="shared" si="1113"/>
        <v/>
      </c>
      <c r="CZ407" s="1643" t="str">
        <f t="shared" si="1114"/>
        <v/>
      </c>
      <c r="DA407" s="1643" t="str">
        <f t="shared" si="1115"/>
        <v/>
      </c>
      <c r="DB407" s="1644" t="str">
        <f t="shared" si="1116"/>
        <v/>
      </c>
      <c r="DC407" s="1644">
        <f t="shared" si="1117"/>
        <v>0.8</v>
      </c>
      <c r="DD407" s="1644">
        <f t="shared" si="1118"/>
        <v>5</v>
      </c>
      <c r="DE407" s="1643" t="str">
        <f t="shared" si="1119"/>
        <v/>
      </c>
      <c r="DF407" s="1643" t="str">
        <f t="shared" si="1120"/>
        <v/>
      </c>
      <c r="DG407" s="1643" t="str">
        <f t="shared" si="1121"/>
        <v/>
      </c>
      <c r="DH407" s="1643" t="str">
        <f t="shared" si="1122"/>
        <v/>
      </c>
      <c r="DI407" s="1643" t="str">
        <f t="shared" si="1123"/>
        <v/>
      </c>
      <c r="DJ407" s="1642" t="str">
        <f t="shared" si="1124"/>
        <v/>
      </c>
      <c r="DK407" s="1641" t="str">
        <f t="shared" si="1125"/>
        <v/>
      </c>
      <c r="DL407" s="1651">
        <f t="shared" si="1130"/>
        <v>0</v>
      </c>
      <c r="DM407" s="1652">
        <f t="shared" si="1131"/>
        <v>1</v>
      </c>
      <c r="DN407" s="1652">
        <f t="shared" si="1132"/>
        <v>3</v>
      </c>
      <c r="DO407" s="1652">
        <f t="shared" si="1133"/>
        <v>2</v>
      </c>
      <c r="DP407" s="1653"/>
      <c r="DQ407" s="1650"/>
      <c r="DR407" s="1650"/>
      <c r="DS407" s="1650"/>
      <c r="DT407" s="1650"/>
      <c r="DU407" s="1650"/>
      <c r="DV407" s="1650"/>
      <c r="DW407" s="1650"/>
      <c r="DX407" s="1650"/>
      <c r="DY407" s="1655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1011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6" customFormat="1" ht="15.75" customHeight="1">
      <c r="A455" s="1677" t="s">
        <v>274</v>
      </c>
      <c r="B455" s="1678">
        <v>0</v>
      </c>
      <c r="C455" s="1678"/>
      <c r="D455" s="1678">
        <v>65</v>
      </c>
      <c r="E455" s="1678">
        <v>20</v>
      </c>
      <c r="F455" s="1678">
        <v>2</v>
      </c>
      <c r="G455" s="1678"/>
      <c r="H455" s="1678"/>
      <c r="I455" s="1678"/>
      <c r="J455" s="1678">
        <v>30</v>
      </c>
      <c r="K455" s="1678"/>
      <c r="L455" s="1678"/>
      <c r="M455" s="1678"/>
      <c r="N455" s="1678"/>
      <c r="O455" s="1678"/>
      <c r="P455" s="1678"/>
      <c r="Q455" s="1678"/>
      <c r="R455" s="1678"/>
      <c r="S455" s="1639"/>
      <c r="T455" s="1678">
        <v>1.3</v>
      </c>
      <c r="U455" s="1678">
        <v>65</v>
      </c>
      <c r="V455" s="1678">
        <v>65</v>
      </c>
      <c r="W455" s="1678">
        <v>65</v>
      </c>
      <c r="X455" s="1678"/>
      <c r="Y455" s="1678"/>
      <c r="Z455" s="1678"/>
      <c r="AA455" s="1678"/>
      <c r="AB455" s="1678">
        <v>65</v>
      </c>
      <c r="AC455" s="1678">
        <v>60</v>
      </c>
      <c r="AD455" s="1678"/>
      <c r="AE455" s="1678"/>
      <c r="AF455" s="1678"/>
      <c r="AG455" s="1679"/>
      <c r="AH455" s="1678"/>
      <c r="AI455" s="1678"/>
      <c r="AJ455" s="1678"/>
      <c r="AK455" s="1639"/>
      <c r="AL455" s="1678">
        <v>5</v>
      </c>
      <c r="AM455" s="1678">
        <v>20</v>
      </c>
      <c r="AN455" s="1678"/>
      <c r="AO455" s="1678">
        <v>60</v>
      </c>
      <c r="AP455" s="1678"/>
      <c r="AQ455" s="1678"/>
      <c r="AR455" s="1678"/>
      <c r="AS455" s="1678"/>
      <c r="AT455" s="1678"/>
      <c r="AU455" s="1678">
        <v>14</v>
      </c>
      <c r="AV455" s="1678"/>
      <c r="AW455" s="1678"/>
      <c r="AX455" s="1678"/>
      <c r="AY455" s="1678"/>
      <c r="AZ455" s="1678"/>
      <c r="BA455" s="1678"/>
      <c r="BB455" s="1678"/>
      <c r="BC455" s="1639"/>
      <c r="BD455" s="1678"/>
      <c r="BE455" s="1678"/>
      <c r="BF455" s="1678"/>
      <c r="BG455" s="1678"/>
      <c r="BH455" s="1678"/>
      <c r="BI455" s="1678"/>
      <c r="BJ455" s="1678"/>
      <c r="BK455" s="1678"/>
      <c r="BL455" s="1678"/>
      <c r="BM455" s="1678"/>
      <c r="BN455" s="1678"/>
      <c r="BO455" s="1678"/>
      <c r="BP455" s="1678"/>
      <c r="BQ455" s="1678"/>
      <c r="BR455" s="1678"/>
      <c r="BS455" s="1678"/>
      <c r="BT455" s="1678"/>
      <c r="BU455" s="1639"/>
      <c r="BV455" s="1678">
        <v>25</v>
      </c>
      <c r="BW455" s="1678">
        <v>65</v>
      </c>
      <c r="BX455" s="1678">
        <v>7</v>
      </c>
      <c r="BY455" s="1678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1" t="str">
        <f t="shared" si="1281"/>
        <v/>
      </c>
      <c r="CV455" s="1642" t="str">
        <f t="shared" si="1282"/>
        <v/>
      </c>
      <c r="CW455" s="1643" t="str">
        <f t="shared" si="1283"/>
        <v/>
      </c>
      <c r="CX455" s="1643" t="str">
        <f t="shared" si="1284"/>
        <v/>
      </c>
      <c r="CY455" s="1643" t="str">
        <f t="shared" si="1285"/>
        <v/>
      </c>
      <c r="CZ455" s="1643" t="str">
        <f t="shared" si="1286"/>
        <v/>
      </c>
      <c r="DA455" s="1643" t="str">
        <f t="shared" si="1287"/>
        <v/>
      </c>
      <c r="DB455" s="1644" t="str">
        <f t="shared" si="1288"/>
        <v/>
      </c>
      <c r="DC455" s="1644" t="str">
        <f t="shared" si="1289"/>
        <v/>
      </c>
      <c r="DD455" s="1644" t="str">
        <f t="shared" si="1290"/>
        <v/>
      </c>
      <c r="DE455" s="1643" t="str">
        <f t="shared" si="1291"/>
        <v/>
      </c>
      <c r="DF455" s="1643" t="str">
        <f t="shared" si="1292"/>
        <v/>
      </c>
      <c r="DG455" s="1643" t="str">
        <f t="shared" si="1293"/>
        <v/>
      </c>
      <c r="DH455" s="1643" t="str">
        <f t="shared" si="1294"/>
        <v/>
      </c>
      <c r="DI455" s="1643" t="str">
        <f t="shared" si="1295"/>
        <v/>
      </c>
      <c r="DJ455" s="1642" t="str">
        <f t="shared" si="1296"/>
        <v/>
      </c>
      <c r="DK455" s="1641" t="str">
        <f t="shared" si="1297"/>
        <v/>
      </c>
      <c r="DL455" s="1651">
        <f t="shared" si="1298"/>
        <v>5</v>
      </c>
      <c r="DM455" s="1652">
        <f t="shared" si="1299"/>
        <v>6</v>
      </c>
      <c r="DN455" s="1652">
        <f t="shared" si="1300"/>
        <v>4</v>
      </c>
      <c r="DO455" s="1652">
        <f t="shared" si="1301"/>
        <v>0</v>
      </c>
      <c r="DP455" s="1653"/>
      <c r="DQ455" s="1650"/>
      <c r="DR455" s="1650"/>
      <c r="DS455" s="1650"/>
      <c r="DT455" s="1650"/>
      <c r="DU455" s="1650"/>
      <c r="DV455" s="1650"/>
      <c r="DW455" s="1650"/>
      <c r="DX455" s="1650"/>
      <c r="DY455" s="1655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0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1012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6" customFormat="1" ht="15.75" customHeight="1">
      <c r="A473" s="1681" t="s">
        <v>277</v>
      </c>
      <c r="B473" s="1679"/>
      <c r="C473" s="1679"/>
      <c r="D473" s="1679"/>
      <c r="E473" s="1679"/>
      <c r="F473" s="1679"/>
      <c r="G473" s="1679"/>
      <c r="H473" s="1679"/>
      <c r="I473" s="1679"/>
      <c r="J473" s="1679"/>
      <c r="K473" s="1679">
        <v>10</v>
      </c>
      <c r="L473" s="1679"/>
      <c r="M473" s="1679"/>
      <c r="N473" s="1679"/>
      <c r="O473" s="1679"/>
      <c r="P473" s="1679"/>
      <c r="Q473" s="1679"/>
      <c r="R473" s="1679"/>
      <c r="S473" s="1682"/>
      <c r="T473" s="1679">
        <v>4</v>
      </c>
      <c r="U473" s="1679"/>
      <c r="V473" s="1679"/>
      <c r="W473" s="1679"/>
      <c r="X473" s="1679"/>
      <c r="Y473" s="1679"/>
      <c r="Z473" s="1679"/>
      <c r="AA473" s="1679"/>
      <c r="AB473" s="1679"/>
      <c r="AC473" s="1679"/>
      <c r="AD473" s="1679"/>
      <c r="AE473" s="1679"/>
      <c r="AF473" s="1679"/>
      <c r="AG473" s="1679"/>
      <c r="AH473" s="1679"/>
      <c r="AI473" s="1679"/>
      <c r="AJ473" s="1679"/>
      <c r="AK473" s="1682"/>
      <c r="AL473" s="1679"/>
      <c r="AM473" s="1679">
        <v>7</v>
      </c>
      <c r="AN473" s="1679"/>
      <c r="AO473" s="1679">
        <v>5</v>
      </c>
      <c r="AP473" s="1679"/>
      <c r="AQ473" s="1679">
        <v>1</v>
      </c>
      <c r="AR473" s="1679"/>
      <c r="AS473" s="1679">
        <v>14</v>
      </c>
      <c r="AT473" s="1679"/>
      <c r="AU473" s="1679"/>
      <c r="AV473" s="1679"/>
      <c r="AW473" s="1679"/>
      <c r="AX473" s="1679"/>
      <c r="AY473" s="1679"/>
      <c r="AZ473" s="1679"/>
      <c r="BA473" s="1679"/>
      <c r="BB473" s="1679"/>
      <c r="BC473" s="1682"/>
      <c r="BD473" s="1679"/>
      <c r="BE473" s="1679">
        <v>5</v>
      </c>
      <c r="BF473" s="1679">
        <v>0.75</v>
      </c>
      <c r="BG473" s="1679">
        <v>8</v>
      </c>
      <c r="BH473" s="1679"/>
      <c r="BI473" s="1679">
        <v>4</v>
      </c>
      <c r="BJ473" s="1679"/>
      <c r="BK473" s="1679"/>
      <c r="BL473" s="1679">
        <v>8</v>
      </c>
      <c r="BM473" s="1679"/>
      <c r="BN473" s="1679"/>
      <c r="BO473" s="1679"/>
      <c r="BP473" s="1679"/>
      <c r="BQ473" s="1679"/>
      <c r="BR473" s="1679"/>
      <c r="BS473" s="1679"/>
      <c r="BT473" s="1679"/>
      <c r="BU473" s="1682"/>
      <c r="BV473" s="1679"/>
      <c r="BW473" s="1679"/>
      <c r="BX473" s="1679">
        <v>6</v>
      </c>
      <c r="BY473" s="1679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1" t="str">
        <f t="shared" si="1363"/>
        <v/>
      </c>
      <c r="CV473" s="1642" t="str">
        <f t="shared" si="1364"/>
        <v/>
      </c>
      <c r="CW473" s="1643" t="str">
        <f t="shared" si="1365"/>
        <v/>
      </c>
      <c r="CX473" s="1643" t="str">
        <f t="shared" si="1366"/>
        <v/>
      </c>
      <c r="CY473" s="1643" t="str">
        <f t="shared" si="1367"/>
        <v/>
      </c>
      <c r="CZ473" s="1643" t="str">
        <f t="shared" si="1368"/>
        <v/>
      </c>
      <c r="DA473" s="1643">
        <f t="shared" si="1369"/>
        <v>0.75</v>
      </c>
      <c r="DB473" s="1644">
        <f t="shared" si="1370"/>
        <v>4</v>
      </c>
      <c r="DC473" s="1644">
        <f t="shared" si="1371"/>
        <v>5</v>
      </c>
      <c r="DD473" s="1644">
        <f t="shared" si="1372"/>
        <v>8</v>
      </c>
      <c r="DE473" s="1643">
        <f t="shared" si="1373"/>
        <v>8</v>
      </c>
      <c r="DF473" s="1643" t="str">
        <f t="shared" si="1374"/>
        <v/>
      </c>
      <c r="DG473" s="1643" t="str">
        <f t="shared" si="1375"/>
        <v/>
      </c>
      <c r="DH473" s="1643" t="str">
        <f t="shared" si="1376"/>
        <v/>
      </c>
      <c r="DI473" s="1643" t="str">
        <f t="shared" si="1377"/>
        <v/>
      </c>
      <c r="DJ473" s="1642" t="str">
        <f t="shared" si="1378"/>
        <v/>
      </c>
      <c r="DK473" s="1641" t="str">
        <f t="shared" si="1379"/>
        <v/>
      </c>
      <c r="DL473" s="1651">
        <f t="shared" si="1380"/>
        <v>1</v>
      </c>
      <c r="DM473" s="1652">
        <f t="shared" si="1381"/>
        <v>1</v>
      </c>
      <c r="DN473" s="1652">
        <f t="shared" si="1382"/>
        <v>4</v>
      </c>
      <c r="DO473" s="1652">
        <f t="shared" si="1383"/>
        <v>5</v>
      </c>
      <c r="DP473" s="1653"/>
      <c r="DQ473" s="1650"/>
      <c r="DR473" s="1650"/>
      <c r="DS473" s="1650"/>
      <c r="DT473" s="1650"/>
      <c r="DU473" s="1650"/>
      <c r="DV473" s="1650"/>
      <c r="DW473" s="1650"/>
      <c r="DX473" s="1650"/>
      <c r="DY473" s="1655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2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6" customFormat="1" ht="15.75" customHeight="1">
      <c r="A500" s="1677" t="s">
        <v>274</v>
      </c>
      <c r="B500" s="1678"/>
      <c r="C500" s="1678"/>
      <c r="D500" s="1678"/>
      <c r="E500" s="1678"/>
      <c r="F500" s="1678"/>
      <c r="G500" s="1678"/>
      <c r="H500" s="1678"/>
      <c r="I500" s="1678"/>
      <c r="J500" s="1678"/>
      <c r="K500" s="1678"/>
      <c r="L500" s="1678"/>
      <c r="M500" s="1678"/>
      <c r="N500" s="1678"/>
      <c r="O500" s="1678"/>
      <c r="P500" s="1678"/>
      <c r="Q500" s="1678"/>
      <c r="R500" s="1678"/>
      <c r="S500" s="1691"/>
      <c r="T500" s="1678"/>
      <c r="U500" s="1678"/>
      <c r="V500" s="1678"/>
      <c r="W500" s="1678"/>
      <c r="X500" s="1678"/>
      <c r="Y500" s="1678"/>
      <c r="Z500" s="1678"/>
      <c r="AA500" s="1678"/>
      <c r="AB500" s="1678"/>
      <c r="AC500" s="1678"/>
      <c r="AD500" s="1678"/>
      <c r="AE500" s="1678"/>
      <c r="AF500" s="1678"/>
      <c r="AG500" s="1678"/>
      <c r="AH500" s="1678"/>
      <c r="AI500" s="1678"/>
      <c r="AJ500" s="1678"/>
      <c r="AK500" s="1691"/>
      <c r="AL500" s="1678"/>
      <c r="AM500" s="1678">
        <v>5</v>
      </c>
      <c r="AN500" s="1678">
        <v>10</v>
      </c>
      <c r="AO500" s="1678">
        <v>5</v>
      </c>
      <c r="AP500" s="1678"/>
      <c r="AQ500" s="1678"/>
      <c r="AR500" s="1678"/>
      <c r="AS500" s="1678"/>
      <c r="AT500" s="1678">
        <v>5</v>
      </c>
      <c r="AU500" s="1678">
        <v>5</v>
      </c>
      <c r="AV500" s="1678"/>
      <c r="AW500" s="1678"/>
      <c r="AX500" s="1678"/>
      <c r="AY500" s="1678"/>
      <c r="AZ500" s="1678"/>
      <c r="BA500" s="1678"/>
      <c r="BB500" s="1678"/>
      <c r="BC500" s="1691"/>
      <c r="BD500" s="1678">
        <v>6</v>
      </c>
      <c r="BE500" s="1678">
        <v>8</v>
      </c>
      <c r="BF500" s="1678"/>
      <c r="BG500" s="1678"/>
      <c r="BH500" s="1678"/>
      <c r="BI500" s="1678"/>
      <c r="BJ500" s="1678"/>
      <c r="BK500" s="1678"/>
      <c r="BL500" s="1678"/>
      <c r="BM500" s="1678"/>
      <c r="BN500" s="1678"/>
      <c r="BO500" s="1678"/>
      <c r="BP500" s="1678"/>
      <c r="BQ500" s="1678"/>
      <c r="BR500" s="1678"/>
      <c r="BS500" s="1678"/>
      <c r="BT500" s="1678"/>
      <c r="BU500" s="1669"/>
      <c r="BV500" s="1678"/>
      <c r="BW500" s="1678"/>
      <c r="BX500" s="1678">
        <v>5</v>
      </c>
      <c r="BY500" s="1678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1" t="str">
        <f t="shared" si="1532"/>
        <v/>
      </c>
      <c r="CV500" s="1642" t="str">
        <f t="shared" si="1533"/>
        <v/>
      </c>
      <c r="CW500" s="1643" t="str">
        <f t="shared" si="1534"/>
        <v/>
      </c>
      <c r="CX500" s="1643" t="str">
        <f t="shared" si="1535"/>
        <v/>
      </c>
      <c r="CY500" s="1643" t="str">
        <f t="shared" si="1536"/>
        <v/>
      </c>
      <c r="CZ500" s="1643" t="str">
        <f t="shared" si="1537"/>
        <v/>
      </c>
      <c r="DA500" s="1643" t="str">
        <f t="shared" si="1538"/>
        <v/>
      </c>
      <c r="DB500" s="1644" t="str">
        <f t="shared" si="1539"/>
        <v/>
      </c>
      <c r="DC500" s="1644">
        <f t="shared" si="1540"/>
        <v>6</v>
      </c>
      <c r="DD500" s="1644">
        <f t="shared" si="1541"/>
        <v>8</v>
      </c>
      <c r="DE500" s="1643" t="str">
        <f t="shared" si="1542"/>
        <v/>
      </c>
      <c r="DF500" s="1643" t="str">
        <f t="shared" si="1543"/>
        <v/>
      </c>
      <c r="DG500" s="1643" t="str">
        <f t="shared" si="1544"/>
        <v/>
      </c>
      <c r="DH500" s="1643" t="str">
        <f t="shared" si="1545"/>
        <v/>
      </c>
      <c r="DI500" s="1643" t="str">
        <f t="shared" si="1546"/>
        <v/>
      </c>
      <c r="DJ500" s="1642" t="str">
        <f t="shared" si="1547"/>
        <v/>
      </c>
      <c r="DK500" s="1641" t="str">
        <f t="shared" si="1548"/>
        <v/>
      </c>
      <c r="DL500" s="1651">
        <f t="shared" si="1549"/>
        <v>0</v>
      </c>
      <c r="DM500" s="1652">
        <f t="shared" si="1550"/>
        <v>0</v>
      </c>
      <c r="DN500" s="1652">
        <f t="shared" si="1551"/>
        <v>5</v>
      </c>
      <c r="DO500" s="1652">
        <f t="shared" si="1552"/>
        <v>2</v>
      </c>
      <c r="DP500" s="1653"/>
      <c r="DQ500" s="1650"/>
      <c r="DR500" s="1650"/>
      <c r="DS500" s="1650"/>
      <c r="DT500" s="1650"/>
      <c r="DU500" s="1650"/>
      <c r="DV500" s="1650"/>
      <c r="DW500" s="1650"/>
      <c r="DX500" s="1650"/>
      <c r="DY500" s="1655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3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6" customFormat="1" ht="15.75" customHeight="1">
      <c r="A506" s="1677" t="s">
        <v>277</v>
      </c>
      <c r="B506" s="1640"/>
      <c r="C506" s="1638"/>
      <c r="D506" s="1638"/>
      <c r="E506" s="1638"/>
      <c r="F506" s="1638"/>
      <c r="G506" s="1638"/>
      <c r="H506" s="1638"/>
      <c r="I506" s="1638"/>
      <c r="J506" s="1638">
        <v>2</v>
      </c>
      <c r="K506" s="1638"/>
      <c r="L506" s="1638"/>
      <c r="M506" s="1638"/>
      <c r="N506" s="1638"/>
      <c r="O506" s="1638"/>
      <c r="P506" s="1638"/>
      <c r="Q506" s="1638"/>
      <c r="R506" s="1638"/>
      <c r="S506" s="1669"/>
      <c r="T506" s="1638"/>
      <c r="U506" s="1638"/>
      <c r="V506" s="1638"/>
      <c r="W506" s="1638"/>
      <c r="X506" s="1638"/>
      <c r="Y506" s="1638">
        <v>5</v>
      </c>
      <c r="Z506" s="1638"/>
      <c r="AA506" s="1638"/>
      <c r="AB506" s="1638"/>
      <c r="AC506" s="1638"/>
      <c r="AD506" s="1638"/>
      <c r="AE506" s="1640"/>
      <c r="AF506" s="1640"/>
      <c r="AG506" s="1640"/>
      <c r="AH506" s="1638"/>
      <c r="AI506" s="1640"/>
      <c r="AJ506" s="1640"/>
      <c r="AK506" s="1669"/>
      <c r="AL506" s="1638"/>
      <c r="AM506" s="1638">
        <v>0.5</v>
      </c>
      <c r="AN506" s="1638">
        <v>7</v>
      </c>
      <c r="AO506" s="1638"/>
      <c r="AP506" s="1638"/>
      <c r="AQ506" s="1638"/>
      <c r="AR506" s="1638"/>
      <c r="AS506" s="1638"/>
      <c r="AT506" s="1638"/>
      <c r="AU506" s="1638"/>
      <c r="AV506" s="1638"/>
      <c r="AW506" s="1640"/>
      <c r="AX506" s="1638"/>
      <c r="AY506" s="1640"/>
      <c r="AZ506" s="1640"/>
      <c r="BA506" s="1640"/>
      <c r="BB506" s="1640"/>
      <c r="BC506" s="1691"/>
      <c r="BD506" s="1638"/>
      <c r="BE506" s="1638">
        <v>2</v>
      </c>
      <c r="BF506" s="1638">
        <v>6</v>
      </c>
      <c r="BG506" s="1638">
        <v>2.5</v>
      </c>
      <c r="BH506" s="1638"/>
      <c r="BI506" s="1638">
        <v>7</v>
      </c>
      <c r="BJ506" s="1638"/>
      <c r="BK506" s="1638"/>
      <c r="BL506" s="1638"/>
      <c r="BM506" s="1638">
        <v>7.1</v>
      </c>
      <c r="BN506" s="1638"/>
      <c r="BO506" s="1640"/>
      <c r="BP506" s="1638"/>
      <c r="BQ506" s="1638"/>
      <c r="BR506" s="1640"/>
      <c r="BS506" s="1640"/>
      <c r="BT506" s="1640"/>
      <c r="BU506" s="1691"/>
      <c r="BV506" s="1638">
        <v>6</v>
      </c>
      <c r="BW506" s="1638">
        <v>6</v>
      </c>
      <c r="BX506" s="1638">
        <v>6</v>
      </c>
      <c r="BY506" s="1638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1" t="str">
        <f t="shared" si="1532"/>
        <v/>
      </c>
      <c r="CV506" s="1642" t="str">
        <f t="shared" si="1533"/>
        <v/>
      </c>
      <c r="CW506" s="1643" t="str">
        <f t="shared" si="1534"/>
        <v/>
      </c>
      <c r="CX506" s="1643" t="str">
        <f t="shared" si="1535"/>
        <v/>
      </c>
      <c r="CY506" s="1643" t="str">
        <f t="shared" si="1536"/>
        <v/>
      </c>
      <c r="CZ506" s="1643" t="str">
        <f t="shared" si="1537"/>
        <v/>
      </c>
      <c r="DA506" s="1643">
        <f t="shared" si="1538"/>
        <v>2</v>
      </c>
      <c r="DB506" s="1644">
        <f t="shared" si="1539"/>
        <v>2.5</v>
      </c>
      <c r="DC506" s="1644">
        <f t="shared" si="1540"/>
        <v>6</v>
      </c>
      <c r="DD506" s="1644">
        <f t="shared" si="1541"/>
        <v>7</v>
      </c>
      <c r="DE506" s="1643">
        <f t="shared" si="1542"/>
        <v>7.1</v>
      </c>
      <c r="DF506" s="1643" t="str">
        <f t="shared" si="1543"/>
        <v/>
      </c>
      <c r="DG506" s="1643" t="str">
        <f t="shared" si="1544"/>
        <v/>
      </c>
      <c r="DH506" s="1643" t="str">
        <f t="shared" si="1545"/>
        <v/>
      </c>
      <c r="DI506" s="1643" t="str">
        <f t="shared" si="1546"/>
        <v/>
      </c>
      <c r="DJ506" s="1642" t="str">
        <f t="shared" si="1547"/>
        <v/>
      </c>
      <c r="DK506" s="1641" t="str">
        <f t="shared" si="1548"/>
        <v/>
      </c>
      <c r="DL506" s="1651">
        <f t="shared" si="1549"/>
        <v>1</v>
      </c>
      <c r="DM506" s="1652">
        <f t="shared" si="1550"/>
        <v>1</v>
      </c>
      <c r="DN506" s="1652">
        <f t="shared" si="1551"/>
        <v>2</v>
      </c>
      <c r="DO506" s="1652">
        <f t="shared" si="1552"/>
        <v>5</v>
      </c>
      <c r="DP506" s="1653"/>
      <c r="DQ506" s="1650"/>
      <c r="DR506" s="1650"/>
      <c r="DS506" s="1650"/>
      <c r="DT506" s="1650"/>
      <c r="DU506" s="1650"/>
      <c r="DV506" s="1650"/>
      <c r="DW506" s="1650"/>
      <c r="DX506" s="1650"/>
      <c r="DY506" s="1655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4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6" customFormat="1" ht="15.75" customHeight="1">
      <c r="A512" s="1677" t="s">
        <v>277</v>
      </c>
      <c r="B512" s="1640">
        <v>1</v>
      </c>
      <c r="C512" s="1638">
        <v>4</v>
      </c>
      <c r="D512" s="1638">
        <v>6</v>
      </c>
      <c r="E512" s="1638">
        <v>7</v>
      </c>
      <c r="F512" s="1638">
        <v>0.5</v>
      </c>
      <c r="G512" s="1638">
        <v>5</v>
      </c>
      <c r="H512" s="1638"/>
      <c r="I512" s="1638"/>
      <c r="J512" s="1638">
        <v>9</v>
      </c>
      <c r="K512" s="1638"/>
      <c r="L512" s="1638"/>
      <c r="M512" s="1638"/>
      <c r="N512" s="1638"/>
      <c r="O512" s="1638"/>
      <c r="P512" s="1638"/>
      <c r="Q512" s="1638"/>
      <c r="R512" s="1638"/>
      <c r="S512" s="1691"/>
      <c r="T512" s="1638"/>
      <c r="U512" s="1638">
        <v>8</v>
      </c>
      <c r="V512" s="1638">
        <v>4</v>
      </c>
      <c r="W512" s="1638">
        <v>6</v>
      </c>
      <c r="X512" s="1638"/>
      <c r="Y512" s="1638">
        <v>8</v>
      </c>
      <c r="Z512" s="1638"/>
      <c r="AA512" s="1638"/>
      <c r="AB512" s="1638"/>
      <c r="AC512" s="1638"/>
      <c r="AD512" s="1638"/>
      <c r="AE512" s="1638"/>
      <c r="AF512" s="1638"/>
      <c r="AG512" s="1640"/>
      <c r="AH512" s="1638"/>
      <c r="AI512" s="1638"/>
      <c r="AJ512" s="1640"/>
      <c r="AK512" s="1691"/>
      <c r="AL512" s="1638">
        <v>9</v>
      </c>
      <c r="AM512" s="1638">
        <v>9</v>
      </c>
      <c r="AN512" s="1638">
        <v>9</v>
      </c>
      <c r="AO512" s="1638">
        <v>9</v>
      </c>
      <c r="AP512" s="1638">
        <v>7</v>
      </c>
      <c r="AQ512" s="1638">
        <v>7</v>
      </c>
      <c r="AR512" s="1638"/>
      <c r="AS512" s="1638">
        <v>7</v>
      </c>
      <c r="AT512" s="1638">
        <v>7</v>
      </c>
      <c r="AU512" s="1638"/>
      <c r="AV512" s="1638"/>
      <c r="AW512" s="1638"/>
      <c r="AX512" s="1638"/>
      <c r="AY512" s="1638"/>
      <c r="AZ512" s="1638"/>
      <c r="BA512" s="1638"/>
      <c r="BB512" s="1638"/>
      <c r="BC512" s="1691"/>
      <c r="BD512" s="1638">
        <v>6.5</v>
      </c>
      <c r="BE512" s="1638">
        <v>12</v>
      </c>
      <c r="BF512" s="1638">
        <v>2.5</v>
      </c>
      <c r="BG512" s="1638">
        <v>11</v>
      </c>
      <c r="BH512" s="1638">
        <v>12</v>
      </c>
      <c r="BI512" s="1638">
        <v>10</v>
      </c>
      <c r="BJ512" s="1638"/>
      <c r="BK512" s="1638"/>
      <c r="BL512" s="1638">
        <v>5</v>
      </c>
      <c r="BM512" s="1638">
        <v>4.2</v>
      </c>
      <c r="BN512" s="1638"/>
      <c r="BO512" s="1638"/>
      <c r="BP512" s="1638"/>
      <c r="BQ512" s="1638"/>
      <c r="BR512" s="1638"/>
      <c r="BS512" s="1638"/>
      <c r="BT512" s="1638"/>
      <c r="BU512" s="1691"/>
      <c r="BV512" s="1638">
        <v>6</v>
      </c>
      <c r="BW512" s="1638">
        <v>6</v>
      </c>
      <c r="BX512" s="1638">
        <v>7</v>
      </c>
      <c r="BY512" s="1638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1" t="str">
        <f t="shared" si="1532"/>
        <v/>
      </c>
      <c r="CV512" s="1642" t="str">
        <f t="shared" si="1533"/>
        <v/>
      </c>
      <c r="CW512" s="1643" t="str">
        <f t="shared" si="1534"/>
        <v/>
      </c>
      <c r="CX512" s="1643" t="str">
        <f t="shared" si="1535"/>
        <v/>
      </c>
      <c r="CY512" s="1643" t="str">
        <f t="shared" si="1536"/>
        <v/>
      </c>
      <c r="CZ512" s="1643">
        <f t="shared" si="1537"/>
        <v>2.5</v>
      </c>
      <c r="DA512" s="1643">
        <f t="shared" si="1538"/>
        <v>4.2</v>
      </c>
      <c r="DB512" s="1644">
        <f t="shared" si="1539"/>
        <v>5</v>
      </c>
      <c r="DC512" s="1644">
        <f t="shared" si="1540"/>
        <v>6.5</v>
      </c>
      <c r="DD512" s="1644">
        <f t="shared" si="1541"/>
        <v>10</v>
      </c>
      <c r="DE512" s="1643">
        <f t="shared" si="1542"/>
        <v>11</v>
      </c>
      <c r="DF512" s="1643">
        <f t="shared" si="1543"/>
        <v>12</v>
      </c>
      <c r="DG512" s="1643">
        <f t="shared" si="1544"/>
        <v>12</v>
      </c>
      <c r="DH512" s="1643" t="str">
        <f t="shared" si="1545"/>
        <v/>
      </c>
      <c r="DI512" s="1643" t="str">
        <f t="shared" si="1546"/>
        <v/>
      </c>
      <c r="DJ512" s="1642" t="str">
        <f t="shared" si="1547"/>
        <v/>
      </c>
      <c r="DK512" s="1641" t="str">
        <f t="shared" si="1548"/>
        <v/>
      </c>
      <c r="DL512" s="1651">
        <f t="shared" si="1549"/>
        <v>7</v>
      </c>
      <c r="DM512" s="1652">
        <f t="shared" si="1550"/>
        <v>4</v>
      </c>
      <c r="DN512" s="1652">
        <f t="shared" si="1551"/>
        <v>8</v>
      </c>
      <c r="DO512" s="1652">
        <f t="shared" si="1552"/>
        <v>8</v>
      </c>
      <c r="DP512" s="1653"/>
      <c r="DQ512" s="1650"/>
      <c r="DR512" s="1650"/>
      <c r="DS512" s="1650"/>
      <c r="DT512" s="1650"/>
      <c r="DU512" s="1650"/>
      <c r="DV512" s="1650"/>
      <c r="DW512" s="1650"/>
      <c r="DX512" s="1650"/>
      <c r="DY512" s="1655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5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6" customFormat="1" ht="15.75" customHeight="1">
      <c r="A518" s="1677" t="s">
        <v>277</v>
      </c>
      <c r="B518" s="1679"/>
      <c r="C518" s="1678"/>
      <c r="D518" s="1678"/>
      <c r="E518" s="1678">
        <v>10.666</v>
      </c>
      <c r="F518" s="1678"/>
      <c r="G518" s="1678"/>
      <c r="H518" s="1678"/>
      <c r="I518" s="1678">
        <v>13.5</v>
      </c>
      <c r="J518" s="1678">
        <v>2</v>
      </c>
      <c r="K518" s="1678">
        <v>10</v>
      </c>
      <c r="L518" s="1678"/>
      <c r="M518" s="1678"/>
      <c r="N518" s="1678"/>
      <c r="O518" s="1678"/>
      <c r="P518" s="1678"/>
      <c r="Q518" s="1678"/>
      <c r="R518" s="1678"/>
      <c r="S518" s="1639"/>
      <c r="T518" s="1678"/>
      <c r="U518" s="1678"/>
      <c r="V518" s="1678"/>
      <c r="W518" s="1678"/>
      <c r="X518" s="1678"/>
      <c r="Y518" s="1678">
        <v>0.5</v>
      </c>
      <c r="Z518" s="1678"/>
      <c r="AA518" s="1678"/>
      <c r="AB518" s="1678"/>
      <c r="AC518" s="1678"/>
      <c r="AD518" s="1678"/>
      <c r="AE518" s="1679"/>
      <c r="AF518" s="1679"/>
      <c r="AG518" s="1679"/>
      <c r="AH518" s="1678"/>
      <c r="AI518" s="1679"/>
      <c r="AJ518" s="1679"/>
      <c r="AK518" s="1639"/>
      <c r="AL518" s="1678"/>
      <c r="AM518" s="1678">
        <v>10</v>
      </c>
      <c r="AN518" s="1678"/>
      <c r="AO518" s="1678"/>
      <c r="AP518" s="1678"/>
      <c r="AQ518" s="1678"/>
      <c r="AR518" s="1678"/>
      <c r="AS518" s="1678"/>
      <c r="AT518" s="1678">
        <v>12</v>
      </c>
      <c r="AU518" s="1678"/>
      <c r="AV518" s="1678"/>
      <c r="AW518" s="1678"/>
      <c r="AX518" s="1678"/>
      <c r="AY518" s="1678"/>
      <c r="AZ518" s="1678"/>
      <c r="BA518" s="1678"/>
      <c r="BB518" s="1678"/>
      <c r="BC518" s="1639"/>
      <c r="BD518" s="1678"/>
      <c r="BE518" s="1678">
        <v>8</v>
      </c>
      <c r="BF518" s="1678">
        <v>12</v>
      </c>
      <c r="BG518" s="1678"/>
      <c r="BH518" s="1678">
        <v>5</v>
      </c>
      <c r="BI518" s="1678"/>
      <c r="BJ518" s="1678"/>
      <c r="BK518" s="1678"/>
      <c r="BL518" s="1678">
        <v>12</v>
      </c>
      <c r="BM518" s="1678"/>
      <c r="BN518" s="1678"/>
      <c r="BO518" s="1678"/>
      <c r="BP518" s="1678"/>
      <c r="BQ518" s="1678"/>
      <c r="BR518" s="1678"/>
      <c r="BS518" s="1678"/>
      <c r="BT518" s="1678"/>
      <c r="BU518" s="1639"/>
      <c r="BV518" s="1678">
        <v>10</v>
      </c>
      <c r="BW518" s="1678">
        <v>10</v>
      </c>
      <c r="BX518" s="1678">
        <v>10</v>
      </c>
      <c r="BY518" s="1678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1" t="str">
        <f t="shared" si="1532"/>
        <v/>
      </c>
      <c r="CV518" s="1642" t="str">
        <f t="shared" si="1533"/>
        <v/>
      </c>
      <c r="CW518" s="1643" t="str">
        <f t="shared" si="1534"/>
        <v/>
      </c>
      <c r="CX518" s="1643" t="str">
        <f t="shared" si="1535"/>
        <v/>
      </c>
      <c r="CY518" s="1643" t="str">
        <f t="shared" si="1536"/>
        <v/>
      </c>
      <c r="CZ518" s="1643" t="str">
        <f t="shared" si="1537"/>
        <v/>
      </c>
      <c r="DA518" s="1643" t="str">
        <f t="shared" si="1538"/>
        <v/>
      </c>
      <c r="DB518" s="1644">
        <f t="shared" si="1539"/>
        <v>5</v>
      </c>
      <c r="DC518" s="1644">
        <f t="shared" si="1540"/>
        <v>8</v>
      </c>
      <c r="DD518" s="1644">
        <f t="shared" si="1541"/>
        <v>12</v>
      </c>
      <c r="DE518" s="1643">
        <f t="shared" si="1542"/>
        <v>12</v>
      </c>
      <c r="DF518" s="1643" t="str">
        <f t="shared" si="1543"/>
        <v/>
      </c>
      <c r="DG518" s="1643" t="str">
        <f t="shared" si="1544"/>
        <v/>
      </c>
      <c r="DH518" s="1643" t="str">
        <f t="shared" si="1545"/>
        <v/>
      </c>
      <c r="DI518" s="1643" t="str">
        <f t="shared" si="1546"/>
        <v/>
      </c>
      <c r="DJ518" s="1642" t="str">
        <f t="shared" si="1547"/>
        <v/>
      </c>
      <c r="DK518" s="1641" t="str">
        <f t="shared" si="1548"/>
        <v/>
      </c>
      <c r="DL518" s="1651">
        <f t="shared" si="1549"/>
        <v>4</v>
      </c>
      <c r="DM518" s="1652">
        <f t="shared" si="1550"/>
        <v>1</v>
      </c>
      <c r="DN518" s="1652">
        <f t="shared" si="1551"/>
        <v>2</v>
      </c>
      <c r="DO518" s="1652">
        <f t="shared" si="1552"/>
        <v>4</v>
      </c>
      <c r="DP518" s="1653"/>
      <c r="DQ518" s="1650"/>
      <c r="DR518" s="1650"/>
      <c r="DS518" s="1650"/>
      <c r="DT518" s="1650"/>
      <c r="DU518" s="1650"/>
      <c r="DV518" s="1650"/>
      <c r="DW518" s="1650"/>
      <c r="DX518" s="1650"/>
      <c r="DY518" s="1655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6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6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6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6" customFormat="1" ht="15.75" customHeight="1">
      <c r="A536" s="1677" t="s">
        <v>277</v>
      </c>
      <c r="B536" s="1678"/>
      <c r="C536" s="1678"/>
      <c r="D536" s="1678"/>
      <c r="E536" s="1678"/>
      <c r="F536" s="1678"/>
      <c r="G536" s="1678"/>
      <c r="H536" s="1678"/>
      <c r="I536" s="1678"/>
      <c r="J536" s="1678"/>
      <c r="K536" s="1678"/>
      <c r="L536" s="1678"/>
      <c r="M536" s="1678"/>
      <c r="N536" s="1678"/>
      <c r="O536" s="1678"/>
      <c r="P536" s="1678"/>
      <c r="Q536" s="1678"/>
      <c r="R536" s="1678"/>
      <c r="S536" s="1639"/>
      <c r="T536" s="1678"/>
      <c r="U536" s="1678"/>
      <c r="V536" s="1678"/>
      <c r="W536" s="1678"/>
      <c r="X536" s="1678"/>
      <c r="Y536" s="1678"/>
      <c r="Z536" s="1678"/>
      <c r="AA536" s="1678"/>
      <c r="AB536" s="1678"/>
      <c r="AC536" s="1678"/>
      <c r="AD536" s="1678"/>
      <c r="AE536" s="1678"/>
      <c r="AF536" s="1678"/>
      <c r="AG536" s="1678"/>
      <c r="AH536" s="1678"/>
      <c r="AI536" s="1678"/>
      <c r="AJ536" s="1678"/>
      <c r="AK536" s="1639"/>
      <c r="AL536" s="1678"/>
      <c r="AM536" s="1678"/>
      <c r="AN536" s="1678"/>
      <c r="AO536" s="1678"/>
      <c r="AP536" s="1678"/>
      <c r="AQ536" s="1678"/>
      <c r="AR536" s="1678"/>
      <c r="AS536" s="1678"/>
      <c r="AT536" s="1678"/>
      <c r="AU536" s="1678"/>
      <c r="AV536" s="1678"/>
      <c r="AW536" s="1678"/>
      <c r="AX536" s="1678"/>
      <c r="AY536" s="1678"/>
      <c r="AZ536" s="1678"/>
      <c r="BA536" s="1678"/>
      <c r="BB536" s="1678"/>
      <c r="BC536" s="1639"/>
      <c r="BD536" s="1678"/>
      <c r="BE536" s="1678"/>
      <c r="BF536" s="1678"/>
      <c r="BG536" s="1678"/>
      <c r="BH536" s="1678"/>
      <c r="BI536" s="1678"/>
      <c r="BJ536" s="1678"/>
      <c r="BK536" s="1678">
        <v>15</v>
      </c>
      <c r="BL536" s="1678"/>
      <c r="BM536" s="1678"/>
      <c r="BN536" s="1678"/>
      <c r="BO536" s="1678"/>
      <c r="BP536" s="1678"/>
      <c r="BQ536" s="1678"/>
      <c r="BR536" s="1678"/>
      <c r="BS536" s="1678"/>
      <c r="BT536" s="1678"/>
      <c r="BU536" s="1639"/>
      <c r="BV536" s="1678">
        <v>15</v>
      </c>
      <c r="BW536" s="1678">
        <v>15</v>
      </c>
      <c r="BX536" s="1678">
        <v>15</v>
      </c>
      <c r="BY536" s="1678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1" t="str">
        <f t="shared" si="1532"/>
        <v/>
      </c>
      <c r="CV536" s="1642" t="str">
        <f t="shared" si="1533"/>
        <v/>
      </c>
      <c r="CW536" s="1643" t="str">
        <f t="shared" si="1534"/>
        <v/>
      </c>
      <c r="CX536" s="1643" t="str">
        <f t="shared" si="1535"/>
        <v/>
      </c>
      <c r="CY536" s="1643" t="str">
        <f t="shared" si="1536"/>
        <v/>
      </c>
      <c r="CZ536" s="1643" t="str">
        <f t="shared" si="1537"/>
        <v/>
      </c>
      <c r="DA536" s="1643" t="str">
        <f t="shared" si="1538"/>
        <v/>
      </c>
      <c r="DB536" s="1644" t="str">
        <f t="shared" si="1539"/>
        <v/>
      </c>
      <c r="DC536" s="1644">
        <f t="shared" si="1540"/>
        <v>15</v>
      </c>
      <c r="DD536" s="1644" t="str">
        <f t="shared" si="1541"/>
        <v/>
      </c>
      <c r="DE536" s="1643" t="str">
        <f t="shared" si="1542"/>
        <v/>
      </c>
      <c r="DF536" s="1643" t="str">
        <f t="shared" si="1543"/>
        <v/>
      </c>
      <c r="DG536" s="1643" t="str">
        <f t="shared" si="1544"/>
        <v/>
      </c>
      <c r="DH536" s="1643" t="str">
        <f t="shared" si="1545"/>
        <v/>
      </c>
      <c r="DI536" s="1643" t="str">
        <f t="shared" si="1546"/>
        <v/>
      </c>
      <c r="DJ536" s="1642" t="str">
        <f t="shared" si="1547"/>
        <v/>
      </c>
      <c r="DK536" s="1641" t="str">
        <f t="shared" si="1548"/>
        <v/>
      </c>
      <c r="DL536" s="1651">
        <f t="shared" si="1640"/>
        <v>0</v>
      </c>
      <c r="DM536" s="1652">
        <f t="shared" si="1641"/>
        <v>0</v>
      </c>
      <c r="DN536" s="1652">
        <f t="shared" si="1642"/>
        <v>0</v>
      </c>
      <c r="DO536" s="1652">
        <f t="shared" si="1643"/>
        <v>1</v>
      </c>
      <c r="DP536" s="1653"/>
      <c r="DQ536" s="1650"/>
      <c r="DR536" s="1650"/>
      <c r="DS536" s="1650"/>
      <c r="DT536" s="1650"/>
      <c r="DU536" s="1650"/>
      <c r="DV536" s="1650"/>
      <c r="DW536" s="1650"/>
      <c r="DX536" s="1650"/>
      <c r="DY536" s="1655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6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6" customFormat="1" ht="15.75" customHeight="1">
      <c r="A542" s="1677" t="s">
        <v>277</v>
      </c>
      <c r="B542" s="1640"/>
      <c r="C542" s="1638"/>
      <c r="D542" s="1638"/>
      <c r="E542" s="1638"/>
      <c r="F542" s="1638"/>
      <c r="G542" s="1638"/>
      <c r="H542" s="1638"/>
      <c r="I542" s="1638"/>
      <c r="J542" s="1638"/>
      <c r="K542" s="1638">
        <v>10</v>
      </c>
      <c r="L542" s="1638"/>
      <c r="M542" s="1638"/>
      <c r="N542" s="1638"/>
      <c r="O542" s="1638"/>
      <c r="P542" s="1638"/>
      <c r="Q542" s="1638"/>
      <c r="R542" s="1638"/>
      <c r="S542" s="1691"/>
      <c r="T542" s="1638"/>
      <c r="U542" s="1638"/>
      <c r="V542" s="1638"/>
      <c r="W542" s="1638">
        <v>15</v>
      </c>
      <c r="X542" s="1638"/>
      <c r="Y542" s="1638"/>
      <c r="Z542" s="1638"/>
      <c r="AA542" s="1638"/>
      <c r="AB542" s="1638">
        <v>12</v>
      </c>
      <c r="AC542" s="1638"/>
      <c r="AD542" s="1638"/>
      <c r="AE542" s="1638"/>
      <c r="AF542" s="1638"/>
      <c r="AG542" s="1640"/>
      <c r="AH542" s="1638"/>
      <c r="AI542" s="1638"/>
      <c r="AJ542" s="1640"/>
      <c r="AK542" s="1691"/>
      <c r="AL542" s="1638"/>
      <c r="AM542" s="1638">
        <v>5</v>
      </c>
      <c r="AN542" s="1638"/>
      <c r="AO542" s="1638"/>
      <c r="AP542" s="1638"/>
      <c r="AQ542" s="1638"/>
      <c r="AR542" s="1638"/>
      <c r="AS542" s="1638">
        <v>10</v>
      </c>
      <c r="AT542" s="1638"/>
      <c r="AU542" s="1638"/>
      <c r="AV542" s="1638"/>
      <c r="AW542" s="1638"/>
      <c r="AX542" s="1638"/>
      <c r="AY542" s="1638"/>
      <c r="AZ542" s="1638"/>
      <c r="BA542" s="1638"/>
      <c r="BB542" s="1638"/>
      <c r="BC542" s="1691"/>
      <c r="BD542" s="1638"/>
      <c r="BE542" s="1638"/>
      <c r="BF542" s="1638"/>
      <c r="BG542" s="1638">
        <v>7</v>
      </c>
      <c r="BH542" s="1638"/>
      <c r="BI542" s="1638"/>
      <c r="BJ542" s="1638"/>
      <c r="BK542" s="1638">
        <v>1.3</v>
      </c>
      <c r="BL542" s="1638">
        <v>15</v>
      </c>
      <c r="BM542" s="1638">
        <v>15</v>
      </c>
      <c r="BN542" s="1638"/>
      <c r="BO542" s="1638"/>
      <c r="BP542" s="1638"/>
      <c r="BQ542" s="1638"/>
      <c r="BR542" s="1638"/>
      <c r="BS542" s="1638"/>
      <c r="BT542" s="1638"/>
      <c r="BU542" s="1691"/>
      <c r="BV542" s="1638"/>
      <c r="BW542" s="1638"/>
      <c r="BX542" s="1638">
        <v>10</v>
      </c>
      <c r="BY542" s="1638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1" t="str">
        <f t="shared" si="1532"/>
        <v/>
      </c>
      <c r="CV542" s="1642" t="str">
        <f t="shared" si="1533"/>
        <v/>
      </c>
      <c r="CW542" s="1643" t="str">
        <f t="shared" si="1534"/>
        <v/>
      </c>
      <c r="CX542" s="1643" t="str">
        <f t="shared" si="1535"/>
        <v/>
      </c>
      <c r="CY542" s="1643" t="str">
        <f t="shared" si="1536"/>
        <v/>
      </c>
      <c r="CZ542" s="1643" t="str">
        <f t="shared" si="1537"/>
        <v/>
      </c>
      <c r="DA542" s="1643" t="str">
        <f t="shared" si="1538"/>
        <v/>
      </c>
      <c r="DB542" s="1644">
        <f t="shared" si="1539"/>
        <v>1.3</v>
      </c>
      <c r="DC542" s="1644">
        <f t="shared" si="1540"/>
        <v>7</v>
      </c>
      <c r="DD542" s="1644">
        <f t="shared" si="1541"/>
        <v>15</v>
      </c>
      <c r="DE542" s="1643">
        <f t="shared" si="1542"/>
        <v>15</v>
      </c>
      <c r="DF542" s="1643" t="str">
        <f t="shared" si="1543"/>
        <v/>
      </c>
      <c r="DG542" s="1643" t="str">
        <f t="shared" si="1544"/>
        <v/>
      </c>
      <c r="DH542" s="1643" t="str">
        <f t="shared" si="1545"/>
        <v/>
      </c>
      <c r="DI542" s="1643" t="str">
        <f t="shared" si="1546"/>
        <v/>
      </c>
      <c r="DJ542" s="1642" t="str">
        <f t="shared" si="1547"/>
        <v/>
      </c>
      <c r="DK542" s="1641" t="str">
        <f t="shared" si="1548"/>
        <v/>
      </c>
      <c r="DL542" s="1651">
        <f t="shared" si="1640"/>
        <v>1</v>
      </c>
      <c r="DM542" s="1652">
        <f t="shared" si="1641"/>
        <v>2</v>
      </c>
      <c r="DN542" s="1652">
        <f t="shared" si="1642"/>
        <v>2</v>
      </c>
      <c r="DO542" s="1652">
        <f t="shared" si="1643"/>
        <v>4</v>
      </c>
      <c r="DP542" s="1653"/>
      <c r="DQ542" s="1650"/>
      <c r="DR542" s="1650"/>
      <c r="DS542" s="1650"/>
      <c r="DT542" s="1650"/>
      <c r="DU542" s="1650"/>
      <c r="DV542" s="1650"/>
      <c r="DW542" s="1650"/>
      <c r="DX542" s="1650"/>
      <c r="DY542" s="1655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2" t="s">
        <v>732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6" t="s">
        <v>735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6" t="s">
        <v>733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6" customFormat="1" ht="15.75" customHeight="1">
      <c r="A560" s="1677" t="s">
        <v>277</v>
      </c>
      <c r="B560" s="1678">
        <v>8</v>
      </c>
      <c r="C560" s="1678">
        <v>1</v>
      </c>
      <c r="D560" s="1678"/>
      <c r="E560" s="1678"/>
      <c r="F560" s="1678"/>
      <c r="G560" s="1678"/>
      <c r="H560" s="1678"/>
      <c r="I560" s="1678">
        <v>10</v>
      </c>
      <c r="J560" s="1678">
        <v>10</v>
      </c>
      <c r="K560" s="1678"/>
      <c r="L560" s="1678"/>
      <c r="M560" s="1678"/>
      <c r="N560" s="1678"/>
      <c r="O560" s="1678"/>
      <c r="P560" s="1678"/>
      <c r="Q560" s="1678"/>
      <c r="R560" s="1678"/>
      <c r="S560" s="1639"/>
      <c r="T560" s="1678"/>
      <c r="U560" s="1678"/>
      <c r="V560" s="1678"/>
      <c r="W560" s="1678"/>
      <c r="X560" s="1678">
        <v>10</v>
      </c>
      <c r="Y560" s="1678">
        <v>1</v>
      </c>
      <c r="Z560" s="1678"/>
      <c r="AA560" s="1678"/>
      <c r="AB560" s="1678"/>
      <c r="AC560" s="1678">
        <v>1</v>
      </c>
      <c r="AD560" s="1678"/>
      <c r="AE560" s="1678"/>
      <c r="AF560" s="1678"/>
      <c r="AG560" s="1678"/>
      <c r="AH560" s="1678"/>
      <c r="AI560" s="1678"/>
      <c r="AJ560" s="1678"/>
      <c r="AK560" s="1639"/>
      <c r="AL560" s="1678"/>
      <c r="AM560" s="1678">
        <v>3.75</v>
      </c>
      <c r="AN560" s="1678">
        <v>10</v>
      </c>
      <c r="AO560" s="1678"/>
      <c r="AP560" s="1678"/>
      <c r="AQ560" s="1678"/>
      <c r="AR560" s="1678"/>
      <c r="AS560" s="1678"/>
      <c r="AT560" s="1678">
        <v>5</v>
      </c>
      <c r="AU560" s="1678">
        <v>10</v>
      </c>
      <c r="AV560" s="1678"/>
      <c r="AW560" s="1678"/>
      <c r="AX560" s="1678"/>
      <c r="AY560" s="1678"/>
      <c r="AZ560" s="1678"/>
      <c r="BA560" s="1678"/>
      <c r="BB560" s="1678"/>
      <c r="BC560" s="1639"/>
      <c r="BD560" s="1678"/>
      <c r="BE560" s="1678"/>
      <c r="BF560" s="1678">
        <v>5</v>
      </c>
      <c r="BG560" s="1678"/>
      <c r="BH560" s="1678">
        <v>0.5</v>
      </c>
      <c r="BI560" s="1678">
        <v>1</v>
      </c>
      <c r="BJ560" s="1678"/>
      <c r="BK560" s="1678"/>
      <c r="BL560" s="1678">
        <v>5</v>
      </c>
      <c r="BM560" s="1678">
        <v>10</v>
      </c>
      <c r="BN560" s="1678"/>
      <c r="BO560" s="1678"/>
      <c r="BP560" s="1678"/>
      <c r="BQ560" s="1678"/>
      <c r="BR560" s="1678"/>
      <c r="BS560" s="1678"/>
      <c r="BT560" s="1678"/>
      <c r="BU560" s="1639"/>
      <c r="BV560" s="1678">
        <v>8</v>
      </c>
      <c r="BW560" s="1678">
        <v>8</v>
      </c>
      <c r="BX560" s="1678">
        <v>8</v>
      </c>
      <c r="BY560" s="1678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1" t="str">
        <f t="shared" si="1717"/>
        <v/>
      </c>
      <c r="CV560" s="1642" t="str">
        <f t="shared" si="1717"/>
        <v/>
      </c>
      <c r="CW560" s="1643" t="str">
        <f t="shared" si="1717"/>
        <v/>
      </c>
      <c r="CX560" s="1643" t="str">
        <f t="shared" si="1717"/>
        <v/>
      </c>
      <c r="CY560" s="1643" t="str">
        <f t="shared" si="1717"/>
        <v/>
      </c>
      <c r="CZ560" s="1643" t="str">
        <f t="shared" si="1717"/>
        <v/>
      </c>
      <c r="DA560" s="1643">
        <f t="shared" si="1717"/>
        <v>0.5</v>
      </c>
      <c r="DB560" s="1644">
        <f t="shared" si="1717"/>
        <v>1</v>
      </c>
      <c r="DC560" s="1644">
        <f t="shared" si="1717"/>
        <v>5</v>
      </c>
      <c r="DD560" s="1644">
        <f t="shared" si="1717"/>
        <v>5</v>
      </c>
      <c r="DE560" s="1643">
        <f t="shared" si="1717"/>
        <v>10</v>
      </c>
      <c r="DF560" s="1643" t="str">
        <f t="shared" si="1717"/>
        <v/>
      </c>
      <c r="DG560" s="1643" t="str">
        <f t="shared" si="1717"/>
        <v/>
      </c>
      <c r="DH560" s="1643" t="str">
        <f t="shared" si="1717"/>
        <v/>
      </c>
      <c r="DI560" s="1643" t="str">
        <f t="shared" si="1717"/>
        <v/>
      </c>
      <c r="DJ560" s="1642" t="str">
        <f t="shared" si="1717"/>
        <v/>
      </c>
      <c r="DK560" s="16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1">
        <f t="shared" si="1640"/>
        <v>4</v>
      </c>
      <c r="DM560" s="1652">
        <f t="shared" si="1641"/>
        <v>3</v>
      </c>
      <c r="DN560" s="1652">
        <f t="shared" si="1642"/>
        <v>4</v>
      </c>
      <c r="DO560" s="1652">
        <f t="shared" si="1643"/>
        <v>5</v>
      </c>
      <c r="DP560" s="1653"/>
      <c r="DQ560" s="1650"/>
      <c r="DR560" s="1650"/>
      <c r="DS560" s="1650"/>
      <c r="DT560" s="1650"/>
      <c r="DU560" s="1650"/>
      <c r="DV560" s="1650"/>
      <c r="DW560" s="1650"/>
      <c r="DX560" s="1650"/>
      <c r="DY560" s="1655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2" t="s">
        <v>734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6" customFormat="1" ht="15.75" customHeight="1">
      <c r="A566" s="1677" t="s">
        <v>277</v>
      </c>
      <c r="B566" s="1640"/>
      <c r="C566" s="1638"/>
      <c r="D566" s="1638"/>
      <c r="E566" s="1638"/>
      <c r="F566" s="1638"/>
      <c r="G566" s="1638"/>
      <c r="H566" s="1638"/>
      <c r="I566" s="1638"/>
      <c r="J566" s="1638"/>
      <c r="K566" s="1638"/>
      <c r="L566" s="1638"/>
      <c r="M566" s="1638"/>
      <c r="N566" s="1638"/>
      <c r="O566" s="1638"/>
      <c r="P566" s="1638"/>
      <c r="Q566" s="1638"/>
      <c r="R566" s="1638"/>
      <c r="S566" s="1691"/>
      <c r="T566" s="1638"/>
      <c r="U566" s="1638"/>
      <c r="V566" s="1638"/>
      <c r="W566" s="1638"/>
      <c r="X566" s="1638"/>
      <c r="Y566" s="1638"/>
      <c r="Z566" s="1638"/>
      <c r="AA566" s="1638"/>
      <c r="AB566" s="1638"/>
      <c r="AC566" s="1638"/>
      <c r="AD566" s="1638"/>
      <c r="AE566" s="1638"/>
      <c r="AF566" s="1638"/>
      <c r="AG566" s="1640"/>
      <c r="AH566" s="1638"/>
      <c r="AI566" s="1638"/>
      <c r="AJ566" s="1640"/>
      <c r="AK566" s="1691"/>
      <c r="AL566" s="1638"/>
      <c r="AM566" s="1638"/>
      <c r="AN566" s="1638"/>
      <c r="AO566" s="1638"/>
      <c r="AP566" s="1638"/>
      <c r="AQ566" s="1638"/>
      <c r="AR566" s="1638"/>
      <c r="AS566" s="1638"/>
      <c r="AT566" s="1638"/>
      <c r="AU566" s="1638"/>
      <c r="AV566" s="1638"/>
      <c r="AW566" s="1638"/>
      <c r="AX566" s="1638"/>
      <c r="AY566" s="1638"/>
      <c r="AZ566" s="1638"/>
      <c r="BA566" s="1638"/>
      <c r="BB566" s="1638"/>
      <c r="BC566" s="1691"/>
      <c r="BD566" s="1638"/>
      <c r="BE566" s="1638"/>
      <c r="BF566" s="1638">
        <v>3</v>
      </c>
      <c r="BG566" s="1638"/>
      <c r="BH566" s="1638">
        <v>10</v>
      </c>
      <c r="BI566" s="1638"/>
      <c r="BJ566" s="1638"/>
      <c r="BK566" s="1638"/>
      <c r="BL566" s="1638"/>
      <c r="BM566" s="1638">
        <v>15</v>
      </c>
      <c r="BN566" s="1638"/>
      <c r="BO566" s="1638"/>
      <c r="BP566" s="1638"/>
      <c r="BQ566" s="1638"/>
      <c r="BR566" s="1638"/>
      <c r="BS566" s="1638"/>
      <c r="BT566" s="1638"/>
      <c r="BU566" s="1691"/>
      <c r="BV566" s="1638"/>
      <c r="BW566" s="1638"/>
      <c r="BX566" s="1638"/>
      <c r="BY566" s="1638">
        <v>10</v>
      </c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>
        <f>IF(DO566&lt;3,"",(SUM(BD566:BT566)-MIN(BD566:BT566)-MAX(BD566:BT566))/(DO566-2))</f>
        <v>10</v>
      </c>
      <c r="CD566" s="1705" t="str">
        <f t="shared" si="1726"/>
        <v/>
      </c>
      <c r="CE566" s="1559" t="str">
        <f t="shared" si="1726"/>
        <v/>
      </c>
      <c r="CF566" s="1560" t="str">
        <f t="shared" si="1726"/>
        <v/>
      </c>
      <c r="CG566" s="1560" t="str">
        <f t="shared" si="1726"/>
        <v/>
      </c>
      <c r="CH566" s="1560" t="str">
        <f t="shared" si="1726"/>
        <v/>
      </c>
      <c r="CI566" s="1560" t="str">
        <f t="shared" si="1726"/>
        <v/>
      </c>
      <c r="CJ566" s="1560" t="str">
        <f t="shared" si="1726"/>
        <v/>
      </c>
      <c r="CK566" s="1561">
        <f t="shared" si="1726"/>
        <v>3</v>
      </c>
      <c r="CL566" s="1561">
        <f t="shared" si="1726"/>
        <v>10</v>
      </c>
      <c r="CM566" s="1561">
        <f t="shared" si="1726"/>
        <v>15</v>
      </c>
      <c r="CN566" s="1560" t="str">
        <f t="shared" si="1726"/>
        <v/>
      </c>
      <c r="CO566" s="1560" t="str">
        <f t="shared" si="1726"/>
        <v/>
      </c>
      <c r="CP566" s="1560" t="str">
        <f t="shared" si="1726"/>
        <v/>
      </c>
      <c r="CQ566" s="1560" t="str">
        <f t="shared" si="1726"/>
        <v/>
      </c>
      <c r="CR566" s="1560" t="str">
        <f t="shared" si="1726"/>
        <v/>
      </c>
      <c r="CS566" s="1559" t="str">
        <f t="shared" si="1726"/>
        <v/>
      </c>
      <c r="CT566" s="1706" t="str">
        <f t="shared" si="1726"/>
        <v/>
      </c>
      <c r="CU566" s="1641" t="str">
        <f t="shared" si="1727"/>
        <v/>
      </c>
      <c r="CV566" s="1642" t="str">
        <f t="shared" si="1727"/>
        <v/>
      </c>
      <c r="CW566" s="1643" t="str">
        <f t="shared" si="1727"/>
        <v/>
      </c>
      <c r="CX566" s="1643" t="str">
        <f t="shared" si="1727"/>
        <v/>
      </c>
      <c r="CY566" s="1643" t="str">
        <f t="shared" si="1727"/>
        <v/>
      </c>
      <c r="CZ566" s="1643" t="str">
        <f t="shared" si="1727"/>
        <v/>
      </c>
      <c r="DA566" s="1643" t="str">
        <f t="shared" si="1727"/>
        <v/>
      </c>
      <c r="DB566" s="1644">
        <f t="shared" si="1727"/>
        <v>3</v>
      </c>
      <c r="DC566" s="1644">
        <f t="shared" si="1727"/>
        <v>10</v>
      </c>
      <c r="DD566" s="1644">
        <f t="shared" si="1727"/>
        <v>15</v>
      </c>
      <c r="DE566" s="1643" t="str">
        <f t="shared" si="1727"/>
        <v/>
      </c>
      <c r="DF566" s="1643" t="str">
        <f t="shared" si="1727"/>
        <v/>
      </c>
      <c r="DG566" s="1643" t="str">
        <f t="shared" si="1727"/>
        <v/>
      </c>
      <c r="DH566" s="1643" t="str">
        <f t="shared" si="1727"/>
        <v/>
      </c>
      <c r="DI566" s="1643" t="str">
        <f t="shared" si="1727"/>
        <v/>
      </c>
      <c r="DJ566" s="1642" t="str">
        <f t="shared" si="1727"/>
        <v/>
      </c>
      <c r="DK566" s="1641" t="str">
        <f t="shared" si="1728"/>
        <v/>
      </c>
      <c r="DL566" s="1707">
        <f t="shared" si="1729"/>
        <v>0</v>
      </c>
      <c r="DM566" s="1708">
        <f t="shared" si="1730"/>
        <v>0</v>
      </c>
      <c r="DN566" s="1708">
        <f t="shared" si="1731"/>
        <v>0</v>
      </c>
      <c r="DO566" s="1708">
        <f t="shared" si="1732"/>
        <v>3</v>
      </c>
      <c r="DP566" s="1653"/>
      <c r="DQ566" s="1650"/>
      <c r="DR566" s="1650"/>
      <c r="DS566" s="1650"/>
      <c r="DT566" s="1650"/>
      <c r="DU566" s="1650"/>
      <c r="DV566" s="1650"/>
      <c r="DW566" s="1650"/>
      <c r="DX566" s="1650"/>
      <c r="DY566" s="1655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2" t="s">
        <v>737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6" t="s">
        <v>736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6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6" t="s">
        <v>745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2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6" customFormat="1" ht="15.75" customHeight="1">
      <c r="A597" s="1677" t="s">
        <v>277</v>
      </c>
      <c r="B597" s="1678"/>
      <c r="C597" s="1678">
        <v>0.5</v>
      </c>
      <c r="D597" s="1678">
        <v>0.5</v>
      </c>
      <c r="E597" s="1678"/>
      <c r="F597" s="1678">
        <v>10</v>
      </c>
      <c r="G597" s="1678">
        <v>8</v>
      </c>
      <c r="H597" s="1678"/>
      <c r="I597" s="1678">
        <v>10</v>
      </c>
      <c r="J597" s="1678">
        <v>10</v>
      </c>
      <c r="K597" s="1678"/>
      <c r="L597" s="1678"/>
      <c r="M597" s="1678"/>
      <c r="N597" s="1678"/>
      <c r="O597" s="1678"/>
      <c r="P597" s="1678"/>
      <c r="Q597" s="1678"/>
      <c r="R597" s="1678"/>
      <c r="S597" s="1654"/>
      <c r="T597" s="1678"/>
      <c r="U597" s="1678"/>
      <c r="V597" s="1678"/>
      <c r="W597" s="1678"/>
      <c r="X597" s="1678">
        <v>12</v>
      </c>
      <c r="Y597" s="1678">
        <v>5</v>
      </c>
      <c r="Z597" s="1678"/>
      <c r="AA597" s="1678">
        <v>5</v>
      </c>
      <c r="AB597" s="1678"/>
      <c r="AC597" s="1678">
        <v>10</v>
      </c>
      <c r="AD597" s="1678"/>
      <c r="AE597" s="1678"/>
      <c r="AF597" s="1678"/>
      <c r="AG597" s="1678"/>
      <c r="AH597" s="1678"/>
      <c r="AI597" s="1678"/>
      <c r="AJ597" s="1678"/>
      <c r="AK597" s="1654"/>
      <c r="AL597" s="1678"/>
      <c r="AM597" s="1678"/>
      <c r="AN597" s="1678">
        <v>2</v>
      </c>
      <c r="AO597" s="1678"/>
      <c r="AP597" s="1678"/>
      <c r="AQ597" s="1678">
        <v>10</v>
      </c>
      <c r="AR597" s="1678"/>
      <c r="AS597" s="1678"/>
      <c r="AT597" s="1678">
        <v>4</v>
      </c>
      <c r="AU597" s="1678"/>
      <c r="AV597" s="1678"/>
      <c r="AW597" s="1678"/>
      <c r="AX597" s="1678"/>
      <c r="AY597" s="1678"/>
      <c r="AZ597" s="1678"/>
      <c r="BA597" s="1678"/>
      <c r="BB597" s="1678"/>
      <c r="BC597" s="1639"/>
      <c r="BD597" s="1678"/>
      <c r="BE597" s="1678"/>
      <c r="BF597" s="1678">
        <v>2</v>
      </c>
      <c r="BG597" s="1678"/>
      <c r="BH597" s="1678">
        <v>5</v>
      </c>
      <c r="BI597" s="1678">
        <v>3</v>
      </c>
      <c r="BJ597" s="1678"/>
      <c r="BK597" s="1678"/>
      <c r="BL597" s="1678"/>
      <c r="BM597" s="1678"/>
      <c r="BN597" s="1678"/>
      <c r="BO597" s="1678"/>
      <c r="BP597" s="1678"/>
      <c r="BQ597" s="1678"/>
      <c r="BR597" s="1678"/>
      <c r="BS597" s="1678"/>
      <c r="BT597" s="1678"/>
      <c r="BU597" s="1639"/>
      <c r="BV597" s="1678">
        <v>5</v>
      </c>
      <c r="BW597" s="1678">
        <v>5</v>
      </c>
      <c r="BX597" s="1678">
        <v>5</v>
      </c>
      <c r="BY597" s="1678">
        <v>5</v>
      </c>
      <c r="BZ597" s="1703">
        <f t="shared" ref="BZ597" si="1862">IF(DL597&lt;3,"",(SUM(B597:R597)-MIN(B597:R597)-MAX(B597:R597))/(DL597-2))</f>
        <v>7.125</v>
      </c>
      <c r="CA597" s="1703">
        <f t="shared" ref="CA597" si="1863">IF(DM597&lt;3,"",(SUM(T597:AJ597)-MIN(T597:AJ597)-MAX(T597:AJ597))/(DM597-2))</f>
        <v>7.5</v>
      </c>
      <c r="CB597" s="1703">
        <f t="shared" ref="CB597" si="1864">IF(DN597&lt;3,"",(SUM(AL597:BB597)-MIN(AL597:BB597)-MAX(AL597:BB597))/(DN597-2))</f>
        <v>4</v>
      </c>
      <c r="CC597" s="1704">
        <f t="shared" ref="CC597" si="1865">IF(DO597&lt;3,"",(SUM(BD597:BT597)-MIN(BD597:BT597)-MAX(BD597:BT597))/(DO597-2))</f>
        <v>3</v>
      </c>
      <c r="CD597" s="1705" t="str">
        <f t="shared" si="1842"/>
        <v/>
      </c>
      <c r="CE597" s="1559" t="str">
        <f t="shared" si="1842"/>
        <v/>
      </c>
      <c r="CF597" s="1560" t="str">
        <f t="shared" si="1842"/>
        <v/>
      </c>
      <c r="CG597" s="1560" t="str">
        <f t="shared" si="1842"/>
        <v/>
      </c>
      <c r="CH597" s="1560" t="str">
        <f t="shared" si="1842"/>
        <v/>
      </c>
      <c r="CI597" s="1560" t="str">
        <f t="shared" si="1842"/>
        <v/>
      </c>
      <c r="CJ597" s="1560" t="str">
        <f t="shared" si="1842"/>
        <v/>
      </c>
      <c r="CK597" s="1561">
        <f t="shared" si="1842"/>
        <v>2</v>
      </c>
      <c r="CL597" s="1561">
        <f t="shared" si="1842"/>
        <v>3</v>
      </c>
      <c r="CM597" s="1561">
        <f t="shared" si="1842"/>
        <v>5</v>
      </c>
      <c r="CN597" s="1560" t="str">
        <f t="shared" si="1843"/>
        <v/>
      </c>
      <c r="CO597" s="1560" t="str">
        <f t="shared" si="1843"/>
        <v/>
      </c>
      <c r="CP597" s="1560" t="str">
        <f t="shared" si="1843"/>
        <v/>
      </c>
      <c r="CQ597" s="1560" t="str">
        <f t="shared" si="1843"/>
        <v/>
      </c>
      <c r="CR597" s="1560" t="str">
        <f t="shared" si="1843"/>
        <v/>
      </c>
      <c r="CS597" s="1559" t="str">
        <f t="shared" si="1843"/>
        <v/>
      </c>
      <c r="CT597" s="1706" t="str">
        <f t="shared" si="1843"/>
        <v/>
      </c>
      <c r="CU597" s="1709">
        <v>0</v>
      </c>
      <c r="CV597" s="1710">
        <v>0</v>
      </c>
      <c r="CW597" s="1710">
        <v>0</v>
      </c>
      <c r="CX597" s="1710">
        <v>0</v>
      </c>
      <c r="CY597" s="1711"/>
      <c r="CZ597" s="1643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3" t="str">
        <f t="shared" si="1866"/>
        <v/>
      </c>
      <c r="DB597" s="1644">
        <f t="shared" si="1866"/>
        <v>2</v>
      </c>
      <c r="DC597" s="1644">
        <f t="shared" si="1866"/>
        <v>3</v>
      </c>
      <c r="DD597" s="1644">
        <f t="shared" si="1866"/>
        <v>5</v>
      </c>
      <c r="DE597" s="1643" t="str">
        <f t="shared" si="1866"/>
        <v/>
      </c>
      <c r="DF597" s="1643" t="str">
        <f t="shared" si="1866"/>
        <v/>
      </c>
      <c r="DG597" s="1643" t="str">
        <f t="shared" si="1866"/>
        <v/>
      </c>
      <c r="DH597" s="1643" t="str">
        <f t="shared" si="1866"/>
        <v/>
      </c>
      <c r="DI597" s="1643" t="str">
        <f t="shared" si="1866"/>
        <v/>
      </c>
      <c r="DJ597" s="1642" t="str">
        <f t="shared" si="1866"/>
        <v/>
      </c>
      <c r="DK597" s="1641" t="str">
        <f t="shared" si="1866"/>
        <v/>
      </c>
      <c r="DL597" s="1651">
        <f t="shared" si="1844"/>
        <v>6</v>
      </c>
      <c r="DM597" s="1652">
        <f t="shared" si="1845"/>
        <v>4</v>
      </c>
      <c r="DN597" s="1652">
        <f t="shared" si="1846"/>
        <v>3</v>
      </c>
      <c r="DO597" s="1652">
        <f t="shared" si="1847"/>
        <v>3</v>
      </c>
      <c r="DP597" s="1653"/>
      <c r="DQ597" s="1650"/>
      <c r="DR597" s="1650"/>
      <c r="DS597" s="1650"/>
      <c r="DT597" s="1650"/>
      <c r="DU597" s="1650"/>
      <c r="DV597" s="1650"/>
      <c r="DW597" s="1650"/>
      <c r="DX597" s="1650"/>
      <c r="DY597" s="1655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2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2" t="s">
        <v>1013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968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6" customFormat="1" ht="15.75" customHeight="1">
      <c r="A609" s="1713" t="s">
        <v>277</v>
      </c>
      <c r="B609" s="1678"/>
      <c r="C609" s="1678"/>
      <c r="D609" s="1678"/>
      <c r="E609" s="1678"/>
      <c r="F609" s="1678"/>
      <c r="G609" s="1678"/>
      <c r="H609" s="1678"/>
      <c r="I609" s="1678">
        <v>10</v>
      </c>
      <c r="J609" s="1678">
        <v>15</v>
      </c>
      <c r="K609" s="1678">
        <v>15</v>
      </c>
      <c r="L609" s="1678"/>
      <c r="M609" s="1678"/>
      <c r="N609" s="1678"/>
      <c r="O609" s="1678"/>
      <c r="P609" s="1678"/>
      <c r="Q609" s="1678"/>
      <c r="R609" s="1678"/>
      <c r="S609" s="1639"/>
      <c r="T609" s="1678"/>
      <c r="U609" s="1678"/>
      <c r="V609" s="1678">
        <v>1.5</v>
      </c>
      <c r="W609" s="1678">
        <v>10</v>
      </c>
      <c r="X609" s="1678">
        <v>10</v>
      </c>
      <c r="Y609" s="1678"/>
      <c r="Z609" s="1678"/>
      <c r="AA609" s="1678">
        <v>12</v>
      </c>
      <c r="AB609" s="1678">
        <v>10</v>
      </c>
      <c r="AC609" s="1678"/>
      <c r="AD609" s="1678"/>
      <c r="AE609" s="1678"/>
      <c r="AF609" s="1678"/>
      <c r="AG609" s="1678"/>
      <c r="AH609" s="1678"/>
      <c r="AI609" s="1678"/>
      <c r="AJ609" s="1678"/>
      <c r="AK609" s="1639"/>
      <c r="AL609" s="1678">
        <v>10</v>
      </c>
      <c r="AM609" s="1678">
        <v>10</v>
      </c>
      <c r="AN609" s="1678">
        <v>24</v>
      </c>
      <c r="AO609" s="1678">
        <v>10</v>
      </c>
      <c r="AP609" s="1678">
        <v>10</v>
      </c>
      <c r="AQ609" s="1678">
        <v>4</v>
      </c>
      <c r="AR609" s="1678"/>
      <c r="AS609" s="1678">
        <v>10</v>
      </c>
      <c r="AT609" s="1678"/>
      <c r="AU609" s="1678">
        <v>10</v>
      </c>
      <c r="AV609" s="1678"/>
      <c r="AW609" s="1678"/>
      <c r="AX609" s="1678"/>
      <c r="AY609" s="1678"/>
      <c r="AZ609" s="1678"/>
      <c r="BA609" s="1678"/>
      <c r="BB609" s="1678"/>
      <c r="BC609" s="1639"/>
      <c r="BD609" s="1678"/>
      <c r="BE609" s="1678">
        <v>15</v>
      </c>
      <c r="BF609" s="1678"/>
      <c r="BG609" s="1678">
        <v>13</v>
      </c>
      <c r="BH609" s="1678">
        <v>3</v>
      </c>
      <c r="BI609" s="1678">
        <v>3</v>
      </c>
      <c r="BJ609" s="1678"/>
      <c r="BK609" s="1678">
        <v>10</v>
      </c>
      <c r="BL609" s="1678">
        <v>15</v>
      </c>
      <c r="BM609" s="1678"/>
      <c r="BN609" s="1678"/>
      <c r="BO609" s="1678"/>
      <c r="BP609" s="1678"/>
      <c r="BQ609" s="1678"/>
      <c r="BR609" s="1678"/>
      <c r="BS609" s="1678"/>
      <c r="BT609" s="1678"/>
      <c r="BU609" s="1639"/>
      <c r="BV609" s="1678">
        <v>10</v>
      </c>
      <c r="BW609" s="1678">
        <v>10</v>
      </c>
      <c r="BX609" s="1678">
        <v>10</v>
      </c>
      <c r="BY609" s="1678">
        <v>13</v>
      </c>
      <c r="BZ609" s="1703">
        <f t="shared" ref="BZ609" si="1930">IF(DL609&lt;3,"",(SUM(B609:R609)-MIN(B609:R609)-MAX(B609:R609))/(DL609-2))</f>
        <v>15</v>
      </c>
      <c r="CA609" s="1703">
        <f t="shared" ref="CA609" si="1931">IF(DM609&lt;3,"",(SUM(T609:AJ609)-MIN(T609:AJ609)-MAX(T609:AJ609))/(DM609-2))</f>
        <v>10</v>
      </c>
      <c r="CB609" s="1703">
        <f t="shared" ref="CB609" si="1932">IF(DN609&lt;3,"",(SUM(AL609:BB609)-MIN(AL609:BB609)-MAX(AL609:BB609))/(DN609-2))</f>
        <v>10</v>
      </c>
      <c r="CC609" s="1704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1" t="str">
        <f t="shared" si="1912"/>
        <v/>
      </c>
      <c r="CV609" s="1642" t="str">
        <f t="shared" si="1912"/>
        <v/>
      </c>
      <c r="CW609" s="1643" t="str">
        <f t="shared" si="1912"/>
        <v/>
      </c>
      <c r="CX609" s="1643" t="str">
        <f t="shared" si="1912"/>
        <v/>
      </c>
      <c r="CY609" s="1643" t="str">
        <f t="shared" si="1912"/>
        <v/>
      </c>
      <c r="CZ609" s="1643" t="str">
        <f t="shared" si="1912"/>
        <v/>
      </c>
      <c r="DA609" s="1643">
        <f t="shared" si="1912"/>
        <v>3</v>
      </c>
      <c r="DB609" s="1644">
        <f t="shared" si="1912"/>
        <v>3</v>
      </c>
      <c r="DC609" s="1644">
        <f t="shared" si="1912"/>
        <v>10</v>
      </c>
      <c r="DD609" s="1644">
        <f t="shared" si="1912"/>
        <v>13</v>
      </c>
      <c r="DE609" s="1643">
        <f t="shared" si="1913"/>
        <v>15</v>
      </c>
      <c r="DF609" s="1643">
        <f t="shared" si="1913"/>
        <v>15</v>
      </c>
      <c r="DG609" s="1643" t="str">
        <f t="shared" si="1913"/>
        <v/>
      </c>
      <c r="DH609" s="1643" t="str">
        <f t="shared" si="1913"/>
        <v/>
      </c>
      <c r="DI609" s="1643" t="str">
        <f t="shared" si="1913"/>
        <v/>
      </c>
      <c r="DJ609" s="1642" t="str">
        <f t="shared" si="1913"/>
        <v/>
      </c>
      <c r="DK609" s="1641" t="str">
        <f t="shared" si="1913"/>
        <v/>
      </c>
      <c r="DL609" s="1651">
        <f>COUNT(B609:R609)</f>
        <v>3</v>
      </c>
      <c r="DM609" s="1652">
        <f>COUNT(T609:AJ609)</f>
        <v>5</v>
      </c>
      <c r="DN609" s="1652">
        <f>COUNT(AL609:BB609)</f>
        <v>8</v>
      </c>
      <c r="DO609" s="1652">
        <f>COUNT(BD609:BT609)</f>
        <v>6</v>
      </c>
      <c r="DP609" s="1653"/>
      <c r="DQ609" s="1650"/>
      <c r="DR609" s="1650"/>
      <c r="DS609" s="1650"/>
      <c r="DT609" s="1650"/>
      <c r="DU609" s="1650"/>
      <c r="DV609" s="1650"/>
      <c r="DW609" s="1650"/>
      <c r="DX609" s="1650"/>
      <c r="DY609" s="1655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2" t="s">
        <v>742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6" customFormat="1" ht="15.75" customHeight="1">
      <c r="A615" s="1713" t="s">
        <v>277</v>
      </c>
      <c r="B615" s="1678"/>
      <c r="C615" s="1678"/>
      <c r="D615" s="1678"/>
      <c r="E615" s="1678"/>
      <c r="F615" s="1678"/>
      <c r="G615" s="1678"/>
      <c r="H615" s="1678"/>
      <c r="I615" s="1678"/>
      <c r="J615" s="1678"/>
      <c r="K615" s="1678"/>
      <c r="L615" s="1678"/>
      <c r="M615" s="1678"/>
      <c r="N615" s="1678"/>
      <c r="O615" s="1678"/>
      <c r="P615" s="1678"/>
      <c r="Q615" s="1678"/>
      <c r="R615" s="1678"/>
      <c r="S615" s="1639"/>
      <c r="T615" s="1678"/>
      <c r="U615" s="1678"/>
      <c r="V615" s="1678"/>
      <c r="W615" s="1678"/>
      <c r="X615" s="1678"/>
      <c r="Y615" s="1678"/>
      <c r="Z615" s="1678"/>
      <c r="AA615" s="1678"/>
      <c r="AB615" s="1678"/>
      <c r="AC615" s="1678"/>
      <c r="AD615" s="1678"/>
      <c r="AE615" s="1678"/>
      <c r="AF615" s="1678"/>
      <c r="AG615" s="1678"/>
      <c r="AH615" s="1678"/>
      <c r="AI615" s="1678"/>
      <c r="AJ615" s="1678"/>
      <c r="AK615" s="1639"/>
      <c r="AL615" s="1678">
        <v>8</v>
      </c>
      <c r="AM615" s="1678">
        <v>12</v>
      </c>
      <c r="AN615" s="1678"/>
      <c r="AO615" s="1678">
        <v>5</v>
      </c>
      <c r="AP615" s="1678"/>
      <c r="AQ615" s="1678"/>
      <c r="AR615" s="1678"/>
      <c r="AS615" s="1678"/>
      <c r="AT615" s="1678"/>
      <c r="AU615" s="1678"/>
      <c r="AV615" s="1678"/>
      <c r="AW615" s="1678"/>
      <c r="AX615" s="1678"/>
      <c r="AY615" s="1678"/>
      <c r="AZ615" s="1678"/>
      <c r="BA615" s="1678"/>
      <c r="BB615" s="1678"/>
      <c r="BC615" s="1639"/>
      <c r="BD615" s="1678"/>
      <c r="BE615" s="1678">
        <v>12</v>
      </c>
      <c r="BF615" s="1678"/>
      <c r="BG615" s="1678"/>
      <c r="BH615" s="1678"/>
      <c r="BI615" s="1678">
        <v>1</v>
      </c>
      <c r="BJ615" s="1678"/>
      <c r="BK615" s="1678"/>
      <c r="BL615" s="1678"/>
      <c r="BM615" s="1678"/>
      <c r="BN615" s="1678"/>
      <c r="BO615" s="1678"/>
      <c r="BP615" s="1678"/>
      <c r="BQ615" s="1678"/>
      <c r="BR615" s="1678"/>
      <c r="BS615" s="1678"/>
      <c r="BT615" s="1678"/>
      <c r="BU615" s="1639"/>
      <c r="BV615" s="1678"/>
      <c r="BW615" s="1678"/>
      <c r="BX615" s="1678">
        <v>8</v>
      </c>
      <c r="BY615" s="1678">
        <v>8</v>
      </c>
      <c r="BZ615" s="1703" t="str">
        <f t="shared" ref="BZ615" si="1964">IF(DL615&lt;3,"",(SUM(B615:R615)-MIN(B615:R615)-MAX(B615:R615))/(DL615-2))</f>
        <v/>
      </c>
      <c r="CA615" s="1703" t="str">
        <f t="shared" ref="CA615" si="1965">IF(DM615&lt;3,"",(SUM(T615:AJ615)-MIN(T615:AJ615)-MAX(T615:AJ615))/(DM615-2))</f>
        <v/>
      </c>
      <c r="CB615" s="1703">
        <f t="shared" ref="CB615" si="1966">IF(DN615&lt;3,"",(SUM(AL615:BB615)-MIN(AL615:BB615)-MAX(AL615:BB615))/(DN615-2))</f>
        <v>8</v>
      </c>
      <c r="CC615" s="1704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1" t="str">
        <f t="shared" si="1950"/>
        <v/>
      </c>
      <c r="CV615" s="1642" t="str">
        <f t="shared" si="1950"/>
        <v/>
      </c>
      <c r="CW615" s="1643" t="str">
        <f t="shared" si="1950"/>
        <v/>
      </c>
      <c r="CX615" s="1643" t="str">
        <f t="shared" si="1950"/>
        <v/>
      </c>
      <c r="CY615" s="1643" t="str">
        <f t="shared" si="1950"/>
        <v/>
      </c>
      <c r="CZ615" s="1643" t="str">
        <f t="shared" si="1950"/>
        <v/>
      </c>
      <c r="DA615" s="1643" t="str">
        <f t="shared" si="1950"/>
        <v/>
      </c>
      <c r="DB615" s="1644" t="str">
        <f t="shared" si="1950"/>
        <v/>
      </c>
      <c r="DC615" s="1644">
        <f t="shared" si="1950"/>
        <v>1</v>
      </c>
      <c r="DD615" s="1644">
        <f t="shared" si="1950"/>
        <v>12</v>
      </c>
      <c r="DE615" s="1643" t="str">
        <f t="shared" si="1951"/>
        <v/>
      </c>
      <c r="DF615" s="1643" t="str">
        <f t="shared" si="1951"/>
        <v/>
      </c>
      <c r="DG615" s="1643" t="str">
        <f t="shared" si="1951"/>
        <v/>
      </c>
      <c r="DH615" s="1643" t="str">
        <f t="shared" si="1951"/>
        <v/>
      </c>
      <c r="DI615" s="1643" t="str">
        <f t="shared" si="1951"/>
        <v/>
      </c>
      <c r="DJ615" s="1642" t="str">
        <f t="shared" si="1951"/>
        <v/>
      </c>
      <c r="DK615" s="1641" t="str">
        <f t="shared" si="1951"/>
        <v/>
      </c>
      <c r="DL615" s="1651">
        <f>COUNT(B615:R615)</f>
        <v>0</v>
      </c>
      <c r="DM615" s="1652">
        <f>COUNT(T615:AJ615)</f>
        <v>0</v>
      </c>
      <c r="DN615" s="1652">
        <f>COUNT(AL615:BB615)</f>
        <v>3</v>
      </c>
      <c r="DO615" s="1652">
        <f>COUNT(BD615:BT615)</f>
        <v>2</v>
      </c>
      <c r="DP615" s="1653"/>
      <c r="DQ615" s="1650"/>
      <c r="DR615" s="1650"/>
      <c r="DS615" s="1650"/>
      <c r="DT615" s="1650"/>
      <c r="DU615" s="1650"/>
      <c r="DV615" s="1650"/>
      <c r="DW615" s="1650"/>
      <c r="DX615" s="1650"/>
      <c r="DY615" s="1655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2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40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5.0358773646444879E-2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6" customFormat="1" ht="15.75" customHeight="1">
      <c r="A621" s="1713" t="s">
        <v>277</v>
      </c>
      <c r="B621" s="1678"/>
      <c r="C621" s="1678"/>
      <c r="D621" s="1678"/>
      <c r="E621" s="1678">
        <v>10</v>
      </c>
      <c r="F621" s="1678">
        <v>5</v>
      </c>
      <c r="G621" s="1678">
        <v>1</v>
      </c>
      <c r="H621" s="1678"/>
      <c r="I621" s="1678"/>
      <c r="J621" s="1678">
        <v>1.5</v>
      </c>
      <c r="K621" s="1678"/>
      <c r="L621" s="1678"/>
      <c r="M621" s="1678"/>
      <c r="N621" s="1678"/>
      <c r="O621" s="1678"/>
      <c r="P621" s="1678"/>
      <c r="Q621" s="1678"/>
      <c r="R621" s="1678"/>
      <c r="S621" s="1639"/>
      <c r="T621" s="1678">
        <v>2</v>
      </c>
      <c r="U621" s="1678">
        <v>20</v>
      </c>
      <c r="V621" s="1678"/>
      <c r="W621" s="1678"/>
      <c r="X621" s="1678">
        <v>20</v>
      </c>
      <c r="Y621" s="1678"/>
      <c r="Z621" s="1678"/>
      <c r="AA621" s="1678"/>
      <c r="AB621" s="1678"/>
      <c r="AC621" s="1678"/>
      <c r="AD621" s="1678"/>
      <c r="AE621" s="1678"/>
      <c r="AF621" s="1678"/>
      <c r="AG621" s="1678"/>
      <c r="AH621" s="1678"/>
      <c r="AI621" s="1678"/>
      <c r="AJ621" s="1678"/>
      <c r="AK621" s="1639"/>
      <c r="AL621" s="1678"/>
      <c r="AM621" s="1678"/>
      <c r="AN621" s="1678"/>
      <c r="AO621" s="1678">
        <v>50</v>
      </c>
      <c r="AP621" s="1678"/>
      <c r="AQ621" s="1678"/>
      <c r="AR621" s="1678"/>
      <c r="AS621" s="1678"/>
      <c r="AT621" s="1678"/>
      <c r="AU621" s="1678"/>
      <c r="AV621" s="1678"/>
      <c r="AW621" s="1678"/>
      <c r="AX621" s="1678"/>
      <c r="AY621" s="1678"/>
      <c r="AZ621" s="1678"/>
      <c r="BA621" s="1678"/>
      <c r="BB621" s="1678"/>
      <c r="BC621" s="1639"/>
      <c r="BD621" s="1678"/>
      <c r="BE621" s="1678">
        <v>15</v>
      </c>
      <c r="BF621" s="1678"/>
      <c r="BG621" s="1678"/>
      <c r="BH621" s="1678"/>
      <c r="BI621" s="1678"/>
      <c r="BJ621" s="1678"/>
      <c r="BK621" s="1678"/>
      <c r="BL621" s="1678"/>
      <c r="BM621" s="1678"/>
      <c r="BN621" s="1678"/>
      <c r="BO621" s="1678"/>
      <c r="BP621" s="1678"/>
      <c r="BQ621" s="1678"/>
      <c r="BR621" s="1678"/>
      <c r="BS621" s="1678"/>
      <c r="BT621" s="1678"/>
      <c r="BU621" s="1639"/>
      <c r="BV621" s="1678">
        <v>15</v>
      </c>
      <c r="BW621" s="1678">
        <v>15</v>
      </c>
      <c r="BX621" s="1678"/>
      <c r="BY621" s="1678"/>
      <c r="BZ621" s="1703">
        <f t="shared" ref="BZ621" si="1998">IF(DL621&lt;3,"",(SUM(B621:R621)-MIN(B621:R621)-MAX(B621:R621))/(DL621-2))</f>
        <v>3.25</v>
      </c>
      <c r="CA621" s="1703">
        <f t="shared" ref="CA621" si="1999">IF(DM621&lt;3,"",(SUM(T621:AJ621)-MIN(T621:AJ621)-MAX(T621:AJ621))/(DM621-2))</f>
        <v>20</v>
      </c>
      <c r="CB621" s="1703" t="str">
        <f t="shared" ref="CB621" si="2000">IF(DN621&lt;3,"",(SUM(AL621:BB621)-MIN(AL621:BB621)-MAX(AL621:BB621))/(DN621-2))</f>
        <v/>
      </c>
      <c r="CC621" s="1704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1" t="str">
        <f t="shared" si="1984"/>
        <v/>
      </c>
      <c r="CV621" s="1642" t="str">
        <f t="shared" si="1984"/>
        <v/>
      </c>
      <c r="CW621" s="1643" t="str">
        <f t="shared" si="1984"/>
        <v/>
      </c>
      <c r="CX621" s="1643" t="str">
        <f t="shared" si="1984"/>
        <v/>
      </c>
      <c r="CY621" s="1643" t="str">
        <f t="shared" si="1984"/>
        <v/>
      </c>
      <c r="CZ621" s="1643" t="str">
        <f t="shared" si="1984"/>
        <v/>
      </c>
      <c r="DA621" s="1643" t="str">
        <f t="shared" si="1984"/>
        <v/>
      </c>
      <c r="DB621" s="1644" t="str">
        <f t="shared" si="1984"/>
        <v/>
      </c>
      <c r="DC621" s="1644">
        <f t="shared" si="1984"/>
        <v>15</v>
      </c>
      <c r="DD621" s="1644" t="str">
        <f t="shared" si="1984"/>
        <v/>
      </c>
      <c r="DE621" s="1643" t="str">
        <f t="shared" si="1985"/>
        <v/>
      </c>
      <c r="DF621" s="1643" t="str">
        <f t="shared" si="1985"/>
        <v/>
      </c>
      <c r="DG621" s="1643" t="str">
        <f t="shared" si="1985"/>
        <v/>
      </c>
      <c r="DH621" s="1643" t="str">
        <f t="shared" si="1985"/>
        <v/>
      </c>
      <c r="DI621" s="1643" t="str">
        <f t="shared" si="1985"/>
        <v/>
      </c>
      <c r="DJ621" s="1642" t="str">
        <f t="shared" si="1985"/>
        <v/>
      </c>
      <c r="DK621" s="1641" t="str">
        <f t="shared" si="1985"/>
        <v/>
      </c>
      <c r="DL621" s="1651">
        <f>COUNT(B621:R621)</f>
        <v>4</v>
      </c>
      <c r="DM621" s="1652">
        <f>COUNT(T621:AJ621)</f>
        <v>3</v>
      </c>
      <c r="DN621" s="1652">
        <f>COUNT(AL621:BB621)</f>
        <v>1</v>
      </c>
      <c r="DO621" s="1652">
        <f>COUNT(BD621:BT621)</f>
        <v>1</v>
      </c>
      <c r="DP621" s="1653"/>
      <c r="DQ621" s="1650"/>
      <c r="DR621" s="1650"/>
      <c r="DS621" s="1650"/>
      <c r="DT621" s="1650"/>
      <c r="DU621" s="1650"/>
      <c r="DV621" s="1650"/>
      <c r="DW621" s="1650"/>
      <c r="DX621" s="1650"/>
      <c r="DY621" s="1655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600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2" t="s">
        <v>741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968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6" customFormat="1" ht="15.75" customHeight="1">
      <c r="A627" s="1713" t="s">
        <v>277</v>
      </c>
      <c r="B627" s="1678"/>
      <c r="C627" s="1678"/>
      <c r="D627" s="1678"/>
      <c r="E627" s="1678">
        <v>15</v>
      </c>
      <c r="F627" s="1678"/>
      <c r="G627" s="1678"/>
      <c r="H627" s="1678"/>
      <c r="I627" s="1678">
        <v>10</v>
      </c>
      <c r="J627" s="1678">
        <v>6</v>
      </c>
      <c r="K627" s="1678"/>
      <c r="L627" s="1678"/>
      <c r="M627" s="1678"/>
      <c r="N627" s="1678"/>
      <c r="O627" s="1678"/>
      <c r="P627" s="1678"/>
      <c r="Q627" s="1678"/>
      <c r="R627" s="1678"/>
      <c r="S627" s="1639"/>
      <c r="T627" s="1678"/>
      <c r="U627" s="1678"/>
      <c r="V627" s="1678"/>
      <c r="W627" s="1678"/>
      <c r="X627" s="1678">
        <v>3</v>
      </c>
      <c r="Y627" s="1678"/>
      <c r="Z627" s="1678"/>
      <c r="AA627" s="1678">
        <v>12</v>
      </c>
      <c r="AB627" s="1678"/>
      <c r="AC627" s="1678"/>
      <c r="AD627" s="1678"/>
      <c r="AE627" s="1678"/>
      <c r="AF627" s="1678"/>
      <c r="AG627" s="1678"/>
      <c r="AH627" s="1678"/>
      <c r="AI627" s="1678"/>
      <c r="AJ627" s="1678"/>
      <c r="AK627" s="1639"/>
      <c r="AL627" s="1678">
        <v>4</v>
      </c>
      <c r="AM627" s="1678">
        <v>5</v>
      </c>
      <c r="AN627" s="1678">
        <v>20</v>
      </c>
      <c r="AO627" s="1678">
        <v>5</v>
      </c>
      <c r="AP627" s="1678">
        <v>10</v>
      </c>
      <c r="AQ627" s="1678"/>
      <c r="AR627" s="1678"/>
      <c r="AS627" s="1678"/>
      <c r="AT627" s="1678"/>
      <c r="AU627" s="1678">
        <v>10</v>
      </c>
      <c r="AV627" s="1678"/>
      <c r="AW627" s="1678"/>
      <c r="AX627" s="1678"/>
      <c r="AY627" s="1678"/>
      <c r="AZ627" s="1678"/>
      <c r="BA627" s="1678"/>
      <c r="BB627" s="1678"/>
      <c r="BC627" s="1639"/>
      <c r="BD627" s="1678">
        <v>35</v>
      </c>
      <c r="BE627" s="1678">
        <v>15</v>
      </c>
      <c r="BF627" s="1678">
        <v>5</v>
      </c>
      <c r="BG627" s="1678"/>
      <c r="BH627" s="1678">
        <v>1</v>
      </c>
      <c r="BI627" s="1678">
        <v>0.5</v>
      </c>
      <c r="BJ627" s="1678"/>
      <c r="BK627" s="1678"/>
      <c r="BL627" s="1678"/>
      <c r="BM627" s="1678">
        <v>2.5</v>
      </c>
      <c r="BN627" s="1678"/>
      <c r="BO627" s="1678"/>
      <c r="BP627" s="1678"/>
      <c r="BQ627" s="1678"/>
      <c r="BR627" s="1678"/>
      <c r="BS627" s="1678"/>
      <c r="BT627" s="1678"/>
      <c r="BU627" s="1639"/>
      <c r="BV627" s="1678">
        <v>10</v>
      </c>
      <c r="BW627" s="1678">
        <v>10</v>
      </c>
      <c r="BX627" s="1678">
        <v>10</v>
      </c>
      <c r="BY627" s="1678">
        <v>10</v>
      </c>
      <c r="BZ627" s="1703">
        <f t="shared" ref="BZ627" si="2032">IF(DL627&lt;3,"",(SUM(B627:R627)-MIN(B627:R627)-MAX(B627:R627))/(DL627-2))</f>
        <v>10</v>
      </c>
      <c r="CA627" s="1703" t="str">
        <f t="shared" ref="CA627" si="2033">IF(DM627&lt;3,"",(SUM(T627:AJ627)-MIN(T627:AJ627)-MAX(T627:AJ627))/(DM627-2))</f>
        <v/>
      </c>
      <c r="CB627" s="1703">
        <f t="shared" ref="CB627" si="2034">IF(DN627&lt;3,"",(SUM(AL627:BB627)-MIN(AL627:BB627)-MAX(AL627:BB627))/(DN627-2))</f>
        <v>7.5</v>
      </c>
      <c r="CC627" s="1704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1" t="str">
        <f t="shared" si="2018"/>
        <v/>
      </c>
      <c r="CV627" s="1642" t="str">
        <f t="shared" si="2018"/>
        <v/>
      </c>
      <c r="CW627" s="1643" t="str">
        <f t="shared" si="2018"/>
        <v/>
      </c>
      <c r="CX627" s="1643" t="str">
        <f t="shared" si="2018"/>
        <v/>
      </c>
      <c r="CY627" s="1643" t="str">
        <f t="shared" si="2018"/>
        <v/>
      </c>
      <c r="CZ627" s="1643" t="str">
        <f t="shared" si="2018"/>
        <v/>
      </c>
      <c r="DA627" s="1643">
        <f t="shared" si="2018"/>
        <v>0.5</v>
      </c>
      <c r="DB627" s="1644">
        <f t="shared" si="2018"/>
        <v>1</v>
      </c>
      <c r="DC627" s="1644">
        <f t="shared" si="2018"/>
        <v>2.5</v>
      </c>
      <c r="DD627" s="1644">
        <f t="shared" si="2018"/>
        <v>5</v>
      </c>
      <c r="DE627" s="1643">
        <f t="shared" si="2019"/>
        <v>15</v>
      </c>
      <c r="DF627" s="1643">
        <f t="shared" si="2019"/>
        <v>35</v>
      </c>
      <c r="DG627" s="1643" t="str">
        <f t="shared" si="2019"/>
        <v/>
      </c>
      <c r="DH627" s="1643" t="str">
        <f t="shared" si="2019"/>
        <v/>
      </c>
      <c r="DI627" s="1643" t="str">
        <f t="shared" si="2019"/>
        <v/>
      </c>
      <c r="DJ627" s="1642" t="str">
        <f t="shared" si="2019"/>
        <v/>
      </c>
      <c r="DK627" s="1641" t="str">
        <f t="shared" si="2019"/>
        <v/>
      </c>
      <c r="DL627" s="1651">
        <f>COUNT(B627:R627)</f>
        <v>3</v>
      </c>
      <c r="DM627" s="1652">
        <f>COUNT(T627:AJ627)</f>
        <v>2</v>
      </c>
      <c r="DN627" s="1652">
        <f>COUNT(AL627:BB627)</f>
        <v>6</v>
      </c>
      <c r="DO627" s="1652">
        <f>COUNT(BD627:BT627)</f>
        <v>6</v>
      </c>
      <c r="DP627" s="1653"/>
      <c r="DQ627" s="1650"/>
      <c r="DR627" s="1650"/>
      <c r="DS627" s="1650"/>
      <c r="DT627" s="1650"/>
      <c r="DU627" s="1650"/>
      <c r="DV627" s="1650"/>
      <c r="DW627" s="1650"/>
      <c r="DX627" s="1650"/>
      <c r="DY627" s="1655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2" t="s">
        <v>744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6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965</v>
      </c>
      <c r="D643" s="264" t="s">
        <v>971</v>
      </c>
      <c r="E643" s="264" t="s">
        <v>970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964</v>
      </c>
      <c r="V643" s="264" t="s">
        <v>964</v>
      </c>
      <c r="W643" s="264" t="s">
        <v>964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2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>
        <f t="shared" si="2160"/>
        <v>0</v>
      </c>
      <c r="V663" s="744">
        <f t="shared" si="2160"/>
        <v>0</v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2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164">IF(DL665&lt;3,"",(SUM(B665:R665)-MIN(B665:R665)-MAX(B665:R665))/(DL665-2))</f>
        <v/>
      </c>
      <c r="CA665" s="585">
        <f t="shared" ref="CA665:CA680" si="2165">IF(DM665&lt;3,"",(SUM(T665:AJ665)-MIN(T665:AJ665)-MAX(T665:AJ665))/(DM665-2))</f>
        <v>0</v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>
        <f t="shared" si="2158"/>
        <v>0</v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3</v>
      </c>
      <c r="DN665" s="106">
        <f t="shared" ref="DN665:DN675" si="2188">COUNT(AL665:BB665)</f>
        <v>1</v>
      </c>
      <c r="DO665" s="106">
        <f t="shared" ref="DO665:DO675" si="218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>
        <f t="shared" si="2191"/>
        <v>0</v>
      </c>
      <c r="W666" s="620">
        <f t="shared" si="2191"/>
        <v>5.4945054945054951E-2</v>
      </c>
      <c r="X666" s="620">
        <f t="shared" si="2191"/>
        <v>0</v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>
        <f t="shared" si="2192"/>
        <v>0</v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>
        <f t="shared" si="2193"/>
        <v>0</v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164"/>
        <v/>
      </c>
      <c r="CA666" s="610">
        <f t="shared" si="2165"/>
        <v>0</v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>
        <f t="shared" si="2158"/>
        <v>0</v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>
        <f t="shared" si="2177"/>
        <v>0</v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3</v>
      </c>
      <c r="DN666" s="106">
        <f t="shared" si="2188"/>
        <v>1</v>
      </c>
      <c r="DO666" s="106">
        <f t="shared" si="218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>
        <f t="shared" si="2158"/>
        <v>0</v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>
        <f t="shared" si="2177"/>
        <v>0</v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2</v>
      </c>
      <c r="DN667" s="106">
        <f t="shared" si="2188"/>
        <v>0</v>
      </c>
      <c r="DO667" s="106">
        <f t="shared" si="218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>
        <f t="shared" si="2195"/>
        <v>0</v>
      </c>
      <c r="W669" s="620" t="str">
        <f t="shared" si="2195"/>
        <v/>
      </c>
      <c r="X669" s="620">
        <f t="shared" si="2195"/>
        <v>0</v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>
        <f t="shared" si="2197"/>
        <v>0</v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>
        <f t="shared" si="2158"/>
        <v>0</v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>
        <f t="shared" si="2177"/>
        <v>0</v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2</v>
      </c>
      <c r="DN669" s="106">
        <f t="shared" si="2188"/>
        <v>0</v>
      </c>
      <c r="DO669" s="106">
        <f t="shared" si="218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>
        <f t="shared" si="2158"/>
        <v>0</v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>
        <f t="shared" si="2177"/>
        <v>0</v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2</v>
      </c>
      <c r="DN670" s="106">
        <f t="shared" si="2188"/>
        <v>0</v>
      </c>
      <c r="DO670" s="106">
        <f t="shared" si="218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>
        <f t="shared" si="2199"/>
        <v>0</v>
      </c>
      <c r="W672" s="620" t="str">
        <f t="shared" si="2199"/>
        <v/>
      </c>
      <c r="X672" s="620">
        <f t="shared" si="2199"/>
        <v>0</v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>
        <f t="shared" si="2201"/>
        <v>0</v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>
        <f t="shared" si="2158"/>
        <v>0</v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>
        <f t="shared" si="2177"/>
        <v>0</v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2</v>
      </c>
      <c r="DN672" s="106">
        <f t="shared" si="2188"/>
        <v>0</v>
      </c>
      <c r="DO672" s="106">
        <f t="shared" si="218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>
        <f t="shared" si="2158"/>
        <v>0</v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>
        <f t="shared" si="2177"/>
        <v>0</v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1</v>
      </c>
      <c r="DN673" s="106">
        <f t="shared" si="2188"/>
        <v>0</v>
      </c>
      <c r="DO673" s="106">
        <f t="shared" si="218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>
        <f t="shared" si="2203"/>
        <v>0</v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>
        <f t="shared" si="2205"/>
        <v>0</v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>
        <f t="shared" si="2158"/>
        <v>0</v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>
        <f t="shared" si="2177"/>
        <v>0</v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1</v>
      </c>
      <c r="DN675" s="106">
        <f t="shared" si="2188"/>
        <v>0</v>
      </c>
      <c r="DO675" s="106">
        <f t="shared" si="218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1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962</v>
      </c>
      <c r="C696" s="226" t="s">
        <v>758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>
        <f t="shared" si="2317"/>
        <v>0</v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>
        <f t="shared" si="2303"/>
        <v>0</v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2</v>
      </c>
      <c r="DN720" s="106">
        <f t="shared" si="2314"/>
        <v>0</v>
      </c>
      <c r="DO720" s="106">
        <f t="shared" si="231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>
        <f t="shared" si="2320"/>
        <v>0</v>
      </c>
      <c r="W723" s="594" t="str">
        <f t="shared" si="2320"/>
        <v/>
      </c>
      <c r="X723" s="594">
        <f t="shared" si="2320"/>
        <v>0</v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>
        <f t="shared" si="2322"/>
        <v>0</v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>
        <f t="shared" si="2317"/>
        <v>0</v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>
        <f t="shared" si="2303"/>
        <v>0</v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2</v>
      </c>
      <c r="DN723" s="106">
        <f t="shared" si="2314"/>
        <v>0</v>
      </c>
      <c r="DO723" s="106">
        <f t="shared" si="231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>
        <f t="shared" si="2317"/>
        <v>0</v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>
        <f t="shared" si="2303"/>
        <v>0</v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1</v>
      </c>
      <c r="DN724" s="106">
        <f t="shared" si="2314"/>
        <v>0</v>
      </c>
      <c r="DO724" s="106">
        <f t="shared" si="231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>
        <f t="shared" si="2324"/>
        <v>0</v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>
        <f t="shared" si="2326"/>
        <v>0</v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>
        <f t="shared" si="2317"/>
        <v>0</v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>
        <f t="shared" si="2303"/>
        <v>0</v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1</v>
      </c>
      <c r="DN726" s="106">
        <f t="shared" si="2314"/>
        <v>0</v>
      </c>
      <c r="DO726" s="106">
        <f t="shared" si="231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>
        <f t="shared" si="2371"/>
        <v>0</v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>
        <f t="shared" si="2373"/>
        <v>0</v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>
        <f t="shared" si="2376"/>
        <v>0</v>
      </c>
      <c r="W764" s="595" t="str">
        <f t="shared" si="2376"/>
        <v/>
      </c>
      <c r="X764" s="595">
        <f t="shared" si="2376"/>
        <v>0</v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>
        <f t="shared" si="2378"/>
        <v>0</v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>
        <f t="shared" si="2372"/>
        <v>0</v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>
        <f t="shared" si="2373"/>
        <v>0</v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969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120</v>
      </c>
      <c r="BY798" s="749">
        <v>480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6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6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6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6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6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6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6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6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6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6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6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6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6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6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6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6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6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6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6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6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6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6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6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6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6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6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6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6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6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6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6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6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6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6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6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6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6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6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6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6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6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6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6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6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6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6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6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6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5.0358773646444879E-2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6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6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6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6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6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6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6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6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1.1751000217438572</v>
      </c>
      <c r="BW899" s="797">
        <f>SUM(BW819:BW898)</f>
        <v>1.0830650684931504</v>
      </c>
      <c r="BX899" s="797">
        <f>SUM(BX819:BX898)</f>
        <v>0.97183444227005877</v>
      </c>
      <c r="BY899" s="797">
        <f>SUM(BY819:BY898)</f>
        <v>1.0004919646563482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7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215">SUM(C474,C483,C492,C501,C507,C513,C519,C525,C531,C537,C543,C549,C555,C561,C567,C573,C579,C585,C591,C604,C610,C622)</f>
        <v>36</v>
      </c>
      <c r="D988" s="786">
        <f t="shared" si="3215"/>
        <v>54</v>
      </c>
      <c r="E988" s="786">
        <f t="shared" si="3215"/>
        <v>779.99400000000003</v>
      </c>
      <c r="F988" s="786">
        <f t="shared" si="3215"/>
        <v>153</v>
      </c>
      <c r="G988" s="786">
        <f t="shared" si="3215"/>
        <v>92</v>
      </c>
      <c r="H988" s="786">
        <f t="shared" si="3215"/>
        <v>0</v>
      </c>
      <c r="I988" s="786">
        <f t="shared" si="3215"/>
        <v>356.7</v>
      </c>
      <c r="J988" s="786">
        <f t="shared" si="3215"/>
        <v>445.5</v>
      </c>
      <c r="K988" s="786">
        <f t="shared" si="3215"/>
        <v>182.5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216">SUM(U474,U483,U492,U501,U507,U513,U519,U525,U531,U537,U543,U549,U555,U561,U567,U573,U579,U585,U591,U604,U610,U622)</f>
        <v>1016</v>
      </c>
      <c r="V988" s="786">
        <f t="shared" si="3216"/>
        <v>25</v>
      </c>
      <c r="W988" s="786">
        <f t="shared" si="3216"/>
        <v>411.5</v>
      </c>
      <c r="X988" s="786">
        <f t="shared" si="3216"/>
        <v>400</v>
      </c>
      <c r="Y988" s="786">
        <f t="shared" si="3216"/>
        <v>1005</v>
      </c>
      <c r="Z988" s="786">
        <f t="shared" si="3216"/>
        <v>0</v>
      </c>
      <c r="AA988" s="786">
        <f t="shared" si="3216"/>
        <v>36</v>
      </c>
      <c r="AB988" s="786">
        <f t="shared" si="3216"/>
        <v>600</v>
      </c>
      <c r="AC988" s="786">
        <f t="shared" si="3216"/>
        <v>9.6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217">SUM(AM474,AM483,AM492,AM501,AM507,AM513,AM519,AM525,AM531,AM537,AM543,AM549,AM555,AM561,AM567,AM573,AM579,AM585,AM591,AM604,AM610,AM622)</f>
        <v>3397</v>
      </c>
      <c r="AN988" s="786">
        <f t="shared" si="3217"/>
        <v>2004.72</v>
      </c>
      <c r="AO988" s="786">
        <f t="shared" si="3217"/>
        <v>3022</v>
      </c>
      <c r="AP988" s="786">
        <f t="shared" si="3217"/>
        <v>288</v>
      </c>
      <c r="AQ988" s="786">
        <f t="shared" si="3217"/>
        <v>1200</v>
      </c>
      <c r="AR988" s="786">
        <f t="shared" si="3217"/>
        <v>0</v>
      </c>
      <c r="AS988" s="786">
        <f t="shared" si="3217"/>
        <v>1992</v>
      </c>
      <c r="AT988" s="786">
        <f t="shared" si="3217"/>
        <v>2790</v>
      </c>
      <c r="AU988" s="786">
        <f t="shared" si="3217"/>
        <v>560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218">SUM(BE474,BE483,BE492,BE501,BE507,BE513,BE519,BE525,BE531,BE537,BE543,BE549,BE555,BE561,BE567,BE573,BE579,BE585,BE591,BE604,BE610,BE622)</f>
        <v>7548</v>
      </c>
      <c r="BF988" s="786">
        <f t="shared" si="3218"/>
        <v>2610</v>
      </c>
      <c r="BG988" s="786">
        <f t="shared" si="3218"/>
        <v>1785</v>
      </c>
      <c r="BH988" s="786">
        <f t="shared" si="3218"/>
        <v>3660</v>
      </c>
      <c r="BI988" s="786">
        <f t="shared" si="3218"/>
        <v>2820</v>
      </c>
      <c r="BJ988" s="786">
        <f t="shared" si="3218"/>
        <v>0</v>
      </c>
      <c r="BK988" s="786">
        <f t="shared" si="3218"/>
        <v>2206.8000000000002</v>
      </c>
      <c r="BL988" s="786">
        <f t="shared" si="3218"/>
        <v>5040</v>
      </c>
      <c r="BM988" s="786">
        <f t="shared" si="3218"/>
        <v>3566.4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414</v>
      </c>
      <c r="BW988" s="786">
        <f t="shared" ref="BW988:BY988" si="3219">SUM(BW513,BW519,BW610,BW616,BW771,BW772)</f>
        <v>552</v>
      </c>
      <c r="BX988" s="786">
        <f t="shared" si="3219"/>
        <v>1858</v>
      </c>
      <c r="BY988" s="786">
        <f t="shared" si="3219"/>
        <v>3150</v>
      </c>
      <c r="BZ988" s="585">
        <f t="shared" si="3203"/>
        <v>90.446666666666687</v>
      </c>
      <c r="CA988" s="585">
        <f t="shared" si="3204"/>
        <v>167.60666666666665</v>
      </c>
      <c r="CB988" s="585">
        <f t="shared" si="3205"/>
        <v>886.44800000000009</v>
      </c>
      <c r="CC988" s="585">
        <f t="shared" si="3206"/>
        <v>1604.28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288</v>
      </c>
      <c r="CM988" s="1331">
        <f t="shared" si="3207"/>
        <v>560</v>
      </c>
      <c r="CN988" s="1330">
        <f t="shared" si="3207"/>
        <v>1200</v>
      </c>
      <c r="CO988" s="1330">
        <f t="shared" si="3207"/>
        <v>1440</v>
      </c>
      <c r="CP988" s="1330">
        <f t="shared" si="3207"/>
        <v>1992</v>
      </c>
      <c r="CQ988" s="1330">
        <f t="shared" si="3207"/>
        <v>2004.72</v>
      </c>
      <c r="CR988" s="1330">
        <f t="shared" si="3207"/>
        <v>2790</v>
      </c>
      <c r="CS988" s="1329">
        <f t="shared" si="3207"/>
        <v>3022</v>
      </c>
      <c r="CT988" s="1332">
        <f t="shared" si="3208"/>
        <v>3397</v>
      </c>
      <c r="CU988" s="1417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1785</v>
      </c>
      <c r="DD988" s="1362">
        <f t="shared" si="3209"/>
        <v>2206.8000000000002</v>
      </c>
      <c r="DE988" s="1361">
        <f t="shared" si="3209"/>
        <v>2376</v>
      </c>
      <c r="DF988" s="1361">
        <f t="shared" si="3209"/>
        <v>2610</v>
      </c>
      <c r="DG988" s="1361">
        <f t="shared" si="3209"/>
        <v>2820</v>
      </c>
      <c r="DH988" s="1361">
        <f t="shared" si="3209"/>
        <v>3566.4</v>
      </c>
      <c r="DI988" s="1361">
        <f t="shared" si="3209"/>
        <v>3660</v>
      </c>
      <c r="DJ988" s="1360">
        <f t="shared" si="3209"/>
        <v>5040</v>
      </c>
      <c r="DK988" s="1417">
        <f t="shared" si="3210"/>
        <v>7548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220">SUM(B598,B616,B628,B634)</f>
        <v>0</v>
      </c>
      <c r="C989" s="786">
        <f t="shared" si="3220"/>
        <v>72</v>
      </c>
      <c r="D989" s="786">
        <f t="shared" si="3220"/>
        <v>24</v>
      </c>
      <c r="E989" s="786">
        <f t="shared" si="3220"/>
        <v>900</v>
      </c>
      <c r="F989" s="786">
        <f t="shared" si="3220"/>
        <v>80</v>
      </c>
      <c r="G989" s="786">
        <f t="shared" si="3220"/>
        <v>300</v>
      </c>
      <c r="H989" s="786">
        <f t="shared" si="3220"/>
        <v>0</v>
      </c>
      <c r="I989" s="786">
        <f t="shared" si="3220"/>
        <v>96</v>
      </c>
      <c r="J989" s="786">
        <f t="shared" si="3220"/>
        <v>1956</v>
      </c>
      <c r="K989" s="786">
        <f t="shared" si="3220"/>
        <v>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 t="shared" ref="T989:AJ989" si="3221">SUM(T598,T616,T628,T634)</f>
        <v>0</v>
      </c>
      <c r="U989" s="786">
        <f t="shared" si="3221"/>
        <v>0</v>
      </c>
      <c r="V989" s="786">
        <f t="shared" si="3221"/>
        <v>0</v>
      </c>
      <c r="W989" s="786">
        <f t="shared" si="3221"/>
        <v>0</v>
      </c>
      <c r="X989" s="786">
        <f t="shared" si="3221"/>
        <v>282</v>
      </c>
      <c r="Y989" s="786">
        <f t="shared" si="3221"/>
        <v>60</v>
      </c>
      <c r="Z989" s="786">
        <f t="shared" si="3221"/>
        <v>0</v>
      </c>
      <c r="AA989" s="786">
        <f t="shared" si="3221"/>
        <v>672</v>
      </c>
      <c r="AB989" s="786">
        <f t="shared" si="3221"/>
        <v>0</v>
      </c>
      <c r="AC989" s="786">
        <f t="shared" si="3221"/>
        <v>240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 t="shared" ref="AL989:BB989" si="3222">SUM(AL598,AL616,AL628,AL634)</f>
        <v>720</v>
      </c>
      <c r="AM989" s="786">
        <f t="shared" si="3222"/>
        <v>990</v>
      </c>
      <c r="AN989" s="786">
        <f t="shared" si="3222"/>
        <v>1440</v>
      </c>
      <c r="AO989" s="786">
        <f t="shared" si="3222"/>
        <v>600</v>
      </c>
      <c r="AP989" s="786">
        <f t="shared" si="3222"/>
        <v>120</v>
      </c>
      <c r="AQ989" s="786">
        <f t="shared" si="3222"/>
        <v>480</v>
      </c>
      <c r="AR989" s="786">
        <f t="shared" si="3222"/>
        <v>0</v>
      </c>
      <c r="AS989" s="786">
        <f t="shared" si="3222"/>
        <v>0</v>
      </c>
      <c r="AT989" s="786">
        <f t="shared" si="3222"/>
        <v>384</v>
      </c>
      <c r="AU989" s="786">
        <f t="shared" si="3222"/>
        <v>360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 t="shared" ref="BD989:BT989" si="3223">SUM(BD598,BD616,BD628,BD634)</f>
        <v>350</v>
      </c>
      <c r="BE989" s="786">
        <f t="shared" si="3223"/>
        <v>7380</v>
      </c>
      <c r="BF989" s="786">
        <f t="shared" si="3223"/>
        <v>468</v>
      </c>
      <c r="BG989" s="786">
        <f t="shared" si="3223"/>
        <v>0</v>
      </c>
      <c r="BH989" s="786">
        <f t="shared" si="3223"/>
        <v>480</v>
      </c>
      <c r="BI989" s="786">
        <f t="shared" si="3223"/>
        <v>666</v>
      </c>
      <c r="BJ989" s="786">
        <f t="shared" si="3223"/>
        <v>0</v>
      </c>
      <c r="BK989" s="786">
        <f t="shared" si="3223"/>
        <v>0</v>
      </c>
      <c r="BL989" s="786">
        <f t="shared" si="3223"/>
        <v>0</v>
      </c>
      <c r="BM989" s="786">
        <f t="shared" si="3223"/>
        <v>240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1017</v>
      </c>
      <c r="BW989" s="786">
        <f t="shared" ref="BW989:BY989" si="3224">SUM(BW474,BW501,BW507,BW525,BW531,BW537,BW543,BW555,BW561,BW579,BW585,BW591,BW598,BW604,BW622,BW628,BW634)</f>
        <v>967</v>
      </c>
      <c r="BX989" s="786">
        <f t="shared" si="3224"/>
        <v>3516</v>
      </c>
      <c r="BY989" s="786">
        <f t="shared" si="3224"/>
        <v>5370</v>
      </c>
      <c r="BZ989" s="585">
        <f t="shared" si="3203"/>
        <v>98.13333333333334</v>
      </c>
      <c r="CA989" s="585">
        <f t="shared" si="3204"/>
        <v>38.799999999999997</v>
      </c>
      <c r="CB989" s="585">
        <f t="shared" si="3205"/>
        <v>243.6</v>
      </c>
      <c r="CC989" s="585">
        <f t="shared" si="3206"/>
        <v>146.93333333333334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0</v>
      </c>
      <c r="CM989" s="1331">
        <f t="shared" si="3207"/>
        <v>120</v>
      </c>
      <c r="CN989" s="1330">
        <f t="shared" si="3207"/>
        <v>360</v>
      </c>
      <c r="CO989" s="1330">
        <f t="shared" si="3207"/>
        <v>384</v>
      </c>
      <c r="CP989" s="1330">
        <f t="shared" si="3207"/>
        <v>480</v>
      </c>
      <c r="CQ989" s="1330">
        <f t="shared" si="3207"/>
        <v>600</v>
      </c>
      <c r="CR989" s="1330">
        <f t="shared" si="3207"/>
        <v>720</v>
      </c>
      <c r="CS989" s="1329">
        <f t="shared" si="3207"/>
        <v>990</v>
      </c>
      <c r="CT989" s="1332">
        <f t="shared" si="3208"/>
        <v>1440</v>
      </c>
      <c r="CU989" s="1417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0</v>
      </c>
      <c r="DD989" s="1362">
        <f t="shared" si="3209"/>
        <v>0</v>
      </c>
      <c r="DE989" s="1361">
        <f t="shared" si="3209"/>
        <v>0</v>
      </c>
      <c r="DF989" s="1361">
        <f t="shared" si="3209"/>
        <v>240</v>
      </c>
      <c r="DG989" s="1361">
        <f t="shared" si="3209"/>
        <v>350</v>
      </c>
      <c r="DH989" s="1361">
        <f t="shared" si="3209"/>
        <v>468</v>
      </c>
      <c r="DI989" s="1361">
        <f t="shared" si="3209"/>
        <v>480</v>
      </c>
      <c r="DJ989" s="1360">
        <f t="shared" si="3209"/>
        <v>666</v>
      </c>
      <c r="DK989" s="1417">
        <f t="shared" si="3210"/>
        <v>7380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225">SUM(B641)</f>
        <v>0</v>
      </c>
      <c r="C990" s="786">
        <f t="shared" si="3225"/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 t="shared" ref="T990:AJ990" si="3226">SUM(T641)</f>
        <v>0</v>
      </c>
      <c r="U990" s="786">
        <f t="shared" si="3226"/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 t="shared" ref="AL990:BB990" si="3227">SUM(AL641)</f>
        <v>0</v>
      </c>
      <c r="AM990" s="786">
        <f t="shared" si="3227"/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 t="shared" ref="BD990:BT990" si="3228">SUM(BD641)</f>
        <v>0</v>
      </c>
      <c r="BE990" s="786">
        <f t="shared" si="3228"/>
        <v>0</v>
      </c>
      <c r="BF990" s="786">
        <f t="shared" si="3228"/>
        <v>0</v>
      </c>
      <c r="BG990" s="786">
        <f t="shared" si="3228"/>
        <v>0</v>
      </c>
      <c r="BH990" s="786">
        <f t="shared" si="3228"/>
        <v>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0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7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0</v>
      </c>
      <c r="DI990" s="1361">
        <f t="shared" si="3209"/>
        <v>0</v>
      </c>
      <c r="DJ990" s="1360">
        <f t="shared" si="3209"/>
        <v>0</v>
      </c>
      <c r="DK990" s="1417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230">SUM(B771,B772,B773,B774,B775,B781:B782)</f>
        <v>81</v>
      </c>
      <c r="C991" s="786">
        <f t="shared" si="3230"/>
        <v>118</v>
      </c>
      <c r="D991" s="786">
        <f t="shared" si="3230"/>
        <v>0</v>
      </c>
      <c r="E991" s="786">
        <f t="shared" si="3230"/>
        <v>59.5</v>
      </c>
      <c r="F991" s="786">
        <f t="shared" si="3230"/>
        <v>300</v>
      </c>
      <c r="G991" s="786">
        <f t="shared" si="3230"/>
        <v>512</v>
      </c>
      <c r="H991" s="786">
        <f t="shared" si="3230"/>
        <v>0</v>
      </c>
      <c r="I991" s="786">
        <f t="shared" si="3230"/>
        <v>258</v>
      </c>
      <c r="J991" s="786">
        <f t="shared" si="3230"/>
        <v>234</v>
      </c>
      <c r="K991" s="786">
        <f t="shared" si="3230"/>
        <v>150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 t="shared" ref="T991:AJ991" si="3231">SUM(T771,T772,T773,T774,T775,T781:T782)</f>
        <v>183</v>
      </c>
      <c r="U991" s="786">
        <f t="shared" si="3231"/>
        <v>370</v>
      </c>
      <c r="V991" s="786">
        <f t="shared" si="3231"/>
        <v>170</v>
      </c>
      <c r="W991" s="786">
        <f t="shared" si="3231"/>
        <v>348</v>
      </c>
      <c r="X991" s="786">
        <f t="shared" si="3231"/>
        <v>219</v>
      </c>
      <c r="Y991" s="786">
        <f t="shared" si="3231"/>
        <v>333</v>
      </c>
      <c r="Z991" s="786">
        <f t="shared" si="3231"/>
        <v>0</v>
      </c>
      <c r="AA991" s="786">
        <f t="shared" si="3231"/>
        <v>348</v>
      </c>
      <c r="AB991" s="786">
        <f t="shared" si="3231"/>
        <v>277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 t="shared" ref="AL991:BB991" si="3232">SUM(AL771,AL772,AL773,AL774,AL775,AL781:AL782)</f>
        <v>266</v>
      </c>
      <c r="AM991" s="786">
        <f t="shared" si="3232"/>
        <v>162</v>
      </c>
      <c r="AN991" s="786">
        <f t="shared" si="3232"/>
        <v>540</v>
      </c>
      <c r="AO991" s="786">
        <f t="shared" si="3232"/>
        <v>68</v>
      </c>
      <c r="AP991" s="786">
        <f t="shared" si="3232"/>
        <v>490</v>
      </c>
      <c r="AQ991" s="786">
        <f t="shared" si="3232"/>
        <v>480</v>
      </c>
      <c r="AR991" s="786">
        <f t="shared" si="3232"/>
        <v>0</v>
      </c>
      <c r="AS991" s="786">
        <f t="shared" si="3232"/>
        <v>700</v>
      </c>
      <c r="AT991" s="786">
        <f t="shared" si="3232"/>
        <v>790</v>
      </c>
      <c r="AU991" s="786">
        <f t="shared" si="3232"/>
        <v>276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 t="shared" ref="BD991:BT991" si="3233">SUM(BD771,BD772,BD773,BD774,BD775,BD781:BD782)</f>
        <v>2886</v>
      </c>
      <c r="BE991" s="786">
        <f t="shared" si="3233"/>
        <v>1275</v>
      </c>
      <c r="BF991" s="786">
        <f t="shared" si="3233"/>
        <v>260</v>
      </c>
      <c r="BG991" s="786">
        <f t="shared" si="3233"/>
        <v>691</v>
      </c>
      <c r="BH991" s="786">
        <f t="shared" si="3233"/>
        <v>4834</v>
      </c>
      <c r="BI991" s="786">
        <f t="shared" si="3233"/>
        <v>317</v>
      </c>
      <c r="BJ991" s="786">
        <f t="shared" si="3233"/>
        <v>0</v>
      </c>
      <c r="BK991" s="786">
        <f t="shared" si="3233"/>
        <v>574</v>
      </c>
      <c r="BL991" s="786">
        <f t="shared" si="3233"/>
        <v>852</v>
      </c>
      <c r="BM991" s="786">
        <f t="shared" si="3233"/>
        <v>764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203"/>
        <v>80.033333333333331</v>
      </c>
      <c r="CA991" s="585">
        <f t="shared" si="3204"/>
        <v>125.2</v>
      </c>
      <c r="CB991" s="585">
        <f t="shared" si="3205"/>
        <v>198.8</v>
      </c>
      <c r="CC991" s="585">
        <f t="shared" si="3206"/>
        <v>507.93333333333334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68</v>
      </c>
      <c r="CM991" s="1331">
        <f t="shared" si="3207"/>
        <v>162</v>
      </c>
      <c r="CN991" s="1330">
        <f t="shared" si="3207"/>
        <v>266</v>
      </c>
      <c r="CO991" s="1330">
        <f t="shared" si="3207"/>
        <v>276</v>
      </c>
      <c r="CP991" s="1330">
        <f t="shared" si="3207"/>
        <v>480</v>
      </c>
      <c r="CQ991" s="1330">
        <f t="shared" si="3207"/>
        <v>490</v>
      </c>
      <c r="CR991" s="1330">
        <f t="shared" si="3207"/>
        <v>540</v>
      </c>
      <c r="CS991" s="1329">
        <f t="shared" si="3207"/>
        <v>700</v>
      </c>
      <c r="CT991" s="1332">
        <f t="shared" si="3208"/>
        <v>790</v>
      </c>
      <c r="CU991" s="1417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260</v>
      </c>
      <c r="DD991" s="1362">
        <f t="shared" si="3209"/>
        <v>317</v>
      </c>
      <c r="DE991" s="1361">
        <f t="shared" si="3209"/>
        <v>574</v>
      </c>
      <c r="DF991" s="1361">
        <f t="shared" si="3209"/>
        <v>691</v>
      </c>
      <c r="DG991" s="1361">
        <f t="shared" si="3209"/>
        <v>764</v>
      </c>
      <c r="DH991" s="1361">
        <f t="shared" si="3209"/>
        <v>852</v>
      </c>
      <c r="DI991" s="1361">
        <f t="shared" si="3209"/>
        <v>1275</v>
      </c>
      <c r="DJ991" s="1360">
        <f t="shared" si="3209"/>
        <v>2886</v>
      </c>
      <c r="DK991" s="1417">
        <f t="shared" si="3210"/>
        <v>4834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234">SUM(B780,B789)</f>
        <v>0</v>
      </c>
      <c r="C992" s="786">
        <f t="shared" si="3234"/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 t="shared" ref="T992:AJ992" si="3235">SUM(T780,T789)</f>
        <v>0</v>
      </c>
      <c r="U992" s="786">
        <f t="shared" si="3235"/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 t="shared" ref="AL992:BB992" si="3236">SUM(AL780,AL789)</f>
        <v>0</v>
      </c>
      <c r="AM992" s="786">
        <f t="shared" si="3236"/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 t="shared" ref="BD992:BT992" si="3237">SUM(BD780,BD789)</f>
        <v>0</v>
      </c>
      <c r="BE992" s="786">
        <f t="shared" si="3237"/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7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7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238">SUM(B783:B784,B790:B797)</f>
        <v>620</v>
      </c>
      <c r="C993" s="786">
        <f t="shared" si="3238"/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 t="shared" ref="T993:AJ993" si="3239">SUM(T783:T784,T790:T797)</f>
        <v>600</v>
      </c>
      <c r="U993" s="786">
        <f t="shared" si="3239"/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 t="shared" ref="AL993:BB993" si="3240">SUM(AL783:AL784,AL790:AL797)</f>
        <v>6920</v>
      </c>
      <c r="AM993" s="786">
        <f t="shared" si="3240"/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 t="shared" ref="BD993:BT993" si="3241">SUM(BD783:BD784,BD790:BD797)</f>
        <v>34350</v>
      </c>
      <c r="BE993" s="786">
        <f t="shared" si="3241"/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7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7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242">SUM(B798,B799)</f>
        <v>70</v>
      </c>
      <c r="C994" s="786">
        <f t="shared" si="3242"/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 t="shared" ref="T994:AJ994" si="3243">SUM(T798,T799)</f>
        <v>100</v>
      </c>
      <c r="U994" s="786">
        <f t="shared" si="3243"/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 t="shared" ref="AL994:BB994" si="3244">SUM(AL798,AL799)</f>
        <v>400</v>
      </c>
      <c r="AM994" s="786">
        <f t="shared" si="3244"/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 t="shared" ref="BD994:BT994" si="3245">SUM(BD798,BD799)</f>
        <v>1900</v>
      </c>
      <c r="BE994" s="786">
        <f t="shared" si="3245"/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7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7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246">SUM(B800)</f>
        <v>60</v>
      </c>
      <c r="C995" s="786">
        <f t="shared" si="3246"/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 t="shared" ref="T995:AJ995" si="3247">SUM(T800)</f>
        <v>0</v>
      </c>
      <c r="U995" s="786">
        <f t="shared" si="3247"/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 t="shared" ref="AL995:BB995" si="3248">SUM(AL800)</f>
        <v>0</v>
      </c>
      <c r="AM995" s="786">
        <f t="shared" si="3248"/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 t="shared" ref="BD995:BT995" si="3249">SUM(BD800)</f>
        <v>1500</v>
      </c>
      <c r="BE995" s="786">
        <f t="shared" si="3249"/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7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7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250">SUM(B801,B803)</f>
        <v>0</v>
      </c>
      <c r="C996" s="786">
        <f t="shared" si="3250"/>
        <v>10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70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 t="shared" ref="T996:AJ996" si="3251">SUM(T801,T803)</f>
        <v>0</v>
      </c>
      <c r="U996" s="786">
        <f t="shared" si="3251"/>
        <v>0</v>
      </c>
      <c r="V996" s="786">
        <f t="shared" si="3251"/>
        <v>0</v>
      </c>
      <c r="W996" s="786">
        <f t="shared" si="3251"/>
        <v>40</v>
      </c>
      <c r="X996" s="786">
        <f t="shared" si="3251"/>
        <v>300</v>
      </c>
      <c r="Y996" s="786">
        <f t="shared" si="3251"/>
        <v>50</v>
      </c>
      <c r="Z996" s="786">
        <f t="shared" si="3251"/>
        <v>0</v>
      </c>
      <c r="AA996" s="786">
        <f t="shared" si="3251"/>
        <v>170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 t="shared" ref="AL996:BB996" si="3252">SUM(AL801,AL803)</f>
        <v>220</v>
      </c>
      <c r="AM996" s="786">
        <f t="shared" si="3252"/>
        <v>600</v>
      </c>
      <c r="AN996" s="786">
        <f t="shared" si="3252"/>
        <v>50</v>
      </c>
      <c r="AO996" s="786">
        <f t="shared" si="3252"/>
        <v>150</v>
      </c>
      <c r="AP996" s="786">
        <f t="shared" si="3252"/>
        <v>160</v>
      </c>
      <c r="AQ996" s="786">
        <f t="shared" si="3252"/>
        <v>0</v>
      </c>
      <c r="AR996" s="786">
        <f t="shared" si="3252"/>
        <v>0</v>
      </c>
      <c r="AS996" s="786">
        <f t="shared" si="3252"/>
        <v>120</v>
      </c>
      <c r="AT996" s="786">
        <f t="shared" si="3252"/>
        <v>400</v>
      </c>
      <c r="AU996" s="786">
        <f t="shared" si="3252"/>
        <v>490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 t="shared" ref="BD996:BT996" si="3253">SUM(BD801,BD803)</f>
        <v>550</v>
      </c>
      <c r="BE996" s="786">
        <f t="shared" si="3253"/>
        <v>1350</v>
      </c>
      <c r="BF996" s="786">
        <f t="shared" si="3253"/>
        <v>50</v>
      </c>
      <c r="BG996" s="786">
        <f t="shared" si="3253"/>
        <v>1600</v>
      </c>
      <c r="BH996" s="786">
        <f t="shared" si="3253"/>
        <v>200</v>
      </c>
      <c r="BI996" s="786">
        <f t="shared" si="3253"/>
        <v>100</v>
      </c>
      <c r="BJ996" s="786">
        <f t="shared" si="3253"/>
        <v>0</v>
      </c>
      <c r="BK996" s="786">
        <f t="shared" si="3253"/>
        <v>200</v>
      </c>
      <c r="BL996" s="786">
        <f t="shared" si="3253"/>
        <v>750</v>
      </c>
      <c r="BM996" s="786">
        <f t="shared" si="3253"/>
        <v>800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203"/>
        <v>4</v>
      </c>
      <c r="CA996" s="585">
        <f t="shared" si="3204"/>
        <v>19</v>
      </c>
      <c r="CB996" s="585">
        <f t="shared" si="3205"/>
        <v>106</v>
      </c>
      <c r="CC996" s="585">
        <f t="shared" si="3206"/>
        <v>266.66666666666669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50</v>
      </c>
      <c r="CN996" s="1330">
        <f t="shared" si="3207"/>
        <v>120</v>
      </c>
      <c r="CO996" s="1330">
        <f t="shared" si="3207"/>
        <v>150</v>
      </c>
      <c r="CP996" s="1330">
        <f t="shared" si="3207"/>
        <v>160</v>
      </c>
      <c r="CQ996" s="1330">
        <f t="shared" si="3207"/>
        <v>220</v>
      </c>
      <c r="CR996" s="1330">
        <f t="shared" si="3207"/>
        <v>400</v>
      </c>
      <c r="CS996" s="1329">
        <f t="shared" si="3207"/>
        <v>490</v>
      </c>
      <c r="CT996" s="1332">
        <f t="shared" si="3208"/>
        <v>600</v>
      </c>
      <c r="CU996" s="1417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50</v>
      </c>
      <c r="DD996" s="1362">
        <f t="shared" si="3209"/>
        <v>100</v>
      </c>
      <c r="DE996" s="1361">
        <f t="shared" si="3209"/>
        <v>200</v>
      </c>
      <c r="DF996" s="1361">
        <f t="shared" si="3209"/>
        <v>200</v>
      </c>
      <c r="DG996" s="1361">
        <f t="shared" si="3209"/>
        <v>550</v>
      </c>
      <c r="DH996" s="1361">
        <f t="shared" si="3209"/>
        <v>750</v>
      </c>
      <c r="DI996" s="1361">
        <f t="shared" si="3209"/>
        <v>800</v>
      </c>
      <c r="DJ996" s="1360">
        <f t="shared" si="3209"/>
        <v>1350</v>
      </c>
      <c r="DK996" s="1417">
        <f t="shared" si="3210"/>
        <v>1600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254">B802</f>
        <v>240</v>
      </c>
      <c r="C997" s="786">
        <f t="shared" si="3254"/>
        <v>50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 t="shared" ref="T997:AJ997" si="3255">T802</f>
        <v>0</v>
      </c>
      <c r="U997" s="786">
        <f t="shared" si="3255"/>
        <v>200</v>
      </c>
      <c r="V997" s="786">
        <f t="shared" si="3255"/>
        <v>0</v>
      </c>
      <c r="W997" s="786">
        <f t="shared" si="3255"/>
        <v>0</v>
      </c>
      <c r="X997" s="786">
        <f t="shared" si="3255"/>
        <v>50</v>
      </c>
      <c r="Y997" s="786">
        <f t="shared" si="3255"/>
        <v>200</v>
      </c>
      <c r="Z997" s="786">
        <f t="shared" si="3255"/>
        <v>0</v>
      </c>
      <c r="AA997" s="786">
        <f t="shared" si="3255"/>
        <v>60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 t="shared" ref="AL997:BB997" si="3256">AL802</f>
        <v>1000</v>
      </c>
      <c r="AM997" s="786">
        <f t="shared" si="3256"/>
        <v>300</v>
      </c>
      <c r="AN997" s="786">
        <f t="shared" si="3256"/>
        <v>2000</v>
      </c>
      <c r="AO997" s="786">
        <f t="shared" si="3256"/>
        <v>100</v>
      </c>
      <c r="AP997" s="786">
        <f t="shared" si="3256"/>
        <v>1000</v>
      </c>
      <c r="AQ997" s="786">
        <f t="shared" si="3256"/>
        <v>120</v>
      </c>
      <c r="AR997" s="786">
        <f t="shared" si="3256"/>
        <v>0</v>
      </c>
      <c r="AS997" s="786">
        <f t="shared" si="3256"/>
        <v>2000</v>
      </c>
      <c r="AT997" s="786">
        <f t="shared" si="3256"/>
        <v>800</v>
      </c>
      <c r="AU997" s="786">
        <f t="shared" si="3256"/>
        <v>300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 t="shared" ref="BD997:BT997" si="3257">BD802</f>
        <v>700</v>
      </c>
      <c r="BE997" s="786">
        <f t="shared" si="3257"/>
        <v>350</v>
      </c>
      <c r="BF997" s="786">
        <f t="shared" si="3257"/>
        <v>1000</v>
      </c>
      <c r="BG997" s="786">
        <f t="shared" si="3257"/>
        <v>2000</v>
      </c>
      <c r="BH997" s="786">
        <f t="shared" si="3257"/>
        <v>3000</v>
      </c>
      <c r="BI997" s="786">
        <f t="shared" si="3257"/>
        <v>200</v>
      </c>
      <c r="BJ997" s="786">
        <f t="shared" si="3257"/>
        <v>0</v>
      </c>
      <c r="BK997" s="786">
        <f t="shared" si="3257"/>
        <v>5000</v>
      </c>
      <c r="BL997" s="786">
        <f t="shared" si="3257"/>
        <v>400</v>
      </c>
      <c r="BM997" s="786">
        <f t="shared" si="3257"/>
        <v>1000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203"/>
        <v>12.666666666666666</v>
      </c>
      <c r="CA997" s="585">
        <f t="shared" si="3204"/>
        <v>27.333333333333332</v>
      </c>
      <c r="CB997" s="585">
        <f t="shared" si="3205"/>
        <v>374.66666666666669</v>
      </c>
      <c r="CC997" s="585">
        <f t="shared" si="3206"/>
        <v>576.66666666666663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100</v>
      </c>
      <c r="CM997" s="1331">
        <f t="shared" si="3207"/>
        <v>120</v>
      </c>
      <c r="CN997" s="1330">
        <f t="shared" si="3207"/>
        <v>300</v>
      </c>
      <c r="CO997" s="1330">
        <f t="shared" si="3207"/>
        <v>300</v>
      </c>
      <c r="CP997" s="1330">
        <f t="shared" si="3207"/>
        <v>800</v>
      </c>
      <c r="CQ997" s="1330">
        <f t="shared" si="3207"/>
        <v>1000</v>
      </c>
      <c r="CR997" s="1330">
        <f t="shared" si="3207"/>
        <v>1000</v>
      </c>
      <c r="CS997" s="1329">
        <f t="shared" si="3207"/>
        <v>2000</v>
      </c>
      <c r="CT997" s="1332">
        <f t="shared" si="3208"/>
        <v>2000</v>
      </c>
      <c r="CU997" s="1417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200</v>
      </c>
      <c r="DD997" s="1362">
        <f t="shared" si="3209"/>
        <v>350</v>
      </c>
      <c r="DE997" s="1361">
        <f t="shared" si="3209"/>
        <v>400</v>
      </c>
      <c r="DF997" s="1361">
        <f t="shared" si="3209"/>
        <v>700</v>
      </c>
      <c r="DG997" s="1361">
        <f t="shared" si="3209"/>
        <v>1000</v>
      </c>
      <c r="DH997" s="1361">
        <f t="shared" si="3209"/>
        <v>1000</v>
      </c>
      <c r="DI997" s="1361">
        <f t="shared" si="3209"/>
        <v>2000</v>
      </c>
      <c r="DJ997" s="1360">
        <f t="shared" si="3209"/>
        <v>3000</v>
      </c>
      <c r="DK997" s="1417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258">SUM(B804,B807:B809)</f>
        <v>437</v>
      </c>
      <c r="C998" s="786">
        <f t="shared" si="3258"/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 t="shared" ref="T998:AJ998" si="3259">SUM(T804,T807:T809)</f>
        <v>700</v>
      </c>
      <c r="U998" s="786">
        <f t="shared" si="3259"/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 t="shared" ref="AL998:BB998" si="3260">SUM(AL804,AL807:AL809)</f>
        <v>2608</v>
      </c>
      <c r="AM998" s="786">
        <f t="shared" si="3260"/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 t="shared" ref="BD998:BT998" si="3261">SUM(BD804,BD807:BD809)</f>
        <v>15720</v>
      </c>
      <c r="BE998" s="786">
        <f t="shared" si="3261"/>
        <v>9204</v>
      </c>
      <c r="BF998" s="786">
        <f t="shared" si="3261"/>
        <v>0</v>
      </c>
      <c r="BG998" s="786">
        <f t="shared" si="3261"/>
        <v>1943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2994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7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1943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7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262">SUM(C806)</f>
        <v>0</v>
      </c>
      <c r="D999" s="786">
        <f t="shared" si="3262"/>
        <v>0</v>
      </c>
      <c r="E999" s="786">
        <f t="shared" si="3262"/>
        <v>0</v>
      </c>
      <c r="F999" s="786">
        <f t="shared" si="3262"/>
        <v>0</v>
      </c>
      <c r="G999" s="786">
        <f t="shared" si="3262"/>
        <v>0</v>
      </c>
      <c r="H999" s="786">
        <f t="shared" si="3262"/>
        <v>0</v>
      </c>
      <c r="I999" s="786">
        <f t="shared" si="3262"/>
        <v>0</v>
      </c>
      <c r="J999" s="786">
        <f t="shared" si="3262"/>
        <v>0</v>
      </c>
      <c r="K999" s="786">
        <f t="shared" si="3262"/>
        <v>0</v>
      </c>
      <c r="L999" s="786">
        <f t="shared" si="3262"/>
        <v>0</v>
      </c>
      <c r="M999" s="786">
        <f t="shared" si="3262"/>
        <v>0</v>
      </c>
      <c r="N999" s="786">
        <f t="shared" si="3262"/>
        <v>0</v>
      </c>
      <c r="O999" s="786">
        <f t="shared" si="3262"/>
        <v>0</v>
      </c>
      <c r="P999" s="786">
        <f t="shared" si="3262"/>
        <v>0</v>
      </c>
      <c r="Q999" s="786">
        <f t="shared" si="3262"/>
        <v>0</v>
      </c>
      <c r="R999" s="786">
        <f t="shared" si="3262"/>
        <v>0</v>
      </c>
      <c r="S999" s="785"/>
      <c r="T999" s="786">
        <f>SUM(T806)</f>
        <v>0</v>
      </c>
      <c r="U999" s="786">
        <f t="shared" ref="U999:AJ999" si="3263">SUM(U806)</f>
        <v>0</v>
      </c>
      <c r="V999" s="786">
        <f t="shared" si="3263"/>
        <v>0</v>
      </c>
      <c r="W999" s="786">
        <f t="shared" si="3263"/>
        <v>0</v>
      </c>
      <c r="X999" s="786">
        <f t="shared" si="3263"/>
        <v>0</v>
      </c>
      <c r="Y999" s="786">
        <f t="shared" si="3263"/>
        <v>0</v>
      </c>
      <c r="Z999" s="786">
        <f t="shared" si="3263"/>
        <v>0</v>
      </c>
      <c r="AA999" s="786">
        <f t="shared" si="3263"/>
        <v>0</v>
      </c>
      <c r="AB999" s="786">
        <f t="shared" si="3263"/>
        <v>0</v>
      </c>
      <c r="AC999" s="786">
        <f t="shared" si="3263"/>
        <v>0</v>
      </c>
      <c r="AD999" s="786">
        <f t="shared" si="3263"/>
        <v>0</v>
      </c>
      <c r="AE999" s="786">
        <f t="shared" si="3263"/>
        <v>0</v>
      </c>
      <c r="AF999" s="786">
        <f t="shared" si="3263"/>
        <v>0</v>
      </c>
      <c r="AG999" s="786">
        <f t="shared" si="3263"/>
        <v>0</v>
      </c>
      <c r="AH999" s="786">
        <f t="shared" si="3263"/>
        <v>0</v>
      </c>
      <c r="AI999" s="786">
        <f t="shared" si="3263"/>
        <v>0</v>
      </c>
      <c r="AJ999" s="786">
        <f t="shared" si="3263"/>
        <v>0</v>
      </c>
      <c r="AK999" s="785"/>
      <c r="AL999" s="786">
        <f>SUM(AL806)</f>
        <v>0</v>
      </c>
      <c r="AM999" s="786">
        <f t="shared" ref="AM999:BB999" si="3264">SUM(AM806)</f>
        <v>0</v>
      </c>
      <c r="AN999" s="786">
        <f t="shared" si="3264"/>
        <v>0</v>
      </c>
      <c r="AO999" s="786">
        <f t="shared" si="3264"/>
        <v>0</v>
      </c>
      <c r="AP999" s="786">
        <f t="shared" si="3264"/>
        <v>0</v>
      </c>
      <c r="AQ999" s="786">
        <f t="shared" si="3264"/>
        <v>0</v>
      </c>
      <c r="AR999" s="786">
        <f t="shared" si="3264"/>
        <v>0</v>
      </c>
      <c r="AS999" s="786">
        <f t="shared" si="3264"/>
        <v>0</v>
      </c>
      <c r="AT999" s="786">
        <f t="shared" si="3264"/>
        <v>0</v>
      </c>
      <c r="AU999" s="786">
        <f t="shared" si="3264"/>
        <v>0</v>
      </c>
      <c r="AV999" s="786">
        <f t="shared" si="3264"/>
        <v>0</v>
      </c>
      <c r="AW999" s="786">
        <f t="shared" si="3264"/>
        <v>0</v>
      </c>
      <c r="AX999" s="786">
        <f t="shared" si="3264"/>
        <v>0</v>
      </c>
      <c r="AY999" s="786">
        <f t="shared" si="3264"/>
        <v>0</v>
      </c>
      <c r="AZ999" s="786">
        <f t="shared" si="3264"/>
        <v>0</v>
      </c>
      <c r="BA999" s="786">
        <f t="shared" si="3264"/>
        <v>0</v>
      </c>
      <c r="BB999" s="786">
        <f t="shared" si="3264"/>
        <v>0</v>
      </c>
      <c r="BC999" s="785"/>
      <c r="BD999" s="786">
        <f>SUM(BD806)</f>
        <v>0</v>
      </c>
      <c r="BE999" s="786">
        <f t="shared" ref="BE999:BT999" si="3265">SUM(BE806)</f>
        <v>0</v>
      </c>
      <c r="BF999" s="786">
        <f t="shared" si="3265"/>
        <v>0</v>
      </c>
      <c r="BG999" s="786">
        <f t="shared" si="3265"/>
        <v>0</v>
      </c>
      <c r="BH999" s="786">
        <f t="shared" si="3265"/>
        <v>0</v>
      </c>
      <c r="BI999" s="786">
        <f t="shared" si="3265"/>
        <v>0</v>
      </c>
      <c r="BJ999" s="786">
        <f t="shared" si="3265"/>
        <v>0</v>
      </c>
      <c r="BK999" s="786">
        <f t="shared" si="3265"/>
        <v>0</v>
      </c>
      <c r="BL999" s="786">
        <f t="shared" si="3265"/>
        <v>0</v>
      </c>
      <c r="BM999" s="786">
        <f t="shared" si="3265"/>
        <v>0</v>
      </c>
      <c r="BN999" s="786">
        <f t="shared" si="3265"/>
        <v>0</v>
      </c>
      <c r="BO999" s="786">
        <f t="shared" si="3265"/>
        <v>0</v>
      </c>
      <c r="BP999" s="786">
        <f t="shared" si="3265"/>
        <v>0</v>
      </c>
      <c r="BQ999" s="786">
        <f t="shared" si="3265"/>
        <v>0</v>
      </c>
      <c r="BR999" s="786">
        <f t="shared" si="3265"/>
        <v>0</v>
      </c>
      <c r="BS999" s="786">
        <f t="shared" si="3265"/>
        <v>0</v>
      </c>
      <c r="BT999" s="786">
        <f t="shared" si="3265"/>
        <v>0</v>
      </c>
      <c r="BU999" s="785"/>
      <c r="BV999" s="786">
        <f t="shared" ref="BV999:BY1000" si="3266">SUM(BV806)</f>
        <v>0</v>
      </c>
      <c r="BW999" s="786">
        <f t="shared" si="3266"/>
        <v>0</v>
      </c>
      <c r="BX999" s="786">
        <f t="shared" si="3266"/>
        <v>0</v>
      </c>
      <c r="BY999" s="786">
        <f t="shared" si="3266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7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7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267">SUM(C807)</f>
        <v>0</v>
      </c>
      <c r="D1000" s="786">
        <f t="shared" si="3267"/>
        <v>0</v>
      </c>
      <c r="E1000" s="786">
        <f t="shared" si="3267"/>
        <v>0</v>
      </c>
      <c r="F1000" s="786">
        <f t="shared" si="3267"/>
        <v>0</v>
      </c>
      <c r="G1000" s="786">
        <f t="shared" si="3267"/>
        <v>0</v>
      </c>
      <c r="H1000" s="786">
        <f t="shared" si="3267"/>
        <v>0</v>
      </c>
      <c r="I1000" s="786">
        <f t="shared" si="3267"/>
        <v>0</v>
      </c>
      <c r="J1000" s="786">
        <f t="shared" si="3267"/>
        <v>0</v>
      </c>
      <c r="K1000" s="786">
        <f t="shared" si="3267"/>
        <v>0</v>
      </c>
      <c r="L1000" s="786">
        <f t="shared" si="3267"/>
        <v>0</v>
      </c>
      <c r="M1000" s="786">
        <f t="shared" si="3267"/>
        <v>0</v>
      </c>
      <c r="N1000" s="786">
        <f t="shared" si="3267"/>
        <v>0</v>
      </c>
      <c r="O1000" s="786">
        <f t="shared" si="3267"/>
        <v>0</v>
      </c>
      <c r="P1000" s="786">
        <f t="shared" si="3267"/>
        <v>0</v>
      </c>
      <c r="Q1000" s="786">
        <f t="shared" si="3267"/>
        <v>0</v>
      </c>
      <c r="R1000" s="786">
        <f t="shared" si="3267"/>
        <v>0</v>
      </c>
      <c r="S1000" s="785"/>
      <c r="T1000" s="786">
        <f>SUM(T807)</f>
        <v>0</v>
      </c>
      <c r="U1000" s="786">
        <f t="shared" ref="U1000:AJ1000" si="3268">SUM(U807)</f>
        <v>0</v>
      </c>
      <c r="V1000" s="786">
        <f t="shared" si="3268"/>
        <v>0</v>
      </c>
      <c r="W1000" s="786">
        <f t="shared" si="3268"/>
        <v>0</v>
      </c>
      <c r="X1000" s="786">
        <f t="shared" si="3268"/>
        <v>0</v>
      </c>
      <c r="Y1000" s="786">
        <f t="shared" si="3268"/>
        <v>0</v>
      </c>
      <c r="Z1000" s="786">
        <f t="shared" si="3268"/>
        <v>0</v>
      </c>
      <c r="AA1000" s="786">
        <f t="shared" si="3268"/>
        <v>0</v>
      </c>
      <c r="AB1000" s="786">
        <f t="shared" si="3268"/>
        <v>0</v>
      </c>
      <c r="AC1000" s="786">
        <f t="shared" si="3268"/>
        <v>0</v>
      </c>
      <c r="AD1000" s="786">
        <f t="shared" si="3268"/>
        <v>0</v>
      </c>
      <c r="AE1000" s="786">
        <f t="shared" si="3268"/>
        <v>0</v>
      </c>
      <c r="AF1000" s="786">
        <f t="shared" si="3268"/>
        <v>0</v>
      </c>
      <c r="AG1000" s="786">
        <f t="shared" si="3268"/>
        <v>0</v>
      </c>
      <c r="AH1000" s="786">
        <f t="shared" si="3268"/>
        <v>0</v>
      </c>
      <c r="AI1000" s="786">
        <f t="shared" si="3268"/>
        <v>0</v>
      </c>
      <c r="AJ1000" s="786">
        <f t="shared" si="3268"/>
        <v>0</v>
      </c>
      <c r="AK1000" s="785"/>
      <c r="AL1000" s="786">
        <f>SUM(AL807)</f>
        <v>0</v>
      </c>
      <c r="AM1000" s="786">
        <f t="shared" ref="AM1000:BB1000" si="3269">SUM(AM807)</f>
        <v>0</v>
      </c>
      <c r="AN1000" s="786">
        <f t="shared" si="3269"/>
        <v>0</v>
      </c>
      <c r="AO1000" s="786">
        <f t="shared" si="3269"/>
        <v>0</v>
      </c>
      <c r="AP1000" s="786">
        <f t="shared" si="3269"/>
        <v>0</v>
      </c>
      <c r="AQ1000" s="786">
        <f t="shared" si="3269"/>
        <v>0</v>
      </c>
      <c r="AR1000" s="786">
        <f t="shared" si="3269"/>
        <v>0</v>
      </c>
      <c r="AS1000" s="786">
        <f t="shared" si="3269"/>
        <v>0</v>
      </c>
      <c r="AT1000" s="786">
        <f t="shared" si="3269"/>
        <v>0</v>
      </c>
      <c r="AU1000" s="786">
        <f t="shared" si="3269"/>
        <v>0</v>
      </c>
      <c r="AV1000" s="786">
        <f t="shared" si="3269"/>
        <v>0</v>
      </c>
      <c r="AW1000" s="786">
        <f t="shared" si="3269"/>
        <v>0</v>
      </c>
      <c r="AX1000" s="786">
        <f t="shared" si="3269"/>
        <v>0</v>
      </c>
      <c r="AY1000" s="786">
        <f t="shared" si="3269"/>
        <v>0</v>
      </c>
      <c r="AZ1000" s="786">
        <f t="shared" si="3269"/>
        <v>0</v>
      </c>
      <c r="BA1000" s="786">
        <f t="shared" si="3269"/>
        <v>0</v>
      </c>
      <c r="BB1000" s="786">
        <f t="shared" si="3269"/>
        <v>0</v>
      </c>
      <c r="BC1000" s="785"/>
      <c r="BD1000" s="786">
        <f>SUM(BD807)</f>
        <v>0</v>
      </c>
      <c r="BE1000" s="786">
        <f t="shared" ref="BE1000:BT1000" si="3270">SUM(BE807)</f>
        <v>0</v>
      </c>
      <c r="BF1000" s="786">
        <f t="shared" si="3270"/>
        <v>0</v>
      </c>
      <c r="BG1000" s="786">
        <f t="shared" si="3270"/>
        <v>0</v>
      </c>
      <c r="BH1000" s="786">
        <f t="shared" si="3270"/>
        <v>0</v>
      </c>
      <c r="BI1000" s="786">
        <f t="shared" si="3270"/>
        <v>0</v>
      </c>
      <c r="BJ1000" s="786">
        <f t="shared" si="3270"/>
        <v>0</v>
      </c>
      <c r="BK1000" s="786">
        <f t="shared" si="3270"/>
        <v>0</v>
      </c>
      <c r="BL1000" s="786">
        <f t="shared" si="3270"/>
        <v>0</v>
      </c>
      <c r="BM1000" s="786">
        <f t="shared" si="3270"/>
        <v>0</v>
      </c>
      <c r="BN1000" s="786">
        <f t="shared" si="3270"/>
        <v>0</v>
      </c>
      <c r="BO1000" s="786">
        <f t="shared" si="3270"/>
        <v>0</v>
      </c>
      <c r="BP1000" s="786">
        <f t="shared" si="3270"/>
        <v>0</v>
      </c>
      <c r="BQ1000" s="786">
        <f t="shared" si="3270"/>
        <v>0</v>
      </c>
      <c r="BR1000" s="786">
        <f t="shared" si="3270"/>
        <v>0</v>
      </c>
      <c r="BS1000" s="786">
        <f t="shared" si="3270"/>
        <v>0</v>
      </c>
      <c r="BT1000" s="786">
        <f t="shared" si="3270"/>
        <v>0</v>
      </c>
      <c r="BU1000" s="785"/>
      <c r="BV1000" s="786">
        <f t="shared" si="3266"/>
        <v>0</v>
      </c>
      <c r="BW1000" s="786">
        <f t="shared" si="3266"/>
        <v>0</v>
      </c>
      <c r="BX1000" s="786">
        <f t="shared" si="3266"/>
        <v>0</v>
      </c>
      <c r="BY1000" s="786">
        <f t="shared" si="3266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7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7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271">B984-SUM(B987:B998)</f>
        <v>275</v>
      </c>
      <c r="C1001" s="786">
        <f t="shared" si="3271"/>
        <v>572</v>
      </c>
      <c r="D1001" s="786">
        <f t="shared" si="3271"/>
        <v>847</v>
      </c>
      <c r="E1001" s="786">
        <f t="shared" si="3271"/>
        <v>23.905999999999949</v>
      </c>
      <c r="F1001" s="786">
        <f t="shared" si="3271"/>
        <v>293</v>
      </c>
      <c r="G1001" s="786">
        <f t="shared" si="3271"/>
        <v>46</v>
      </c>
      <c r="H1001" s="786">
        <f t="shared" si="3271"/>
        <v>0</v>
      </c>
      <c r="I1001" s="786">
        <f t="shared" si="3271"/>
        <v>53.5</v>
      </c>
      <c r="J1001" s="786">
        <f t="shared" si="3271"/>
        <v>99.5</v>
      </c>
      <c r="K1001" s="786">
        <f t="shared" si="3271"/>
        <v>157.5</v>
      </c>
      <c r="L1001" s="786">
        <f t="shared" si="3271"/>
        <v>0</v>
      </c>
      <c r="M1001" s="786">
        <f t="shared" si="3271"/>
        <v>0</v>
      </c>
      <c r="N1001" s="786">
        <f t="shared" si="3271"/>
        <v>0</v>
      </c>
      <c r="O1001" s="786">
        <f t="shared" si="3271"/>
        <v>0</v>
      </c>
      <c r="P1001" s="786">
        <f t="shared" si="3271"/>
        <v>0</v>
      </c>
      <c r="Q1001" s="786">
        <f t="shared" si="3271"/>
        <v>0</v>
      </c>
      <c r="R1001" s="786">
        <f t="shared" si="3271"/>
        <v>0</v>
      </c>
      <c r="S1001" s="785"/>
      <c r="T1001" s="786">
        <f t="shared" ref="T1001:AJ1001" si="3272">T984-SUM(T987:T998)</f>
        <v>203.29999999999995</v>
      </c>
      <c r="U1001" s="786">
        <f t="shared" si="3272"/>
        <v>803</v>
      </c>
      <c r="V1001" s="786">
        <f t="shared" si="3272"/>
        <v>281</v>
      </c>
      <c r="W1001" s="786">
        <f t="shared" si="3272"/>
        <v>28.5</v>
      </c>
      <c r="X1001" s="786">
        <f t="shared" si="3272"/>
        <v>47</v>
      </c>
      <c r="Y1001" s="786">
        <f t="shared" si="3272"/>
        <v>219.5</v>
      </c>
      <c r="Z1001" s="786">
        <f t="shared" si="3272"/>
        <v>0</v>
      </c>
      <c r="AA1001" s="786">
        <f t="shared" si="3272"/>
        <v>51</v>
      </c>
      <c r="AB1001" s="786">
        <f t="shared" si="3272"/>
        <v>2882</v>
      </c>
      <c r="AC1001" s="786">
        <f t="shared" si="3272"/>
        <v>195.40000000000009</v>
      </c>
      <c r="AD1001" s="786">
        <f t="shared" si="3272"/>
        <v>0</v>
      </c>
      <c r="AE1001" s="786">
        <f t="shared" si="3272"/>
        <v>0</v>
      </c>
      <c r="AF1001" s="786">
        <f t="shared" si="3272"/>
        <v>0</v>
      </c>
      <c r="AG1001" s="786">
        <f t="shared" si="3272"/>
        <v>0</v>
      </c>
      <c r="AH1001" s="786">
        <f t="shared" si="3272"/>
        <v>0</v>
      </c>
      <c r="AI1001" s="786">
        <f t="shared" si="3272"/>
        <v>0</v>
      </c>
      <c r="AJ1001" s="786">
        <f t="shared" si="3272"/>
        <v>0</v>
      </c>
      <c r="AK1001" s="785"/>
      <c r="AL1001" s="786">
        <f t="shared" ref="AL1001:BB1001" si="3273">AL984-SUM(AL987:AL998)</f>
        <v>18376.5</v>
      </c>
      <c r="AM1001" s="786">
        <f t="shared" si="3273"/>
        <v>2371</v>
      </c>
      <c r="AN1001" s="786">
        <f t="shared" si="3273"/>
        <v>10305.48</v>
      </c>
      <c r="AO1001" s="786">
        <f t="shared" si="3273"/>
        <v>11623</v>
      </c>
      <c r="AP1001" s="786">
        <f t="shared" si="3273"/>
        <v>3343.7999999999993</v>
      </c>
      <c r="AQ1001" s="786">
        <f t="shared" si="3273"/>
        <v>2253</v>
      </c>
      <c r="AR1001" s="786">
        <f t="shared" si="3273"/>
        <v>0</v>
      </c>
      <c r="AS1001" s="786">
        <f t="shared" si="3273"/>
        <v>7837</v>
      </c>
      <c r="AT1001" s="786">
        <f t="shared" si="3273"/>
        <v>4146</v>
      </c>
      <c r="AU1001" s="786">
        <f t="shared" si="3273"/>
        <v>6538.6</v>
      </c>
      <c r="AV1001" s="786">
        <f t="shared" si="3273"/>
        <v>0</v>
      </c>
      <c r="AW1001" s="786">
        <f t="shared" si="3273"/>
        <v>0</v>
      </c>
      <c r="AX1001" s="786">
        <f t="shared" si="3273"/>
        <v>0</v>
      </c>
      <c r="AY1001" s="786">
        <f t="shared" si="3273"/>
        <v>0</v>
      </c>
      <c r="AZ1001" s="786">
        <f t="shared" si="3273"/>
        <v>0</v>
      </c>
      <c r="BA1001" s="786">
        <f t="shared" si="3273"/>
        <v>0</v>
      </c>
      <c r="BB1001" s="786">
        <f t="shared" si="3273"/>
        <v>0</v>
      </c>
      <c r="BC1001" s="785"/>
      <c r="BD1001" s="786">
        <f t="shared" ref="BD1001:BT1001" si="3274">BD984-SUM(BD987:BD998)</f>
        <v>43298</v>
      </c>
      <c r="BE1001" s="786">
        <f t="shared" si="3274"/>
        <v>25232.699999999997</v>
      </c>
      <c r="BF1001" s="786">
        <f t="shared" si="3274"/>
        <v>53190</v>
      </c>
      <c r="BG1001" s="786">
        <f t="shared" si="3274"/>
        <v>2275.3000000000029</v>
      </c>
      <c r="BH1001" s="786">
        <f t="shared" si="3274"/>
        <v>971.90399999999863</v>
      </c>
      <c r="BI1001" s="786">
        <f t="shared" si="3274"/>
        <v>493</v>
      </c>
      <c r="BJ1001" s="786">
        <f t="shared" si="3274"/>
        <v>0</v>
      </c>
      <c r="BK1001" s="786">
        <f t="shared" si="3274"/>
        <v>18049.199999999997</v>
      </c>
      <c r="BL1001" s="786">
        <f t="shared" si="3274"/>
        <v>1283</v>
      </c>
      <c r="BM1001" s="786">
        <f t="shared" si="3274"/>
        <v>58075.6</v>
      </c>
      <c r="BN1001" s="786">
        <f t="shared" si="3274"/>
        <v>0</v>
      </c>
      <c r="BO1001" s="786">
        <f t="shared" si="3274"/>
        <v>0</v>
      </c>
      <c r="BP1001" s="786">
        <f t="shared" si="3274"/>
        <v>0</v>
      </c>
      <c r="BQ1001" s="786">
        <f t="shared" si="3274"/>
        <v>0</v>
      </c>
      <c r="BR1001" s="786">
        <f t="shared" si="3274"/>
        <v>0</v>
      </c>
      <c r="BS1001" s="786">
        <f t="shared" si="3274"/>
        <v>0</v>
      </c>
      <c r="BT1001" s="786">
        <f t="shared" si="3274"/>
        <v>0</v>
      </c>
      <c r="BU1001" s="785"/>
      <c r="BV1001" s="786">
        <f>BV984-SUM(BV987:BV1000)</f>
        <v>-1154</v>
      </c>
      <c r="BW1001" s="786">
        <f>BW984-SUM(BW987:BW1000)</f>
        <v>-1662.5</v>
      </c>
      <c r="BX1001" s="786">
        <f>BX984-SUM(BX987:BX1000)</f>
        <v>12170.5</v>
      </c>
      <c r="BY1001" s="786">
        <f>BY984-SUM(BY987:BY1000)</f>
        <v>32585.599999999999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9652.873599999999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7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2275.3000000000029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43298</v>
      </c>
      <c r="DJ1001" s="1360">
        <f t="shared" si="3209"/>
        <v>53190</v>
      </c>
      <c r="DK1001" s="1417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275">SUM(B987:B1002)</f>
        <v>1820</v>
      </c>
      <c r="C1003" s="786">
        <f t="shared" si="3275"/>
        <v>2190</v>
      </c>
      <c r="D1003" s="786">
        <f t="shared" si="3275"/>
        <v>1380</v>
      </c>
      <c r="E1003" s="786">
        <f t="shared" si="3275"/>
        <v>3447.4</v>
      </c>
      <c r="F1003" s="786">
        <f t="shared" si="3275"/>
        <v>1670</v>
      </c>
      <c r="G1003" s="786">
        <f t="shared" si="3275"/>
        <v>2660</v>
      </c>
      <c r="H1003" s="786">
        <f t="shared" si="3275"/>
        <v>0</v>
      </c>
      <c r="I1003" s="786">
        <f t="shared" si="3275"/>
        <v>1195</v>
      </c>
      <c r="J1003" s="786">
        <f t="shared" si="3275"/>
        <v>3260</v>
      </c>
      <c r="K1003" s="786">
        <f t="shared" si="3275"/>
        <v>1345</v>
      </c>
      <c r="L1003" s="786">
        <f t="shared" si="3275"/>
        <v>0</v>
      </c>
      <c r="M1003" s="786">
        <f t="shared" si="3275"/>
        <v>0</v>
      </c>
      <c r="N1003" s="786">
        <f t="shared" si="3275"/>
        <v>0</v>
      </c>
      <c r="O1003" s="786">
        <f t="shared" si="3275"/>
        <v>0</v>
      </c>
      <c r="P1003" s="786">
        <f t="shared" si="3275"/>
        <v>0</v>
      </c>
      <c r="Q1003" s="786">
        <f t="shared" si="3275"/>
        <v>0</v>
      </c>
      <c r="R1003" s="786">
        <f t="shared" si="3275"/>
        <v>0</v>
      </c>
      <c r="S1003" s="785"/>
      <c r="T1003" s="786">
        <f t="shared" ref="T1003:AJ1003" si="3276">SUM(T987:T1002)</f>
        <v>1825</v>
      </c>
      <c r="U1003" s="786">
        <f t="shared" si="3276"/>
        <v>7030</v>
      </c>
      <c r="V1003" s="786">
        <f t="shared" si="3276"/>
        <v>2261</v>
      </c>
      <c r="W1003" s="786">
        <f t="shared" si="3276"/>
        <v>5402</v>
      </c>
      <c r="X1003" s="786">
        <f t="shared" si="3276"/>
        <v>2310</v>
      </c>
      <c r="Y1003" s="786">
        <f t="shared" si="3276"/>
        <v>3670.5</v>
      </c>
      <c r="Z1003" s="786">
        <f t="shared" si="3276"/>
        <v>0</v>
      </c>
      <c r="AA1003" s="786">
        <f t="shared" si="3276"/>
        <v>3180</v>
      </c>
      <c r="AB1003" s="786">
        <f t="shared" si="3276"/>
        <v>6980</v>
      </c>
      <c r="AC1003" s="786">
        <f t="shared" si="3276"/>
        <v>1765</v>
      </c>
      <c r="AD1003" s="786">
        <f t="shared" si="3276"/>
        <v>0</v>
      </c>
      <c r="AE1003" s="786">
        <f t="shared" si="3276"/>
        <v>0</v>
      </c>
      <c r="AF1003" s="786">
        <f t="shared" si="3276"/>
        <v>0</v>
      </c>
      <c r="AG1003" s="786">
        <f t="shared" si="3276"/>
        <v>0</v>
      </c>
      <c r="AH1003" s="786">
        <f t="shared" si="3276"/>
        <v>0</v>
      </c>
      <c r="AI1003" s="786">
        <f t="shared" si="3276"/>
        <v>0</v>
      </c>
      <c r="AJ1003" s="786">
        <f t="shared" si="3276"/>
        <v>0</v>
      </c>
      <c r="AK1003" s="785"/>
      <c r="AL1003" s="786">
        <f t="shared" ref="AL1003:BB1003" si="3277">SUM(AL987:AL1002)</f>
        <v>32070.5</v>
      </c>
      <c r="AM1003" s="786">
        <f t="shared" si="3277"/>
        <v>18350</v>
      </c>
      <c r="AN1003" s="786">
        <f t="shared" si="3277"/>
        <v>33547</v>
      </c>
      <c r="AO1003" s="786">
        <f t="shared" si="3277"/>
        <v>26385</v>
      </c>
      <c r="AP1003" s="786">
        <f t="shared" si="3277"/>
        <v>11865</v>
      </c>
      <c r="AQ1003" s="786">
        <f t="shared" si="3277"/>
        <v>11325</v>
      </c>
      <c r="AR1003" s="786">
        <f t="shared" si="3277"/>
        <v>0</v>
      </c>
      <c r="AS1003" s="786">
        <f t="shared" si="3277"/>
        <v>33550</v>
      </c>
      <c r="AT1003" s="786">
        <f t="shared" si="3277"/>
        <v>17665</v>
      </c>
      <c r="AU1003" s="786">
        <f t="shared" si="3277"/>
        <v>12640</v>
      </c>
      <c r="AV1003" s="786">
        <f t="shared" si="3277"/>
        <v>0</v>
      </c>
      <c r="AW1003" s="786">
        <f t="shared" si="3277"/>
        <v>0</v>
      </c>
      <c r="AX1003" s="786">
        <f t="shared" si="3277"/>
        <v>0</v>
      </c>
      <c r="AY1003" s="786">
        <f t="shared" si="3277"/>
        <v>0</v>
      </c>
      <c r="AZ1003" s="786">
        <f t="shared" si="3277"/>
        <v>0</v>
      </c>
      <c r="BA1003" s="786">
        <f t="shared" si="3277"/>
        <v>0</v>
      </c>
      <c r="BB1003" s="786">
        <f t="shared" si="3277"/>
        <v>0</v>
      </c>
      <c r="BC1003" s="785"/>
      <c r="BD1003" s="786">
        <f t="shared" ref="BD1003:BT1003" si="3278">SUM(BD987:BD1002)</f>
        <v>103630</v>
      </c>
      <c r="BE1003" s="786">
        <f t="shared" si="3278"/>
        <v>61799.7</v>
      </c>
      <c r="BF1003" s="786">
        <f t="shared" si="3278"/>
        <v>88590</v>
      </c>
      <c r="BG1003" s="786">
        <f t="shared" si="3278"/>
        <v>38344.300000000003</v>
      </c>
      <c r="BH1003" s="786">
        <f t="shared" si="3278"/>
        <v>27869.903999999999</v>
      </c>
      <c r="BI1003" s="786">
        <f t="shared" si="3278"/>
        <v>7750</v>
      </c>
      <c r="BJ1003" s="786">
        <f t="shared" si="3278"/>
        <v>0</v>
      </c>
      <c r="BK1003" s="786">
        <f t="shared" si="3278"/>
        <v>53490</v>
      </c>
      <c r="BL1003" s="786">
        <f t="shared" si="3278"/>
        <v>27130</v>
      </c>
      <c r="BM1003" s="786">
        <f t="shared" si="3278"/>
        <v>83806</v>
      </c>
      <c r="BN1003" s="786">
        <f t="shared" si="3278"/>
        <v>0</v>
      </c>
      <c r="BO1003" s="786">
        <f t="shared" si="3278"/>
        <v>0</v>
      </c>
      <c r="BP1003" s="786">
        <f t="shared" si="3278"/>
        <v>0</v>
      </c>
      <c r="BQ1003" s="786">
        <f t="shared" si="3278"/>
        <v>0</v>
      </c>
      <c r="BR1003" s="786">
        <f t="shared" si="3278"/>
        <v>0</v>
      </c>
      <c r="BS1003" s="786">
        <f t="shared" si="3278"/>
        <v>0</v>
      </c>
      <c r="BT1003" s="786">
        <f t="shared" si="327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1" t="s">
        <v>47</v>
      </c>
      <c r="CE5" s="153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2" t="s">
        <v>48</v>
      </c>
      <c r="CT5" s="1532"/>
      <c r="CU5" s="1528" t="s">
        <v>47</v>
      </c>
      <c r="CV5" s="152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29" t="s">
        <v>48</v>
      </c>
      <c r="DK5" s="1529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715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721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715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721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746</v>
      </c>
      <c r="B10" s="666" t="s">
        <v>751</v>
      </c>
      <c r="C10" s="666" t="s">
        <v>751</v>
      </c>
      <c r="D10" s="666" t="s">
        <v>751</v>
      </c>
      <c r="E10" s="666" t="s">
        <v>751</v>
      </c>
      <c r="F10" s="666" t="s">
        <v>751</v>
      </c>
      <c r="G10" s="666" t="s">
        <v>751</v>
      </c>
      <c r="H10" s="666" t="s">
        <v>751</v>
      </c>
      <c r="I10" s="666" t="s">
        <v>751</v>
      </c>
      <c r="J10" s="666" t="s">
        <v>751</v>
      </c>
      <c r="K10" s="666" t="s">
        <v>751</v>
      </c>
      <c r="L10" s="666" t="s">
        <v>751</v>
      </c>
      <c r="M10" s="666" t="s">
        <v>751</v>
      </c>
      <c r="N10" s="666" t="s">
        <v>751</v>
      </c>
      <c r="O10" s="666" t="s">
        <v>751</v>
      </c>
      <c r="P10" s="666" t="s">
        <v>751</v>
      </c>
      <c r="Q10" s="666" t="s">
        <v>751</v>
      </c>
      <c r="R10" s="666" t="s">
        <v>751</v>
      </c>
      <c r="S10" s="995"/>
      <c r="T10" s="666" t="s">
        <v>751</v>
      </c>
      <c r="U10" s="666" t="s">
        <v>751</v>
      </c>
      <c r="V10" s="666" t="s">
        <v>751</v>
      </c>
      <c r="W10" s="666" t="s">
        <v>751</v>
      </c>
      <c r="X10" s="666" t="s">
        <v>751</v>
      </c>
      <c r="Y10" s="666" t="s">
        <v>751</v>
      </c>
      <c r="Z10" s="666" t="s">
        <v>751</v>
      </c>
      <c r="AA10" s="666" t="s">
        <v>751</v>
      </c>
      <c r="AB10" s="666" t="s">
        <v>751</v>
      </c>
      <c r="AC10" s="666" t="s">
        <v>751</v>
      </c>
      <c r="AD10" s="666" t="s">
        <v>751</v>
      </c>
      <c r="AE10" s="666" t="s">
        <v>751</v>
      </c>
      <c r="AF10" s="666" t="s">
        <v>751</v>
      </c>
      <c r="AG10" s="666" t="s">
        <v>751</v>
      </c>
      <c r="AH10" s="666" t="s">
        <v>751</v>
      </c>
      <c r="AI10" s="666" t="s">
        <v>751</v>
      </c>
      <c r="AJ10" s="666" t="s">
        <v>751</v>
      </c>
      <c r="AK10" s="995"/>
      <c r="AL10" s="666" t="s">
        <v>751</v>
      </c>
      <c r="AM10" s="666" t="s">
        <v>751</v>
      </c>
      <c r="AN10" s="666" t="s">
        <v>751</v>
      </c>
      <c r="AO10" s="666" t="s">
        <v>751</v>
      </c>
      <c r="AP10" s="666" t="s">
        <v>751</v>
      </c>
      <c r="AQ10" s="666" t="s">
        <v>751</v>
      </c>
      <c r="AR10" s="666" t="s">
        <v>751</v>
      </c>
      <c r="AS10" s="666" t="s">
        <v>751</v>
      </c>
      <c r="AT10" s="666" t="s">
        <v>751</v>
      </c>
      <c r="AU10" s="666" t="s">
        <v>751</v>
      </c>
      <c r="AV10" s="666" t="s">
        <v>751</v>
      </c>
      <c r="AW10" s="666" t="s">
        <v>751</v>
      </c>
      <c r="AX10" s="666" t="s">
        <v>751</v>
      </c>
      <c r="AY10" s="666" t="s">
        <v>751</v>
      </c>
      <c r="AZ10" s="666" t="s">
        <v>751</v>
      </c>
      <c r="BA10" s="666" t="s">
        <v>751</v>
      </c>
      <c r="BB10" s="666" t="s">
        <v>751</v>
      </c>
      <c r="BC10" s="995"/>
      <c r="BD10" s="666" t="s">
        <v>751</v>
      </c>
      <c r="BE10" s="666" t="s">
        <v>751</v>
      </c>
      <c r="BF10" s="666" t="s">
        <v>751</v>
      </c>
      <c r="BG10" s="666" t="s">
        <v>751</v>
      </c>
      <c r="BH10" s="666" t="s">
        <v>751</v>
      </c>
      <c r="BI10" s="666" t="s">
        <v>751</v>
      </c>
      <c r="BJ10" s="666" t="s">
        <v>751</v>
      </c>
      <c r="BK10" s="666" t="s">
        <v>751</v>
      </c>
      <c r="BL10" s="666" t="s">
        <v>751</v>
      </c>
      <c r="BM10" s="666" t="s">
        <v>751</v>
      </c>
      <c r="BN10" s="666" t="s">
        <v>751</v>
      </c>
      <c r="BO10" s="666" t="s">
        <v>751</v>
      </c>
      <c r="BP10" s="666" t="s">
        <v>751</v>
      </c>
      <c r="BQ10" s="666" t="s">
        <v>751</v>
      </c>
      <c r="BR10" s="666" t="s">
        <v>751</v>
      </c>
      <c r="BS10" s="666" t="s">
        <v>751</v>
      </c>
      <c r="BT10" s="666" t="s">
        <v>751</v>
      </c>
      <c r="BU10" s="995"/>
      <c r="BV10" s="666" t="s">
        <v>751</v>
      </c>
      <c r="BW10" s="666" t="s">
        <v>751</v>
      </c>
      <c r="BX10" s="666" t="s">
        <v>751</v>
      </c>
      <c r="BY10" s="666" t="s">
        <v>751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747</v>
      </c>
      <c r="B19" s="264" t="s">
        <v>750</v>
      </c>
      <c r="C19" s="264" t="s">
        <v>750</v>
      </c>
      <c r="D19" s="264" t="s">
        <v>750</v>
      </c>
      <c r="E19" s="264" t="s">
        <v>750</v>
      </c>
      <c r="F19" s="264" t="s">
        <v>750</v>
      </c>
      <c r="G19" s="264" t="s">
        <v>750</v>
      </c>
      <c r="H19" s="264" t="s">
        <v>750</v>
      </c>
      <c r="I19" s="264" t="s">
        <v>750</v>
      </c>
      <c r="J19" s="264" t="s">
        <v>750</v>
      </c>
      <c r="K19" s="264" t="s">
        <v>750</v>
      </c>
      <c r="L19" s="264" t="s">
        <v>750</v>
      </c>
      <c r="M19" s="264" t="s">
        <v>750</v>
      </c>
      <c r="N19" s="264" t="s">
        <v>750</v>
      </c>
      <c r="O19" s="264" t="s">
        <v>750</v>
      </c>
      <c r="P19" s="264" t="s">
        <v>750</v>
      </c>
      <c r="Q19" s="264" t="s">
        <v>750</v>
      </c>
      <c r="R19" s="264" t="s">
        <v>750</v>
      </c>
      <c r="S19" s="590"/>
      <c r="T19" s="264" t="s">
        <v>750</v>
      </c>
      <c r="U19" s="264" t="s">
        <v>750</v>
      </c>
      <c r="V19" s="264" t="s">
        <v>750</v>
      </c>
      <c r="W19" s="264" t="s">
        <v>750</v>
      </c>
      <c r="X19" s="264" t="s">
        <v>750</v>
      </c>
      <c r="Y19" s="264" t="s">
        <v>750</v>
      </c>
      <c r="Z19" s="264" t="s">
        <v>750</v>
      </c>
      <c r="AA19" s="264" t="s">
        <v>750</v>
      </c>
      <c r="AB19" s="264" t="s">
        <v>750</v>
      </c>
      <c r="AC19" s="264" t="s">
        <v>750</v>
      </c>
      <c r="AD19" s="264" t="s">
        <v>750</v>
      </c>
      <c r="AE19" s="264" t="s">
        <v>750</v>
      </c>
      <c r="AF19" s="264" t="s">
        <v>750</v>
      </c>
      <c r="AG19" s="264" t="s">
        <v>750</v>
      </c>
      <c r="AH19" s="264" t="s">
        <v>750</v>
      </c>
      <c r="AI19" s="264" t="s">
        <v>750</v>
      </c>
      <c r="AJ19" s="264" t="s">
        <v>750</v>
      </c>
      <c r="AK19" s="590"/>
      <c r="AL19" s="264" t="s">
        <v>750</v>
      </c>
      <c r="AM19" s="264" t="s">
        <v>750</v>
      </c>
      <c r="AN19" s="264" t="s">
        <v>750</v>
      </c>
      <c r="AO19" s="264" t="s">
        <v>750</v>
      </c>
      <c r="AP19" s="264" t="s">
        <v>750</v>
      </c>
      <c r="AQ19" s="264" t="s">
        <v>750</v>
      </c>
      <c r="AR19" s="264" t="s">
        <v>750</v>
      </c>
      <c r="AS19" s="264" t="s">
        <v>750</v>
      </c>
      <c r="AT19" s="264" t="s">
        <v>750</v>
      </c>
      <c r="AU19" s="264" t="s">
        <v>750</v>
      </c>
      <c r="AV19" s="264" t="s">
        <v>750</v>
      </c>
      <c r="AW19" s="264" t="s">
        <v>750</v>
      </c>
      <c r="AX19" s="264" t="s">
        <v>750</v>
      </c>
      <c r="AY19" s="264" t="s">
        <v>750</v>
      </c>
      <c r="AZ19" s="264" t="s">
        <v>750</v>
      </c>
      <c r="BA19" s="264" t="s">
        <v>750</v>
      </c>
      <c r="BB19" s="264" t="s">
        <v>750</v>
      </c>
      <c r="BC19" s="590"/>
      <c r="BD19" s="264" t="s">
        <v>750</v>
      </c>
      <c r="BE19" s="264" t="s">
        <v>750</v>
      </c>
      <c r="BF19" s="264" t="s">
        <v>750</v>
      </c>
      <c r="BG19" s="264" t="s">
        <v>750</v>
      </c>
      <c r="BH19" s="264" t="s">
        <v>750</v>
      </c>
      <c r="BI19" s="264" t="s">
        <v>750</v>
      </c>
      <c r="BJ19" s="264" t="s">
        <v>750</v>
      </c>
      <c r="BK19" s="264" t="s">
        <v>750</v>
      </c>
      <c r="BL19" s="264" t="s">
        <v>750</v>
      </c>
      <c r="BM19" s="264" t="s">
        <v>750</v>
      </c>
      <c r="BN19" s="264" t="s">
        <v>750</v>
      </c>
      <c r="BO19" s="264" t="s">
        <v>750</v>
      </c>
      <c r="BP19" s="264" t="s">
        <v>750</v>
      </c>
      <c r="BQ19" s="264" t="s">
        <v>750</v>
      </c>
      <c r="BR19" s="264" t="s">
        <v>750</v>
      </c>
      <c r="BS19" s="264" t="s">
        <v>750</v>
      </c>
      <c r="BT19" s="264" t="s">
        <v>750</v>
      </c>
      <c r="BU19" s="590"/>
      <c r="BV19" s="264" t="s">
        <v>750</v>
      </c>
      <c r="BW19" s="264" t="s">
        <v>750</v>
      </c>
      <c r="BX19" s="264" t="s">
        <v>750</v>
      </c>
      <c r="BY19" s="264" t="s">
        <v>750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748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99" activePane="bottomRight" state="frozen"/>
      <selection pane="topRight" activeCell="B1" sqref="B1"/>
      <selection pane="bottomLeft" activeCell="A8" sqref="A8"/>
      <selection pane="bottomRight" activeCell="K618" sqref="K618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715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721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1.2302641878669276</v>
      </c>
      <c r="D10" s="1045" t="e">
        <f>SUM(D11:D19)</f>
        <v>#VALUE!</v>
      </c>
      <c r="E10" s="1045">
        <f>SUM(E11:E19)</f>
        <v>0.95126301369863009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>
        <f>SUM(M11:M19)</f>
        <v>-2.2788649706457983E-2</v>
      </c>
      <c r="N10" s="1045">
        <f>SUM(N11:N19)</f>
        <v>2.3377201565557656E-2</v>
      </c>
      <c r="O10" s="1045">
        <f>SUM(O11:O19)</f>
        <v>1.5419561643835618</v>
      </c>
      <c r="P10" s="1045">
        <f>SUM(P11:P19)</f>
        <v>3.1563904406096186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0.12145140247879974</v>
      </c>
      <c r="D17" s="531">
        <f t="shared" ref="D17:F17" si="3">SUM(D860:D886)</f>
        <v>0.10330577299412917</v>
      </c>
      <c r="E17" s="531">
        <f t="shared" si="3"/>
        <v>0.21912015655577297</v>
      </c>
      <c r="F17" s="531">
        <f t="shared" si="3"/>
        <v>0.28866678526952499</v>
      </c>
      <c r="G17" s="41"/>
      <c r="H17" s="1052"/>
      <c r="I17" s="1052"/>
      <c r="J17" s="1052"/>
      <c r="K17" s="1052"/>
      <c r="L17" s="41"/>
      <c r="M17" s="531">
        <f>SUM(M862:M887)</f>
        <v>-0.12145140247879974</v>
      </c>
      <c r="N17" s="531">
        <f>SUM(N862:N887)</f>
        <v>-0.10330577299412917</v>
      </c>
      <c r="O17" s="531">
        <f>SUM(O862:O887)</f>
        <v>-0.19140978473581211</v>
      </c>
      <c r="P17" s="531">
        <f>SUM(P862:P887)</f>
        <v>-0.26347553816046965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2299</v>
      </c>
      <c r="D31" s="1056">
        <f>SUM(D32:D41)</f>
        <v>3639</v>
      </c>
      <c r="E31" s="1056">
        <f>SUM(E32:E41)</f>
        <v>12752</v>
      </c>
      <c r="F31" s="1056">
        <f>SUM(F32:F41)</f>
        <v>27119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>
        <f>SUM(P32:P41)</f>
        <v>-3345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1431</v>
      </c>
      <c r="D33" s="1063">
        <f t="shared" ref="D33:F33" si="4">SUM(D$988:D$990)</f>
        <v>1591</v>
      </c>
      <c r="E33" s="1063">
        <f t="shared" si="4"/>
        <v>4954</v>
      </c>
      <c r="F33" s="1063">
        <f t="shared" si="4"/>
        <v>7728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-1754</v>
      </c>
      <c r="D43" s="1073">
        <f>D20-D31</f>
        <v>-1734.5</v>
      </c>
      <c r="E43" s="1073">
        <f>E20-E31</f>
        <v>12590.5</v>
      </c>
      <c r="F43" s="1073">
        <f>F20-F31</f>
        <v>33857.599999999999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3">
        <f>IF(C450="","",C449*C450*C451)</f>
        <v>240</v>
      </c>
      <c r="D452" s="1683">
        <f>IF(D450="","",D449*D450*D451)</f>
        <v>400</v>
      </c>
      <c r="E452" s="1683">
        <f>IF(E450="","",E449*E450*E451)</f>
        <v>120</v>
      </c>
      <c r="F452" s="1683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0"/>
      <c r="N455" s="1670"/>
      <c r="O455" s="1670"/>
      <c r="P455" s="1670"/>
      <c r="Q455" s="1538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3">
        <f>IF(C455="","",C450*C451*C455)</f>
        <v>300</v>
      </c>
      <c r="D456" s="1683">
        <f>IF(D455="","",D450*D451*D455)</f>
        <v>520</v>
      </c>
      <c r="E456" s="1683">
        <f>IF(E455="","",E450*E451*E455)</f>
        <v>168</v>
      </c>
      <c r="F456" s="1683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2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0"/>
      <c r="N464" s="1670"/>
      <c r="O464" s="1670"/>
      <c r="P464" s="1670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2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4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87">
        <f>IF(C468="","",C467*C468*C469)</f>
        <v>0</v>
      </c>
      <c r="D470" s="1687">
        <f>IF(D468="","",D467*D468*D469)</f>
        <v>0</v>
      </c>
      <c r="E470" s="1687">
        <f>IF(E468="","",E467*E468*E469)</f>
        <v>60</v>
      </c>
      <c r="F470" s="1687">
        <f>IF(F468="","",F467*F468*F469)</f>
        <v>60</v>
      </c>
      <c r="G470" s="1088"/>
      <c r="H470" s="1687">
        <f>IF(H$46=0,"",SUM($D467)*H468*H469)</f>
        <v>0</v>
      </c>
      <c r="I470" s="1687">
        <f>IF(I$46=0,"",SUM($D467)*I468*I469)</f>
        <v>0</v>
      </c>
      <c r="J470" s="1687">
        <f>IF(J$46=0,"",SUM($D467)*J468*J469)</f>
        <v>0</v>
      </c>
      <c r="K470" s="1687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88">
        <f>IF(C470="","",C470*C471/C$46/365/$P$1)</f>
        <v>0</v>
      </c>
      <c r="D472" s="1688">
        <f>IF(D470="","",D470*D471/D$46/365/$P$1)</f>
        <v>0</v>
      </c>
      <c r="E472" s="1688">
        <f>IF(E470="","",E470*E471/E$46/365/$P$1)</f>
        <v>2.7710371819960861E-2</v>
      </c>
      <c r="F472" s="1688">
        <f>IF(F470="","",F470*F471/F$46/365/$P$1)</f>
        <v>2.5191247109055327E-2</v>
      </c>
      <c r="G472" s="1110"/>
      <c r="H472" s="1688">
        <f>IF(H$46=0,"",H470*SUM($D471)/H$46/365/$P$1)</f>
        <v>0</v>
      </c>
      <c r="I472" s="1688">
        <f>IF(I$46=0,"",I470*SUM($D471)/I$46/365/$P$1)</f>
        <v>0</v>
      </c>
      <c r="J472" s="1688">
        <f>IF(J$46=0,"",J470*SUM($D471)/J$46/365/$P$1)</f>
        <v>0</v>
      </c>
      <c r="K472" s="1688">
        <f>IF(K$46=0,"",K470*SUM($D471)/K$46/365/$P$1)</f>
        <v>0</v>
      </c>
      <c r="L472" s="1110"/>
      <c r="M472" s="1671" t="str">
        <f>IF(SUM(H472)=SUM(C472),"",SUM(H472)-SUM(C472))</f>
        <v/>
      </c>
      <c r="N472" s="1671" t="str">
        <f>IF(SUM(I472)=SUM(D472),"",SUM(I472)-SUM(D472))</f>
        <v/>
      </c>
      <c r="O472" s="1671">
        <f>IF(SUM(J472)=SUM(E472),"",SUM(J472)-SUM(E472))</f>
        <v>-2.7710371819960861E-2</v>
      </c>
      <c r="P472" s="1671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8"/>
      <c r="H473" s="951"/>
      <c r="I473" s="951"/>
      <c r="J473" s="951"/>
      <c r="K473" s="951"/>
      <c r="L473" s="1088"/>
      <c r="M473" s="1670"/>
      <c r="N473" s="1670"/>
      <c r="O473" s="1670"/>
      <c r="P473" s="1670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87" t="str">
        <f>IF(C473="","",C468*C469*C473)</f>
        <v/>
      </c>
      <c r="D474" s="1687" t="str">
        <f>IF(D473="","",D470*D473)</f>
        <v/>
      </c>
      <c r="E474" s="1687">
        <f t="shared" ref="E474:F474" si="14">IF(E473="","",E470*E473)</f>
        <v>300</v>
      </c>
      <c r="F474" s="1687">
        <f t="shared" si="14"/>
        <v>300</v>
      </c>
      <c r="G474" s="1162"/>
      <c r="H474" s="1687">
        <f>IF(H$46=0,"",IF($D473="",H470*'Exp factors'!$H$52,H470*$D473/$D467))</f>
        <v>0</v>
      </c>
      <c r="I474" s="1687">
        <f>IF(I$46=0,"",IF($D473="",I470*'Exp factors'!$H$52,I470*$D473/$D467))</f>
        <v>0</v>
      </c>
      <c r="J474" s="1687">
        <f>IF(J$46=0,"",IF($D473="",J470*'Exp factors'!$H$52,J470*$D473/$D467))</f>
        <v>0</v>
      </c>
      <c r="K474" s="1687">
        <f>IF(K$46=0,"",IF($D473="",K470*'Exp factors'!$H$52,K470*$D473/$D467))</f>
        <v>0</v>
      </c>
      <c r="L474" s="1162"/>
      <c r="M474" s="1672" t="str">
        <f>IF(SUM(H474)=SUM(C474),"",SUM(H474)-SUM(C474))</f>
        <v/>
      </c>
      <c r="N474" s="1672" t="str">
        <f>IF(SUM(I474)=SUM(D474),"",SUM(I474)-SUM(D474))</f>
        <v/>
      </c>
      <c r="O474" s="1672">
        <f>IF(SUM(J474)=SUM(E474),"",SUM(J474)-SUM(E474))</f>
        <v>-300</v>
      </c>
      <c r="P474" s="1672">
        <f>IF(SUM(K474)=SUM(F474),"",SUM(K474)-SUM(F474))</f>
        <v>-300</v>
      </c>
      <c r="Q474" s="1663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5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89" t="str">
        <f>IF(C477="","",C476*C477*C478)</f>
        <v/>
      </c>
      <c r="D479" s="1689" t="str">
        <f>IF(D477="","",D476*D477*D478)</f>
        <v/>
      </c>
      <c r="E479" s="1689" t="str">
        <f>IF(E477="","",E476*E477*E478)</f>
        <v/>
      </c>
      <c r="F479" s="1689" t="str">
        <f>IF(F477="","",F476*F477*F478)</f>
        <v/>
      </c>
      <c r="G479" s="1115"/>
      <c r="H479" s="1689">
        <f>IF(H$46=0,"",SUM($D476)*H477*H478)</f>
        <v>0</v>
      </c>
      <c r="I479" s="1689">
        <f>IF(I$46=0,"",SUM($D476)*I477*I478)</f>
        <v>0</v>
      </c>
      <c r="J479" s="1689">
        <f>IF(J$46=0,"",SUM($D476)*J477*J478)</f>
        <v>0</v>
      </c>
      <c r="K479" s="1689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0" t="str">
        <f>IF(C479="","",C479*C480/C$46/365/$P$1)</f>
        <v/>
      </c>
      <c r="D481" s="1690" t="str">
        <f>IF(D479="","",D479*D480/D$46/365/$P$1)</f>
        <v/>
      </c>
      <c r="E481" s="1690" t="str">
        <f>IF(E479="","",E479*E480/E$46/365/$P$1)</f>
        <v/>
      </c>
      <c r="F481" s="1690" t="str">
        <f>IF(F479="","",F479*F480/F$46/365/$P$1)</f>
        <v/>
      </c>
      <c r="G481" s="1100"/>
      <c r="H481" s="1690">
        <f>IF(H$46=0,"",H479*SUM($D480)/H$46/365/$P$1)</f>
        <v>0</v>
      </c>
      <c r="I481" s="1690">
        <f>IF(I$46=0,"",I479*SUM($D480)/I$46/365/$P$1)</f>
        <v>0</v>
      </c>
      <c r="J481" s="1690">
        <f>IF(J$46=0,"",J479*SUM($D480)/J$46/365/$P$1)</f>
        <v>0</v>
      </c>
      <c r="K481" s="1690">
        <f>IF(K$46=0,"",K479*SUM($D480)/K$46/365/$P$1)</f>
        <v>0</v>
      </c>
      <c r="L481" s="1100"/>
      <c r="M481" s="1673" t="str">
        <f>IF(SUM(H481)=SUM(C481),"",SUM(H481)-SUM(C481))</f>
        <v/>
      </c>
      <c r="N481" s="1673" t="str">
        <f>IF(SUM(I481)=SUM(D481),"",SUM(I481)-SUM(D481))</f>
        <v/>
      </c>
      <c r="O481" s="1673" t="str">
        <f>IF(SUM(J481)=SUM(E481),"",SUM(J481)-SUM(E481))</f>
        <v/>
      </c>
      <c r="P481" s="1673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70"/>
      <c r="N482" s="1670"/>
      <c r="O482" s="1670"/>
      <c r="P482" s="1670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89" t="str">
        <f>IF(C482="","",C477*C478*C482)</f>
        <v/>
      </c>
      <c r="D483" s="1689" t="str">
        <f>IF(D482="","",D477*D478*D482)</f>
        <v/>
      </c>
      <c r="E483" s="1689" t="str">
        <f>IF(E482="","",E477*E478*E482)</f>
        <v/>
      </c>
      <c r="F483" s="1689" t="str">
        <f>IF(F482="","",F477*F478*F482)</f>
        <v/>
      </c>
      <c r="G483" s="1115"/>
      <c r="H483" s="1689">
        <f>IF(H$46=0,"",IF($D482="",H479*'Exp factors'!$H$54,H479*$D482/$D476))</f>
        <v>0</v>
      </c>
      <c r="I483" s="1689">
        <f>IF(I$46=0,"",IF($D482="",I479*'Exp factors'!$H$54,I479*$D482/$D476))</f>
        <v>0</v>
      </c>
      <c r="J483" s="1689">
        <f>IF(J$46=0,"",IF($D482="",J479*'Exp factors'!$H$54,J479*$D482/$D476))</f>
        <v>0</v>
      </c>
      <c r="K483" s="1689">
        <f>IF(K$46=0,"",IF($D482="",K479*'Exp factors'!$H$54,K479*$D482/$D476))</f>
        <v>0</v>
      </c>
      <c r="L483" s="1115"/>
      <c r="M483" s="1674" t="str">
        <f>IF(SUM(H483)=SUM(C483),"",SUM(H483)-SUM(C483))</f>
        <v/>
      </c>
      <c r="N483" s="1674" t="str">
        <f>IF(SUM(I483)=SUM(D483),"",SUM(I483)-SUM(D483))</f>
        <v/>
      </c>
      <c r="O483" s="1674" t="str">
        <f>IF(SUM(J483)=SUM(E483),"",SUM(J483)-SUM(E483))</f>
        <v/>
      </c>
      <c r="P483" s="1674" t="str">
        <f>IF(SUM(K483)=SUM(F483),"",SUM(K483)-SUM(F483))</f>
        <v/>
      </c>
      <c r="Q483" s="1664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5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89" t="str">
        <f>IF(C486="","",C485*C486*C487)</f>
        <v/>
      </c>
      <c r="D488" s="1689" t="str">
        <f>IF(D486="","",D485*D486*D487)</f>
        <v/>
      </c>
      <c r="E488" s="1689" t="str">
        <f>IF(E486="","",E485*E486*E487)</f>
        <v/>
      </c>
      <c r="F488" s="1689" t="str">
        <f>IF(F486="","",F485*F486*F487)</f>
        <v/>
      </c>
      <c r="G488" s="1115"/>
      <c r="H488" s="1689">
        <f>IF(H$46=0,"",SUM($D485)*H486*H487)</f>
        <v>0</v>
      </c>
      <c r="I488" s="1689">
        <f>IF(I$46=0,"",SUM($D485)*I486*I487)</f>
        <v>0</v>
      </c>
      <c r="J488" s="1689">
        <f>IF(J$46=0,"",SUM($D485)*J486*J487)</f>
        <v>0</v>
      </c>
      <c r="K488" s="1689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0" t="str">
        <f>IF(C488="","",C488*C489/C$46/365/$P$1)</f>
        <v/>
      </c>
      <c r="D490" s="1690" t="str">
        <f>IF(D488="","",D488*D489/D$46/365/$P$1)</f>
        <v/>
      </c>
      <c r="E490" s="1690" t="str">
        <f>IF(E488="","",E488*E489/E$46/365/$P$1)</f>
        <v/>
      </c>
      <c r="F490" s="1690" t="str">
        <f>IF(F488="","",F488*F489/F$46/365/$P$1)</f>
        <v/>
      </c>
      <c r="G490" s="1100"/>
      <c r="H490" s="1690">
        <f>IF(H$46=0,"",H488*SUM($D489)/H$46/365/$P$1)</f>
        <v>0</v>
      </c>
      <c r="I490" s="1690">
        <f>IF(I$46=0,"",I488*SUM($D489)/I$46/365/$P$1)</f>
        <v>0</v>
      </c>
      <c r="J490" s="1690">
        <f>IF(J$46=0,"",J488*SUM($D489)/J$46/365/$P$1)</f>
        <v>0</v>
      </c>
      <c r="K490" s="1690">
        <f>IF(K$46=0,"",K488*SUM($D489)/K$46/365/$P$1)</f>
        <v>0</v>
      </c>
      <c r="L490" s="1100"/>
      <c r="M490" s="1673" t="str">
        <f>IF(SUM(H490)=SUM(C490),"",SUM(H490)-SUM(C490))</f>
        <v/>
      </c>
      <c r="N490" s="1673" t="str">
        <f>IF(SUM(I490)=SUM(D490),"",SUM(I490)-SUM(D490))</f>
        <v/>
      </c>
      <c r="O490" s="1673" t="str">
        <f>IF(SUM(J490)=SUM(E490),"",SUM(J490)-SUM(E490))</f>
        <v/>
      </c>
      <c r="P490" s="1673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70"/>
      <c r="N491" s="1670"/>
      <c r="O491" s="1670"/>
      <c r="P491" s="1670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89" t="str">
        <f>IF(C491="","",C486*C487*C491)</f>
        <v/>
      </c>
      <c r="D492" s="1689" t="str">
        <f>IF(D491="","",D486*D487*D491)</f>
        <v/>
      </c>
      <c r="E492" s="1689" t="str">
        <f>IF(E491="","",E486*E487*E491)</f>
        <v/>
      </c>
      <c r="F492" s="1689" t="str">
        <f>IF(F491="","",F486*F487*F491)</f>
        <v/>
      </c>
      <c r="G492" s="1115"/>
      <c r="H492" s="1689">
        <f>IF(H$46=0,"",IF($D491="",H488*'Exp factors'!$H$50,H488*$D491/$D485))</f>
        <v>0</v>
      </c>
      <c r="I492" s="1689">
        <f>IF(I$46=0,"",IF($D491="",I488*'Exp factors'!$H$50,I488*$D491/$D485))</f>
        <v>0</v>
      </c>
      <c r="J492" s="1689">
        <f>IF(J$46=0,"",IF($D491="",J488*'Exp factors'!$H$50,J488*$D491/$D485))</f>
        <v>0</v>
      </c>
      <c r="K492" s="1689">
        <f>IF(K$46=0,"",IF($D491="",K488*'Exp factors'!$H$50,K488*$D491/$D485))</f>
        <v>0</v>
      </c>
      <c r="L492" s="1115"/>
      <c r="M492" s="1674" t="str">
        <f>IF(SUM(H492)=SUM(C492),"",SUM(H492)-SUM(C492))</f>
        <v/>
      </c>
      <c r="N492" s="1674" t="str">
        <f>IF(SUM(I492)=SUM(D492),"",SUM(I492)-SUM(D492))</f>
        <v/>
      </c>
      <c r="O492" s="1674" t="str">
        <f>IF(SUM(J492)=SUM(E492),"",SUM(J492)-SUM(E492))</f>
        <v/>
      </c>
      <c r="P492" s="1674" t="str">
        <f>IF(SUM(K492)=SUM(F492),"",SUM(K492)-SUM(F492))</f>
        <v/>
      </c>
      <c r="Q492" s="1664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4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87" t="str">
        <f>IF(C495="","",C494*C495*C496)</f>
        <v/>
      </c>
      <c r="D497" s="1687">
        <f>IF(D495="","",D494*D495*D496)</f>
        <v>8.3999999999999986</v>
      </c>
      <c r="E497" s="1687">
        <f>IF(E495="","",E494*E495*E496)</f>
        <v>8.3999999999999986</v>
      </c>
      <c r="F497" s="1687">
        <f>IF(F495="","",F494*F495*F496)</f>
        <v>33.599999999999994</v>
      </c>
      <c r="G497" s="1115"/>
      <c r="H497" s="1687">
        <f>IF(H$46=0,"",SUM($D494)*H495*H496)</f>
        <v>0</v>
      </c>
      <c r="I497" s="1687">
        <f>IF(I$46=0,"",SUM($D494)*I495*I496)</f>
        <v>0</v>
      </c>
      <c r="J497" s="1687">
        <f>IF(J$46=0,"",SUM($D494)*J495*J496)</f>
        <v>0</v>
      </c>
      <c r="K497" s="1687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88" t="str">
        <f>IF(C497="","",C497*C498/C$46/365/$P$1)</f>
        <v/>
      </c>
      <c r="D499" s="1688">
        <f>IF(D497="","",D497*D498/D$46/365/$P$1)</f>
        <v>3.6164383561643827E-3</v>
      </c>
      <c r="E499" s="1688">
        <f>IF(E497="","",E497*E498/E$46/365/$P$1)</f>
        <v>2.8931506849315062E-3</v>
      </c>
      <c r="F499" s="1688">
        <f>IF(F497="","",F497*F498/F$46/365/$P$1)</f>
        <v>1.0520547945205478E-2</v>
      </c>
      <c r="G499" s="1100"/>
      <c r="H499" s="1688">
        <f>IF(H$46=0,"",H497*SUM($D498)/H$46/365/$P$1)</f>
        <v>0</v>
      </c>
      <c r="I499" s="1688">
        <f>IF(I$46=0,"",I497*SUM($D498)/I$46/365/$P$1)</f>
        <v>0</v>
      </c>
      <c r="J499" s="1688">
        <f>IF(J$46=0,"",J497*SUM($D498)/J$46/365/$P$1)</f>
        <v>0</v>
      </c>
      <c r="K499" s="1688">
        <f>IF(K$46=0,"",K497*SUM($D498)/K$46/365/$P$1)</f>
        <v>0</v>
      </c>
      <c r="L499" s="1100"/>
      <c r="M499" s="1671" t="str">
        <f>IF(SUM(H499)=SUM(C499),"",SUM(H499)-SUM(C499))</f>
        <v/>
      </c>
      <c r="N499" s="1671">
        <f>IF(SUM(I499)=SUM(D499),"",SUM(I499)-SUM(D499))</f>
        <v>-3.6164383561643827E-3</v>
      </c>
      <c r="O499" s="1671">
        <f>IF(SUM(J499)=SUM(E499),"",SUM(J499)-SUM(E499))</f>
        <v>-2.8931506849315062E-3</v>
      </c>
      <c r="P499" s="1671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3"/>
      <c r="H500" s="951"/>
      <c r="I500" s="951"/>
      <c r="J500" s="951"/>
      <c r="K500" s="951"/>
      <c r="L500" s="1113"/>
      <c r="M500" s="1670"/>
      <c r="N500" s="1670"/>
      <c r="O500" s="1670"/>
      <c r="P500" s="1670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87" t="str">
        <f>IF(C500="","",C495*C496*C500)</f>
        <v/>
      </c>
      <c r="D501" s="1687">
        <f t="shared" ref="D501:F501" si="15">IF(D500="","",D495*D496*D500)</f>
        <v>72</v>
      </c>
      <c r="E501" s="1687">
        <f t="shared" si="15"/>
        <v>72</v>
      </c>
      <c r="F501" s="1687">
        <f t="shared" si="15"/>
        <v>288</v>
      </c>
      <c r="G501" s="1115"/>
      <c r="H501" s="1687">
        <f>IF(H$46=0,"",IF($D500="",H497*'Exp factors'!$H$51,H497*$D500/$D494))</f>
        <v>0</v>
      </c>
      <c r="I501" s="1687">
        <f>IF(I$46=0,"",IF($D500="",I497*'Exp factors'!$H$51,I497*$D500/$D494))</f>
        <v>0</v>
      </c>
      <c r="J501" s="1687">
        <f>IF(J$46=0,"",IF($D500="",J497*'Exp factors'!$H$51,J497*$D500/$D494))</f>
        <v>0</v>
      </c>
      <c r="K501" s="1687">
        <f>IF(K$46=0,"",IF($D500="",K497*'Exp factors'!$H$51,K497*$D500/$D494))</f>
        <v>0</v>
      </c>
      <c r="L501" s="1115"/>
      <c r="M501" s="1672" t="str">
        <f>IF(SUM(H501)=SUM(C501),"",SUM(H501)-SUM(C501))</f>
        <v/>
      </c>
      <c r="N501" s="1672">
        <f>IF(SUM(I501)=SUM(D501),"",SUM(I501)-SUM(D501))</f>
        <v>-72</v>
      </c>
      <c r="O501" s="1672">
        <f>IF(SUM(J501)=SUM(E501),"",SUM(J501)-SUM(E501))</f>
        <v>-72</v>
      </c>
      <c r="P501" s="1672">
        <f>IF(SUM(K501)=SUM(F501),"",SUM(K501)-SUM(F501))</f>
        <v>-288</v>
      </c>
      <c r="Q501" s="1663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6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88" t="str">
        <f>IF(SUM(C502)=0,"",C502*C503*C504/C$46/365/$P$1)</f>
        <v/>
      </c>
      <c r="D505" s="1688" t="str">
        <f>IF(SUM(D502)=0,"",D502*D503*D504/D$46/365/$P$1)</f>
        <v/>
      </c>
      <c r="E505" s="1688" t="str">
        <f>IF(SUM(E502)=0,"",E502*E503*E504/E$46/365/$P$1)</f>
        <v/>
      </c>
      <c r="F505" s="1688">
        <f>IF(SUM(F502)=0,"",F502*F503*F504/F$46/365/$P$1)</f>
        <v>8.1124355096957833E-3</v>
      </c>
      <c r="G505" s="1100"/>
      <c r="H505" s="1688">
        <f>IF(H$46=0,"",H502*H503*SUM($D504)/H$46/365/$P$1)</f>
        <v>0</v>
      </c>
      <c r="I505" s="1688">
        <f>IF(I$46=0,"",I502*I503*SUM($D504)/I$46/365/$P$1)</f>
        <v>0</v>
      </c>
      <c r="J505" s="1688">
        <f>IF(J$46=0,"",J502*J503*SUM($D504)/J$46/365/$P$1)</f>
        <v>0</v>
      </c>
      <c r="K505" s="1688">
        <f>IF(K$46=0,"",K502*K503*SUM($D504)/K$46/365/$P$1)</f>
        <v>0</v>
      </c>
      <c r="L505" s="1100"/>
      <c r="M505" s="1671" t="str">
        <f>IF(SUM(H505)=SUM(C505),"",SUM(H505)-SUM(C505))</f>
        <v/>
      </c>
      <c r="N505" s="1671" t="str">
        <f>IF(SUM(I505)=SUM(D505),"",SUM(I505)-SUM(D505))</f>
        <v/>
      </c>
      <c r="O505" s="1671" t="str">
        <f>IF(SUM(J505)=SUM(E505),"",SUM(J505)-SUM(E505))</f>
        <v/>
      </c>
      <c r="P505" s="1671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87" t="str">
        <f>IF(C506="","",C502*C503*C506)</f>
        <v/>
      </c>
      <c r="D507" s="1687" t="str">
        <f>IF(D506="","",D502*D503*D506)</f>
        <v/>
      </c>
      <c r="E507" s="1687" t="str">
        <f>IF(E506="","",E502*E503*E506)</f>
        <v/>
      </c>
      <c r="F507" s="1687">
        <f>IF(F506="","",F502*F503*F506)</f>
        <v>60</v>
      </c>
      <c r="G507" s="1088"/>
      <c r="H507" s="1687">
        <f>IF(H$46=0,"",IF($D506="",H502*H503*'Exp factors'!$H$61,H502*H503*$D506))</f>
        <v>0</v>
      </c>
      <c r="I507" s="1687">
        <f>IF(I$46=0,"",IF($D506="",I502*I503*'Exp factors'!$H$61,I502*I503*$D506))</f>
        <v>0</v>
      </c>
      <c r="J507" s="1687">
        <f>IF(J$46=0,"",IF($D506="",J502*J503*'Exp factors'!$H$61,J502*J503*$D506))</f>
        <v>0</v>
      </c>
      <c r="K507" s="1687">
        <f>IF(K$46=0,"",IF($D506="",K502*K503*'Exp factors'!$H$61,K502*K503*$D506))</f>
        <v>0</v>
      </c>
      <c r="L507" s="1088"/>
      <c r="M507" s="1672" t="str">
        <f>IF(SUM(H507)=SUM(C507),"",SUM(H507)-SUM(C507))</f>
        <v/>
      </c>
      <c r="N507" s="1672" t="str">
        <f>IF(SUM(I507)=SUM(D507),"",SUM(I507)-SUM(D507))</f>
        <v/>
      </c>
      <c r="O507" s="1672" t="str">
        <f>IF(SUM(J507)=SUM(E507),"",SUM(J507)-SUM(E507))</f>
        <v/>
      </c>
      <c r="P507" s="1672">
        <f>IF(SUM(K507)=SUM(F507),"",SUM(K507)-SUM(F507))</f>
        <v>-60</v>
      </c>
      <c r="Q507" s="1663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97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99">
        <f>IF(SUM(C508)=0,"",C508*C509*C510/C$46/365/$P$1)</f>
        <v>1.0437051532941943E-2</v>
      </c>
      <c r="D511" s="1699">
        <f>IF(SUM(D508)=0,"",D508*D509*D510/D$46/365/$P$1)</f>
        <v>1.1741682974559686E-2</v>
      </c>
      <c r="E511" s="1699">
        <f>IF(SUM(E508)=0,"",E508*E509*E510/E$46/365/$P$1)</f>
        <v>2.5048923679060663E-2</v>
      </c>
      <c r="F511" s="1699">
        <f>IF(SUM(F508)=0,"",F508*F509*F510/F$46/365/$P$1)</f>
        <v>5.6929371997865151E-2</v>
      </c>
      <c r="G511" s="1100"/>
      <c r="H511" s="1699">
        <f>IF(H$46=0,"",H508*H509*SUM($D510)/H$46/365/$P$1)</f>
        <v>0</v>
      </c>
      <c r="I511" s="1699">
        <f>IF(I$46=0,"",I508*I509*SUM($D510)/I$46/365/$P$1)</f>
        <v>0</v>
      </c>
      <c r="J511" s="1699">
        <f>IF(J$46=0,"",J508*J509*SUM($D510)/J$46/365/$P$1)</f>
        <v>0</v>
      </c>
      <c r="K511" s="1699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0">
        <f>IF(C512="","",C508*C509*C512)</f>
        <v>72</v>
      </c>
      <c r="D513" s="1700">
        <f>IF(D512="","",D508*D509*D512)</f>
        <v>108</v>
      </c>
      <c r="E513" s="1700">
        <f>IF(E512="","",E508*E509*E512)</f>
        <v>336</v>
      </c>
      <c r="F513" s="1700">
        <f>IF(F512="","",F508*F509*F512)</f>
        <v>840</v>
      </c>
      <c r="G513" s="1088"/>
      <c r="H513" s="1700">
        <f>IF(H$46=0,"",IF($D512="",H508*H509*'Exp factors'!$H$62,H508*H509*$D512))</f>
        <v>0</v>
      </c>
      <c r="I513" s="1700">
        <f>IF(I$46=0,"",IF($D512="",I508*I509*'Exp factors'!$H$62,I508*I509*$D512))</f>
        <v>0</v>
      </c>
      <c r="J513" s="1700">
        <f>IF(J$46=0,"",IF($D512="",J508*J509*'Exp factors'!$H$62,J508*J509*$D512))</f>
        <v>0</v>
      </c>
      <c r="K513" s="1700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5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97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99">
        <f>IF(SUM(C514)=0,"",C514*C515*C516/C$46/365/$P$1)</f>
        <v>4.6966731898238745E-2</v>
      </c>
      <c r="D517" s="1699">
        <f>IF(SUM(D514)=0,"",D514*D515*D516/D$46/365/$P$1)</f>
        <v>5.2837573385518595E-2</v>
      </c>
      <c r="E517" s="1699">
        <f>IF(SUM(E514)=0,"",E514*E515*E516/E$46/365/$P$1)</f>
        <v>8.4540117416829749E-2</v>
      </c>
      <c r="F517" s="1699">
        <f>IF(SUM(F514)=0,"",F514*F515*F516/F$46/365/$P$1)</f>
        <v>0.10247286959615727</v>
      </c>
      <c r="G517" s="1100"/>
      <c r="H517" s="1699">
        <f>IF(H$46=0,"",H514*H515*SUM($D516)/H$46/365/$P$1)</f>
        <v>0</v>
      </c>
      <c r="I517" s="1699">
        <f>IF(I$46=0,"",I514*I515*SUM($D516)/I$46/365/$P$1)</f>
        <v>0</v>
      </c>
      <c r="J517" s="1699">
        <f>IF(J$46=0,"",J514*J515*SUM($D516)/J$46/365/$P$1)</f>
        <v>0</v>
      </c>
      <c r="K517" s="1699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0">
        <f>IF(C518="","",C514*C515*C518)</f>
        <v>240</v>
      </c>
      <c r="D519" s="1700">
        <f>IF(D518="","",D514*D515*D518)</f>
        <v>360</v>
      </c>
      <c r="E519" s="1700">
        <f>IF(E518="","",E514*E515*E518)</f>
        <v>720</v>
      </c>
      <c r="F519" s="1700">
        <f>IF(F518="","",F514*F515*F518)</f>
        <v>960</v>
      </c>
      <c r="G519" s="1088"/>
      <c r="H519" s="1700">
        <f>IF(H$46=0,"",IF($D518="",H514*H515*'Exp factors'!$H$53,H514*H515*$D518))</f>
        <v>0</v>
      </c>
      <c r="I519" s="1700">
        <f>IF(I$46=0,"",IF($D518="",I514*I515*'Exp factors'!$H$53,I514*I515*$D518))</f>
        <v>0</v>
      </c>
      <c r="J519" s="1700">
        <f>IF(J$46=0,"",IF($D518="",J514*J515*'Exp factors'!$H$53,J514*J515*$D518))</f>
        <v>0</v>
      </c>
      <c r="K519" s="1700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5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98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88" t="str">
        <f>IF(SUM(C520)=0,"",C520*C521*C522/C$46/365/$P$1)</f>
        <v/>
      </c>
      <c r="D523" s="1688" t="str">
        <f>IF(SUM(D520)=0,"",D520*D521*D522/D$46/365/$P$1)</f>
        <v/>
      </c>
      <c r="E523" s="1688" t="str">
        <f>IF(SUM(E520)=0,"",E520*E521*E522/E$46/365/$P$1)</f>
        <v/>
      </c>
      <c r="F523" s="1688" t="str">
        <f>IF(SUM(F520)=0,"",F520*F521*F522/F$46/365/$P$1)</f>
        <v/>
      </c>
      <c r="G523" s="1100"/>
      <c r="H523" s="1688">
        <f>IF(H$46=0,"",H520*H521*SUM($D522)/H$46/365/$P$1)</f>
        <v>0</v>
      </c>
      <c r="I523" s="1688">
        <f>IF(I$46=0,"",I520*I521*SUM($D522)/I$46/365/$P$1)</f>
        <v>0</v>
      </c>
      <c r="J523" s="1688">
        <f>IF(J$46=0,"",J520*J521*SUM($D522)/J$46/365/$P$1)</f>
        <v>0</v>
      </c>
      <c r="K523" s="1688">
        <f>IF(K$46=0,"",K520*K521*SUM($D522)/K$46/365/$P$1)</f>
        <v>0</v>
      </c>
      <c r="L523" s="1100"/>
      <c r="M523" s="1671" t="str">
        <f>IF(SUM(H523)=SUM(C523),"",SUM(H523)-SUM(C523))</f>
        <v/>
      </c>
      <c r="N523" s="1671" t="str">
        <f>IF(SUM(I523)=SUM(D523),"",SUM(I523)-SUM(D523))</f>
        <v/>
      </c>
      <c r="O523" s="1671" t="str">
        <f>IF(SUM(J523)=SUM(E523),"",SUM(J523)-SUM(E523))</f>
        <v/>
      </c>
      <c r="P523" s="1671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87" t="str">
        <f>IF(C524="","",C520*C521*C524)</f>
        <v/>
      </c>
      <c r="D525" s="1687" t="str">
        <f>IF(D524="","",D520*D521*D524)</f>
        <v/>
      </c>
      <c r="E525" s="1687" t="str">
        <f>IF(E524="","",E520*E521*E524)</f>
        <v/>
      </c>
      <c r="F525" s="1687" t="str">
        <f>IF(F524="","",F520*F521*F524)</f>
        <v/>
      </c>
      <c r="G525" s="1088"/>
      <c r="H525" s="1687">
        <f>IF(H$46=0,"",IF($D524="",H520*H521*'Exp factors'!$H$44,H520*H521*$D524))</f>
        <v>0</v>
      </c>
      <c r="I525" s="1687">
        <f>IF(I$46=0,"",IF($D524="",I520*I521*'Exp factors'!$H$44,I520*I521*$D524))</f>
        <v>0</v>
      </c>
      <c r="J525" s="1687">
        <f>IF(J$46=0,"",IF($D524="",J520*J521*'Exp factors'!$H$44,J520*J521*$D524))</f>
        <v>0</v>
      </c>
      <c r="K525" s="1687">
        <f>IF(K$46=0,"",IF($D524="",K520*K521*'Exp factors'!$H$44,K520*K521*$D524))</f>
        <v>0</v>
      </c>
      <c r="L525" s="1088"/>
      <c r="M525" s="1672" t="str">
        <f>IF(SUM(H525)=SUM(C525),"",SUM(H525)-SUM(C525))</f>
        <v/>
      </c>
      <c r="N525" s="1672" t="str">
        <f>IF(SUM(I525)=SUM(D525),"",SUM(I525)-SUM(D525))</f>
        <v/>
      </c>
      <c r="O525" s="1672" t="str">
        <f>IF(SUM(J525)=SUM(E525),"",SUM(J525)-SUM(E525))</f>
        <v/>
      </c>
      <c r="P525" s="1672" t="str">
        <f>IF(SUM(K525)=SUM(F525),"",SUM(K525)-SUM(F525))</f>
        <v/>
      </c>
      <c r="Q525" s="1663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98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88" t="str">
        <f>IF(SUM(C527)=0,"",C527*C528/C$46/365/$P$1)</f>
        <v/>
      </c>
      <c r="D529" s="1688" t="str">
        <f>IF(SUM(D527)=0,"",D527*D528/D$46/365/$P$1)</f>
        <v/>
      </c>
      <c r="E529" s="1688" t="str">
        <f>IF(SUM(E527)=0,"",E527*E528/E$46/365/$P$1)</f>
        <v/>
      </c>
      <c r="F529" s="1688" t="str">
        <f>IF(SUM(F527)=0,"",F527*F528/F$46/365/$P$1)</f>
        <v/>
      </c>
      <c r="G529" s="1088"/>
      <c r="H529" s="1688">
        <f>IF(H$46=0,"",H527*SUM($D528)/H$46/365/$P$1)</f>
        <v>0</v>
      </c>
      <c r="I529" s="1688">
        <f>IF(I$46=0,"",I527*SUM($D528)/I$46/365/$P$1)</f>
        <v>0</v>
      </c>
      <c r="J529" s="1688">
        <f>IF(J$46=0,"",J527*SUM($D528)/J$46/365/$P$1)</f>
        <v>0</v>
      </c>
      <c r="K529" s="1688">
        <f>IF(K$46=0,"",K527*SUM($D528)/K$46/365/$P$1)</f>
        <v>0</v>
      </c>
      <c r="L529" s="1088"/>
      <c r="M529" s="1671" t="str">
        <f>IF(SUM(H529)=SUM(C529),"",SUM(H529)-SUM(C529))</f>
        <v/>
      </c>
      <c r="N529" s="1671" t="str">
        <f>IF(SUM(I529)=SUM(D529),"",SUM(I529)-SUM(D529))</f>
        <v/>
      </c>
      <c r="O529" s="1671" t="str">
        <f>IF(SUM(J529)=SUM(E529),"",SUM(J529)-SUM(E529))</f>
        <v/>
      </c>
      <c r="P529" s="1671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87" t="str">
        <f>IF(C530="","",C527*C530)</f>
        <v/>
      </c>
      <c r="D531" s="1687" t="str">
        <f>IF(D530="","",D527*D530)</f>
        <v/>
      </c>
      <c r="E531" s="1687" t="str">
        <f>IF(E530="","",E527*E530)</f>
        <v/>
      </c>
      <c r="F531" s="1687" t="str">
        <f>IF(F530="","",F527*F530)</f>
        <v/>
      </c>
      <c r="G531" s="1088"/>
      <c r="H531" s="1687">
        <f>IF(H$46=0,"",IF($D530="",H527*'Exp factors'!$H$45,H527*$D530))</f>
        <v>0</v>
      </c>
      <c r="I531" s="1687">
        <f>IF(I$46=0,"",IF($D530="",I527*'Exp factors'!$H$45,I527*$D530))</f>
        <v>0</v>
      </c>
      <c r="J531" s="1687">
        <f>IF(J$46=0,"",IF($D530="",J527*'Exp factors'!$H$45,J527*$D530))</f>
        <v>0</v>
      </c>
      <c r="K531" s="1687">
        <f>IF(K$46=0,"",IF($D530="",K527*'Exp factors'!$H$45,K527*$D530))</f>
        <v>0</v>
      </c>
      <c r="L531" s="1088"/>
      <c r="M531" s="1672" t="str">
        <f>IF(SUM(H531)=SUM(C531),"",SUM(H531)-SUM(C531))</f>
        <v/>
      </c>
      <c r="N531" s="1672" t="str">
        <f>IF(SUM(I531)=SUM(D531),"",SUM(I531)-SUM(D531))</f>
        <v/>
      </c>
      <c r="O531" s="1672" t="str">
        <f>IF(SUM(J531)=SUM(E531),"",SUM(J531)-SUM(E531))</f>
        <v/>
      </c>
      <c r="P531" s="1672" t="str">
        <f>IF(SUM(K531)=SUM(F531),"",SUM(K531)-SUM(F531))</f>
        <v/>
      </c>
      <c r="Q531" s="1663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98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88">
        <f>IF(SUM(C533)=0,"",C533*C534/C$46/365/$P$1)</f>
        <v>1.3992172211350293E-3</v>
      </c>
      <c r="D535" s="1688">
        <f>IF(SUM(D533)=0,"",D533*D534/D$46/365/$P$1)</f>
        <v>5.9466731898238749E-3</v>
      </c>
      <c r="E535" s="1688">
        <f>IF(SUM(E533)=0,"",E533*E534/E$46/365/$P$1)</f>
        <v>5.596868884540117E-3</v>
      </c>
      <c r="F535" s="1688">
        <f>IF(SUM(F533)=0,"",F533*F534/F$46/365/$P$1)</f>
        <v>7.6320939334637962E-3</v>
      </c>
      <c r="G535" s="1088"/>
      <c r="H535" s="1688">
        <f>IF(H$46=0,"",H533*SUM($D534)/H$46/365/$P$1)</f>
        <v>0</v>
      </c>
      <c r="I535" s="1688">
        <f>IF(I$46=0,"",I533*SUM($D534)/I$46/365/$P$1)</f>
        <v>0</v>
      </c>
      <c r="J535" s="1688">
        <f>IF(J$46=0,"",J533*SUM($D534)/J$46/365/$P$1)</f>
        <v>0</v>
      </c>
      <c r="K535" s="1688">
        <f>IF(K$46=0,"",K533*SUM($D534)/K$46/365/$P$1)</f>
        <v>0</v>
      </c>
      <c r="L535" s="1088"/>
      <c r="M535" s="1671">
        <f>IF(SUM(H535)=SUM(C535),"",SUM(H535)-SUM(C535))</f>
        <v>-1.3992172211350293E-3</v>
      </c>
      <c r="N535" s="1671">
        <f>IF(SUM(I535)=SUM(D535),"",SUM(I535)-SUM(D535))</f>
        <v>-5.9466731898238749E-3</v>
      </c>
      <c r="O535" s="1671">
        <f>IF(SUM(J535)=SUM(E535),"",SUM(J535)-SUM(E535))</f>
        <v>-5.596868884540117E-3</v>
      </c>
      <c r="P535" s="1671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87">
        <f>IF(C536="","",C533*C536)</f>
        <v>45</v>
      </c>
      <c r="D537" s="1687">
        <f>IF(D536="","",D533*D536)</f>
        <v>255</v>
      </c>
      <c r="E537" s="1687">
        <f>IF(E536="","",E533*E536)</f>
        <v>300</v>
      </c>
      <c r="F537" s="1687">
        <f>IF(F536="","",F533*F536)</f>
        <v>450</v>
      </c>
      <c r="G537" s="1088"/>
      <c r="H537" s="1687">
        <f>IF(H$46=0,"",IF($D536="",H533*'Exp factors'!$H$46,H533*$D536))</f>
        <v>0</v>
      </c>
      <c r="I537" s="1687">
        <f>IF(I$46=0,"",IF($D536="",I533*'Exp factors'!$H$46,I533*$D536))</f>
        <v>0</v>
      </c>
      <c r="J537" s="1687">
        <f>IF(J$46=0,"",IF($D536="",J533*'Exp factors'!$H$46,J533*$D536))</f>
        <v>0</v>
      </c>
      <c r="K537" s="1687">
        <f>IF(K$46=0,"",IF($D536="",K533*'Exp factors'!$H$46,K533*$D536))</f>
        <v>0</v>
      </c>
      <c r="L537" s="1088"/>
      <c r="M537" s="1672">
        <f>IF(SUM(H537)=SUM(C537),"",SUM(H537)-SUM(C537))</f>
        <v>-45</v>
      </c>
      <c r="N537" s="1672">
        <f>IF(SUM(I537)=SUM(D537),"",SUM(I537)-SUM(D537))</f>
        <v>-255</v>
      </c>
      <c r="O537" s="1672">
        <f>IF(SUM(J537)=SUM(E537),"",SUM(J537)-SUM(E537))</f>
        <v>-300</v>
      </c>
      <c r="P537" s="1672">
        <f>IF(SUM(K537)=SUM(F537),"",SUM(K537)-SUM(F537))</f>
        <v>-450</v>
      </c>
      <c r="Q537" s="1663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98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88" t="str">
        <f>IF(SUM(C538)=0,"",C538*C539*C540/C$46/365/$P$1)</f>
        <v/>
      </c>
      <c r="D541" s="1688" t="str">
        <f>IF(SUM(D538)=0,"",D538*D539*D540/D$46/365/$P$1)</f>
        <v/>
      </c>
      <c r="E541" s="1688">
        <f>IF(SUM(E538)=0,"",E538*E539*E540/E$46/365/$P$1)</f>
        <v>2.943248532289628E-2</v>
      </c>
      <c r="F541" s="1688">
        <f>IF(SUM(F538)=0,"",F538*F539*F540/F$46/365/$P$1)</f>
        <v>1.0033801814623731E-2</v>
      </c>
      <c r="G541" s="1088"/>
      <c r="H541" s="1688">
        <f>IF(H$46=0,"",H538*H539*SUM($D540)/H$46/365/$P$1)</f>
        <v>0</v>
      </c>
      <c r="I541" s="1688">
        <f>IF(I$46=0,"",I538*I539*SUM($D540)/I$46/365/$P$1)</f>
        <v>0</v>
      </c>
      <c r="J541" s="1688">
        <f>IF(J$46=0,"",J538*J539*SUM($D540)/J$46/365/$P$1)</f>
        <v>0</v>
      </c>
      <c r="K541" s="1688">
        <f>IF(K$46=0,"",K538*K539*SUM($D540)/K$46/365/$P$1)</f>
        <v>0</v>
      </c>
      <c r="L541" s="1088"/>
      <c r="M541" s="1671" t="str">
        <f>IF(SUM(H541)=SUM(C541),"",SUM(H541)-SUM(C541))</f>
        <v/>
      </c>
      <c r="N541" s="1671" t="str">
        <f>IF(SUM(I541)=SUM(D541),"",SUM(I541)-SUM(D541))</f>
        <v/>
      </c>
      <c r="O541" s="1671">
        <f>IF(SUM(J541)=SUM(E541),"",SUM(J541)-SUM(E541))</f>
        <v>-2.943248532289628E-2</v>
      </c>
      <c r="P541" s="1671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87" t="str">
        <f>IF(C542="","",C538*C539*C542)</f>
        <v/>
      </c>
      <c r="D543" s="1687" t="str">
        <f>IF(D542="","",D538*D539*D542)</f>
        <v/>
      </c>
      <c r="E543" s="1687">
        <f>IF(E542="","",E538*E539*E542)</f>
        <v>960</v>
      </c>
      <c r="F543" s="1687">
        <f>IF(F542="","",F538*F539*F542)</f>
        <v>360</v>
      </c>
      <c r="G543" s="1088"/>
      <c r="H543" s="1687">
        <f>IF(H$46=0,"",IF($D542="",H538*H539*'Exp factors'!$H$47,H538*H539*$D542))</f>
        <v>0</v>
      </c>
      <c r="I543" s="1687">
        <f>IF(I$46=0,"",IF($D542="",I538*I539*'Exp factors'!$H$47,I538*I539*$D542))</f>
        <v>0</v>
      </c>
      <c r="J543" s="1687">
        <f>IF(J$46=0,"",IF($D542="",J538*J539*'Exp factors'!$H$47,J538*J539*$D542))</f>
        <v>0</v>
      </c>
      <c r="K543" s="1687">
        <f>IF(K$46=0,"",IF($D542="",K538*K539*'Exp factors'!$H$47,K538*K539*$D542))</f>
        <v>0</v>
      </c>
      <c r="L543" s="1088"/>
      <c r="M543" s="1672" t="str">
        <f>IF(SUM(H543)=SUM(C543),"",SUM(H543)-SUM(C543))</f>
        <v/>
      </c>
      <c r="N543" s="1672" t="str">
        <f>IF(SUM(I543)=SUM(D543),"",SUM(I543)-SUM(D543))</f>
        <v/>
      </c>
      <c r="O543" s="1672">
        <f>IF(SUM(J543)=SUM(E543),"",SUM(J543)-SUM(E543))</f>
        <v>-960</v>
      </c>
      <c r="P543" s="1672">
        <f>IF(SUM(K543)=SUM(F543),"",SUM(K543)-SUM(F543))</f>
        <v>-360</v>
      </c>
      <c r="Q543" s="1663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1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0" t="str">
        <f>IF(SUM(C545)=0,"",C545*C546/C$46/365/$P$1)</f>
        <v/>
      </c>
      <c r="D547" s="1690" t="str">
        <f>IF(SUM(D545)=0,"",D545*D546/D$46/365/$P$1)</f>
        <v/>
      </c>
      <c r="E547" s="1690" t="str">
        <f>IF(SUM(E545)=0,"",E545*E546/E$46/365/$P$1)</f>
        <v/>
      </c>
      <c r="F547" s="1690" t="str">
        <f>IF(SUM(F545)=0,"",F545*F546/F$46/365/$P$1)</f>
        <v/>
      </c>
      <c r="G547" s="1088"/>
      <c r="H547" s="1690">
        <f>IF(H$46=0,"",H545*SUM($D546)/H$46/365/$P$1)</f>
        <v>0</v>
      </c>
      <c r="I547" s="1690">
        <f>IF(I$46=0,"",I545*SUM($D546)/I$46/365/$P$1)</f>
        <v>0</v>
      </c>
      <c r="J547" s="1690">
        <f>IF(J$46=0,"",J545*SUM($D546)/J$46/365/$P$1)</f>
        <v>0</v>
      </c>
      <c r="K547" s="1690">
        <f>IF(K$46=0,"",K545*SUM($D546)/K$46/365/$P$1)</f>
        <v>0</v>
      </c>
      <c r="L547" s="1088"/>
      <c r="M547" s="1673" t="str">
        <f>IF(SUM(H547)=SUM(C547),"",SUM(H547)-SUM(C547))</f>
        <v/>
      </c>
      <c r="N547" s="1673" t="str">
        <f>IF(SUM(I547)=SUM(D547),"",SUM(I547)-SUM(D547))</f>
        <v/>
      </c>
      <c r="O547" s="1673" t="str">
        <f>IF(SUM(J547)=SUM(E547),"",SUM(J547)-SUM(E547))</f>
        <v/>
      </c>
      <c r="P547" s="1673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89" t="str">
        <f>IF(C548="","",C545*C548)</f>
        <v/>
      </c>
      <c r="D549" s="1689" t="str">
        <f>IF(D548="","",D545*D548)</f>
        <v/>
      </c>
      <c r="E549" s="1689" t="str">
        <f>IF(E548="","",E545*E548)</f>
        <v/>
      </c>
      <c r="F549" s="1689" t="str">
        <f>IF(F548="","",F545*F548)</f>
        <v/>
      </c>
      <c r="G549" s="1088"/>
      <c r="H549" s="1689">
        <f>IF(H$46=0,"",IF($D548="",H545*'Exp factors'!$H$48,H545*$D548))</f>
        <v>0</v>
      </c>
      <c r="I549" s="1689">
        <f>IF(I$46=0,"",IF($D548="",I545*'Exp factors'!$H$48,I545*$D548))</f>
        <v>0</v>
      </c>
      <c r="J549" s="1689">
        <f>IF(J$46=0,"",IF($D548="",J545*'Exp factors'!$H$48,J545*$D548))</f>
        <v>0</v>
      </c>
      <c r="K549" s="1689">
        <f>IF(K$46=0,"",IF($D548="",K545*'Exp factors'!$H$48,K545*$D548))</f>
        <v>0</v>
      </c>
      <c r="L549" s="1088"/>
      <c r="M549" s="1674" t="str">
        <f>IF(SUM(H549)=SUM(C549),"",SUM(H549)-SUM(C549))</f>
        <v/>
      </c>
      <c r="N549" s="1674" t="str">
        <f>IF(SUM(I549)=SUM(D549),"",SUM(I549)-SUM(D549))</f>
        <v/>
      </c>
      <c r="O549" s="1674" t="str">
        <f>IF(SUM(J549)=SUM(E549),"",SUM(J549)-SUM(E549))</f>
        <v/>
      </c>
      <c r="P549" s="1674" t="str">
        <f>IF(SUM(K549)=SUM(F549),"",SUM(K549)-SUM(F549))</f>
        <v/>
      </c>
      <c r="Q549" s="1664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98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88" t="str">
        <f>IF(SUM(C551)=0,"",C551*C552/C$46/365/$P$1)</f>
        <v/>
      </c>
      <c r="D553" s="1688" t="str">
        <f>IF(SUM(D551)=0,"",D551*D552/D$46/365/$P$1)</f>
        <v/>
      </c>
      <c r="E553" s="1688" t="str">
        <f>IF(SUM(E551)=0,"",E551*E552/E$46/365/$P$1)</f>
        <v/>
      </c>
      <c r="F553" s="1688" t="str">
        <f>IF(SUM(F551)=0,"",F551*F552/F$46/365/$P$1)</f>
        <v/>
      </c>
      <c r="G553" s="1088"/>
      <c r="H553" s="1688">
        <f>IF(H$46=0,"",H551*SUM($D552)/H$46/365/$P$1)</f>
        <v>0</v>
      </c>
      <c r="I553" s="1688">
        <f>IF(I$46=0,"",I551*SUM($D552)/I$46/365/$P$1)</f>
        <v>0</v>
      </c>
      <c r="J553" s="1688">
        <f>IF(J$46=0,"",J551*SUM($D552)/J$46/365/$P$1)</f>
        <v>0</v>
      </c>
      <c r="K553" s="1688">
        <f>IF(K$46=0,"",K551*SUM($D552)/K$46/365/$P$1)</f>
        <v>0</v>
      </c>
      <c r="L553" s="1088"/>
      <c r="M553" s="1671" t="str">
        <f>IF(SUM(H553)=SUM(C553),"",SUM(H553)-SUM(C553))</f>
        <v/>
      </c>
      <c r="N553" s="1671" t="str">
        <f>IF(SUM(I553)=SUM(D553),"",SUM(I553)-SUM(D553))</f>
        <v/>
      </c>
      <c r="O553" s="1671" t="str">
        <f>IF(SUM(J553)=SUM(E553),"",SUM(J553)-SUM(E553))</f>
        <v/>
      </c>
      <c r="P553" s="1671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87" t="str">
        <f>IF(C554="","",C551*C554)</f>
        <v/>
      </c>
      <c r="D555" s="1687" t="str">
        <f>IF(D554="","",D551*D554)</f>
        <v/>
      </c>
      <c r="E555" s="1687" t="str">
        <f>IF(E554="","",E551*E554)</f>
        <v/>
      </c>
      <c r="F555" s="1687" t="str">
        <f>IF(F554="","",F551*F554)</f>
        <v/>
      </c>
      <c r="G555" s="1088"/>
      <c r="H555" s="1687">
        <f>IF(H$46=0,"",IF($D554="",H551*'Exp factors'!$H$49,H551*$D554))</f>
        <v>0</v>
      </c>
      <c r="I555" s="1687">
        <f>IF(I$46=0,"",IF($D554="",I551*'Exp factors'!$H$49,I551*$D554))</f>
        <v>0</v>
      </c>
      <c r="J555" s="1687">
        <f>IF(J$46=0,"",IF($D554="",J551*'Exp factors'!$H$49,J551*$D554))</f>
        <v>0</v>
      </c>
      <c r="K555" s="1687">
        <f>IF(K$46=0,"",IF($D554="",K551*'Exp factors'!$H$49,K551*$D554))</f>
        <v>0</v>
      </c>
      <c r="L555" s="1088"/>
      <c r="M555" s="1672" t="str">
        <f>IF(SUM(H555)=SUM(C555),"",SUM(H555)-SUM(C555))</f>
        <v/>
      </c>
      <c r="N555" s="1672" t="str">
        <f>IF(SUM(I555)=SUM(D555),"",SUM(I555)-SUM(D555))</f>
        <v/>
      </c>
      <c r="O555" s="1672" t="str">
        <f>IF(SUM(J555)=SUM(E555),"",SUM(J555)-SUM(E555))</f>
        <v/>
      </c>
      <c r="P555" s="1672" t="str">
        <f>IF(SUM(K555)=SUM(F555),"",SUM(K555)-SUM(F555))</f>
        <v/>
      </c>
      <c r="Q555" s="1663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98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88">
        <f>IF(SUM(C557)=0,"",C557*C558/C$46/365/$P$1)</f>
        <v>3.9138943248532285E-4</v>
      </c>
      <c r="D559" s="1688">
        <f>IF(SUM(D557)=0,"",D557*D558/D$46/365/$P$1)</f>
        <v>2.9354207436399217E-4</v>
      </c>
      <c r="E559" s="1688">
        <f>IF(SUM(E557)=0,"",E557*E558/E$46/365/$P$1)</f>
        <v>1.2524461839530333E-3</v>
      </c>
      <c r="F559" s="1688">
        <f>IF(SUM(F557)=0,"",F557*F558/F$46/365/$P$1)</f>
        <v>2.8464685998932579E-3</v>
      </c>
      <c r="G559" s="1088"/>
      <c r="H559" s="1688">
        <f>IF(H$46=0,"",H557*SUM($D558)/H$46/365/$P$1)</f>
        <v>0</v>
      </c>
      <c r="I559" s="1688">
        <f>IF(I$46=0,"",I557*SUM($D558)/I$46/365/$P$1)</f>
        <v>0</v>
      </c>
      <c r="J559" s="1688">
        <f>IF(J$46=0,"",J557*SUM($D558)/J$46/365/$P$1)</f>
        <v>0</v>
      </c>
      <c r="K559" s="1688">
        <f>IF(K$46=0,"",K557*SUM($D558)/K$46/365/$P$1)</f>
        <v>0</v>
      </c>
      <c r="L559" s="1088"/>
      <c r="M559" s="1671">
        <f>IF(SUM(H559)=SUM(C559),"",SUM(H559)-SUM(C559))</f>
        <v>-3.9138943248532285E-4</v>
      </c>
      <c r="N559" s="1671">
        <f>IF(SUM(I559)=SUM(D559),"",SUM(I559)-SUM(D559))</f>
        <v>-2.9354207436399217E-4</v>
      </c>
      <c r="O559" s="1671">
        <f>IF(SUM(J559)=SUM(E559),"",SUM(J559)-SUM(E559))</f>
        <v>-1.2524461839530333E-3</v>
      </c>
      <c r="P559" s="1671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87">
        <f>IF(C560="","",C557*C560)</f>
        <v>72</v>
      </c>
      <c r="D561" s="1687">
        <f>IF(D560="","",D557*D560)</f>
        <v>72</v>
      </c>
      <c r="E561" s="1687">
        <f>IF(E560="","",E557*E560)</f>
        <v>384</v>
      </c>
      <c r="F561" s="1687">
        <f>IF(F560="","",F557*F560)</f>
        <v>960</v>
      </c>
      <c r="G561" s="1088"/>
      <c r="H561" s="1687">
        <f>IF(H$46=0,"",IF($D560="",H557*'Exp factors'!$H$55,H557*$D560))</f>
        <v>0</v>
      </c>
      <c r="I561" s="1687">
        <f>IF(I$46=0,"",IF($D560="",I557*'Exp factors'!$H$55,I557*$D560))</f>
        <v>0</v>
      </c>
      <c r="J561" s="1687">
        <f>IF(J$46=0,"",IF($D560="",J557*'Exp factors'!$H$55,J557*$D560))</f>
        <v>0</v>
      </c>
      <c r="K561" s="1687">
        <f>IF(K$46=0,"",IF($D560="",K557*'Exp factors'!$H$55,K557*$D560))</f>
        <v>0</v>
      </c>
      <c r="L561" s="1088"/>
      <c r="M561" s="1672">
        <f>IF(SUM(H561)=SUM(C561),"",SUM(H561)-SUM(C561))</f>
        <v>-72</v>
      </c>
      <c r="N561" s="1672">
        <f>IF(SUM(I561)=SUM(D561),"",SUM(I561)-SUM(D561))</f>
        <v>-72</v>
      </c>
      <c r="O561" s="1672">
        <f>IF(SUM(J561)=SUM(E561),"",SUM(J561)-SUM(E561))</f>
        <v>-384</v>
      </c>
      <c r="P561" s="1672">
        <f>IF(SUM(K561)=SUM(F561),"",SUM(K561)-SUM(F561))</f>
        <v>-960</v>
      </c>
      <c r="Q561" s="1663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1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0" t="str">
        <f>IF(SUM(C563)=0,"",C563*C564/C$46/365/$P$1)</f>
        <v/>
      </c>
      <c r="D565" s="1690" t="str">
        <f>IF(SUM(D563)=0,"",D563*D564/D$46/365/$P$1)</f>
        <v/>
      </c>
      <c r="E565" s="1690" t="str">
        <f>IF(SUM(E563)=0,"",E563*E564/E$46/365/$P$1)</f>
        <v/>
      </c>
      <c r="F565" s="1690">
        <f>IF(SUM(F563)=0,"",F563*F564/F$46/365/$P$1)</f>
        <v>2.7326098558975269E-3</v>
      </c>
      <c r="G565" s="1088"/>
      <c r="H565" s="1690">
        <f>IF(H$46=0,"",H563*SUM($D564)/H$46/365/$P$1)</f>
        <v>0</v>
      </c>
      <c r="I565" s="1690">
        <f>IF(I$46=0,"",I563*SUM($D564)/I$46/365/$P$1)</f>
        <v>0</v>
      </c>
      <c r="J565" s="1690">
        <f>IF(J$46=0,"",J563*SUM($D564)/J$46/365/$P$1)</f>
        <v>0</v>
      </c>
      <c r="K565" s="1690">
        <f>IF(K$46=0,"",K563*SUM($D564)/K$46/365/$P$1)</f>
        <v>0</v>
      </c>
      <c r="L565" s="1088"/>
      <c r="M565" s="1673" t="str">
        <f>IF(SUM(H565)=SUM(C565),"",SUM(H565)-SUM(C565))</f>
        <v/>
      </c>
      <c r="N565" s="1673" t="str">
        <f>IF(SUM(I565)=SUM(D565),"",SUM(I565)-SUM(D565))</f>
        <v/>
      </c>
      <c r="O565" s="1673" t="str">
        <f>IF(SUM(J565)=SUM(E565),"",SUM(J565)-SUM(E565))</f>
        <v/>
      </c>
      <c r="P565" s="1673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89" t="str">
        <f>IF(C566="","",C563*C566)</f>
        <v/>
      </c>
      <c r="D567" s="1689" t="str">
        <f>IF(D566="","",D563*D566)</f>
        <v/>
      </c>
      <c r="E567" s="1689" t="str">
        <f>IF(E566="","",E563*E566)</f>
        <v/>
      </c>
      <c r="F567" s="1689">
        <f>IF(F566="","",F563*F566)</f>
        <v>480</v>
      </c>
      <c r="G567" s="1088"/>
      <c r="H567" s="1689">
        <f>IF(H$46=0,"",IF($D566="",H563*'Exp factors'!$H$56,H563*$D566))</f>
        <v>0</v>
      </c>
      <c r="I567" s="1689">
        <f>IF(I$46=0,"",IF($D566="",I563*'Exp factors'!$H$56,I563*$D566))</f>
        <v>0</v>
      </c>
      <c r="J567" s="1689">
        <f>IF(J$46=0,"",IF($D566="",J563*'Exp factors'!$H$56,J563*$D566))</f>
        <v>0</v>
      </c>
      <c r="K567" s="1689">
        <f>IF(K$46=0,"",IF($D566="",K563*'Exp factors'!$H$56,K563*$D566))</f>
        <v>0</v>
      </c>
      <c r="L567" s="1088"/>
      <c r="M567" s="1674" t="str">
        <f>IF(SUM(H567)=SUM(C567),"",SUM(H567)-SUM(C567))</f>
        <v/>
      </c>
      <c r="N567" s="1674" t="str">
        <f>IF(SUM(I567)=SUM(D567),"",SUM(I567)-SUM(D567))</f>
        <v/>
      </c>
      <c r="O567" s="1674" t="str">
        <f>IF(SUM(J567)=SUM(E567),"",SUM(J567)-SUM(E567))</f>
        <v/>
      </c>
      <c r="P567" s="1674">
        <f>IF(SUM(K567)=SUM(F567),"",SUM(K567)-SUM(F567))</f>
        <v>-480</v>
      </c>
      <c r="Q567" s="1664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1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0" t="str">
        <f>IF(SUM(C569)=0,"",C569*C570/C$46/365/$P$1)</f>
        <v/>
      </c>
      <c r="D571" s="1690" t="str">
        <f>IF(SUM(D569)=0,"",D569*D570/D$46/365/$P$1)</f>
        <v/>
      </c>
      <c r="E571" s="1690" t="str">
        <f>IF(SUM(E569)=0,"",E569*E570/E$46/365/$P$1)</f>
        <v/>
      </c>
      <c r="F571" s="1690" t="str">
        <f>IF(SUM(F569)=0,"",F569*F570/F$46/365/$P$1)</f>
        <v/>
      </c>
      <c r="G571" s="1088"/>
      <c r="H571" s="1690">
        <f>IF(H$46=0,"",H569*SUM($D570)/H$46/365/$P$1)</f>
        <v>0</v>
      </c>
      <c r="I571" s="1690">
        <f>IF(I$46=0,"",I569*SUM($D570)/I$46/365/$P$1)</f>
        <v>0</v>
      </c>
      <c r="J571" s="1690">
        <f>IF(J$46=0,"",J569*SUM($D570)/J$46/365/$P$1)</f>
        <v>0</v>
      </c>
      <c r="K571" s="1690">
        <f>IF(K$46=0,"",K569*SUM($D570)/K$46/365/$P$1)</f>
        <v>0</v>
      </c>
      <c r="L571" s="1088"/>
      <c r="M571" s="1673" t="str">
        <f>IF(SUM(H571)=SUM(C571),"",SUM(H571)-SUM(C571))</f>
        <v/>
      </c>
      <c r="N571" s="1673" t="str">
        <f>IF(SUM(I571)=SUM(D571),"",SUM(I571)-SUM(D571))</f>
        <v/>
      </c>
      <c r="O571" s="1673" t="str">
        <f>IF(SUM(J571)=SUM(E571),"",SUM(J571)-SUM(E571))</f>
        <v/>
      </c>
      <c r="P571" s="1673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89" t="str">
        <f>IF(C572="","",C569*C572)</f>
        <v/>
      </c>
      <c r="D573" s="1689" t="str">
        <f>IF(D572="","",D569*D572)</f>
        <v/>
      </c>
      <c r="E573" s="1689" t="str">
        <f>IF(E572="","",E569*E572)</f>
        <v/>
      </c>
      <c r="F573" s="1689" t="str">
        <f>IF(F572="","",F569*F572)</f>
        <v/>
      </c>
      <c r="G573" s="1088"/>
      <c r="H573" s="1689">
        <f>IF(H$46=0,"",IF($D572="",H569*'Exp factors'!$H$57,H569*$D572))</f>
        <v>0</v>
      </c>
      <c r="I573" s="1689">
        <f>IF(I$46=0,"",IF($D572="",I569*'Exp factors'!$H$57,I569*$D572))</f>
        <v>0</v>
      </c>
      <c r="J573" s="1689">
        <f>IF(J$46=0,"",IF($D572="",J569*'Exp factors'!$H$57,J569*$D572))</f>
        <v>0</v>
      </c>
      <c r="K573" s="1689">
        <f>IF(K$46=0,"",IF($D572="",K569*'Exp factors'!$H$57,K569*$D572))</f>
        <v>0</v>
      </c>
      <c r="L573" s="1088"/>
      <c r="M573" s="1674" t="str">
        <f>IF(SUM(H573)=SUM(C573),"",SUM(H573)-SUM(C573))</f>
        <v/>
      </c>
      <c r="N573" s="1674" t="str">
        <f>IF(SUM(I573)=SUM(D573),"",SUM(I573)-SUM(D573))</f>
        <v/>
      </c>
      <c r="O573" s="1674" t="str">
        <f>IF(SUM(J573)=SUM(E573),"",SUM(J573)-SUM(E573))</f>
        <v/>
      </c>
      <c r="P573" s="1674" t="str">
        <f>IF(SUM(K573)=SUM(F573),"",SUM(K573)-SUM(F573))</f>
        <v/>
      </c>
      <c r="Q573" s="1664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98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88" t="str">
        <f>IF(SUM(C574)=0,"",C574*C575*C576/C$46/365/$P$1)</f>
        <v/>
      </c>
      <c r="D577" s="1688" t="str">
        <f>IF(SUM(D574)=0,"",D574*D575*D576/D$46/365/$P$1)</f>
        <v/>
      </c>
      <c r="E577" s="1688" t="str">
        <f>IF(SUM(E574)=0,"",E574*E575*E576/E$46/365/$P$1)</f>
        <v/>
      </c>
      <c r="F577" s="1688" t="str">
        <f>IF(SUM(F574)=0,"",F574*F575*F576/F$46/365/$P$1)</f>
        <v/>
      </c>
      <c r="G577" s="1088"/>
      <c r="H577" s="1688">
        <f>IF(H$46=0,"",H574*H575*SUM($D576)/H$46/365/$P$1)</f>
        <v>0</v>
      </c>
      <c r="I577" s="1688">
        <f>IF(I$46=0,"",I574*I575*SUM($D576)/I$46/365/$P$1)</f>
        <v>0</v>
      </c>
      <c r="J577" s="1688">
        <f>IF(J$46=0,"",J574*J575*SUM($D576)/J$46/365/$P$1)</f>
        <v>0</v>
      </c>
      <c r="K577" s="1688">
        <f>IF(K$46=0,"",K574*K575*SUM($D576)/K$46/365/$P$1)</f>
        <v>0</v>
      </c>
      <c r="L577" s="1088"/>
      <c r="M577" s="1671" t="str">
        <f>IF(SUM(H577)=SUM(C577),"",SUM(H577)-SUM(C577))</f>
        <v/>
      </c>
      <c r="N577" s="1671" t="str">
        <f>IF(SUM(I577)=SUM(D577),"",SUM(I577)-SUM(D577))</f>
        <v/>
      </c>
      <c r="O577" s="1671" t="str">
        <f>IF(SUM(J577)=SUM(E577),"",SUM(J577)-SUM(E577))</f>
        <v/>
      </c>
      <c r="P577" s="1671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87" t="str">
        <f>IF(C578="","",C574*C575*C578)</f>
        <v/>
      </c>
      <c r="D579" s="1687" t="str">
        <f>IF(D578="","",D574*D575*D578)</f>
        <v/>
      </c>
      <c r="E579" s="1687" t="str">
        <f>IF(E578="","",E574*E575*E578)</f>
        <v/>
      </c>
      <c r="F579" s="1687" t="str">
        <f>IF(F578="","",F574*F575*F578)</f>
        <v/>
      </c>
      <c r="G579" s="1088"/>
      <c r="H579" s="1687">
        <f>IF(H$46=0,"",IF($D578="",H574*H575*'Exp factors'!$H$58,H574*H575*$D578))</f>
        <v>0</v>
      </c>
      <c r="I579" s="1687">
        <f>IF(I$46=0,"",IF($D578="",I574*I575*'Exp factors'!$H$58,I574*I575*$D578))</f>
        <v>0</v>
      </c>
      <c r="J579" s="1687">
        <f>IF(J$46=0,"",IF($D578="",J574*J575*'Exp factors'!$H$58,J574*J575*$D578))</f>
        <v>0</v>
      </c>
      <c r="K579" s="1687">
        <f>IF(K$46=0,"",IF($D578="",K574*K575*'Exp factors'!$H$58,K574*K575*$D578))</f>
        <v>0</v>
      </c>
      <c r="L579" s="1088"/>
      <c r="M579" s="1672" t="str">
        <f>IF(SUM(H579)=SUM(C579),"",SUM(H579)-SUM(C579))</f>
        <v/>
      </c>
      <c r="N579" s="1672" t="str">
        <f>IF(SUM(I579)=SUM(D579),"",SUM(I579)-SUM(D579))</f>
        <v/>
      </c>
      <c r="O579" s="1672" t="str">
        <f>IF(SUM(J579)=SUM(E579),"",SUM(J579)-SUM(E579))</f>
        <v/>
      </c>
      <c r="P579" s="1672" t="str">
        <f>IF(SUM(K579)=SUM(F579),"",SUM(K579)-SUM(F579))</f>
        <v/>
      </c>
      <c r="Q579" s="1663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98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88" t="str">
        <f>IF(SUM(C580)=0,"",C580*C581*C582/C$46/365/$P$1)</f>
        <v/>
      </c>
      <c r="D583" s="1688" t="str">
        <f>IF(SUM(D580)=0,"",D580*D581*D582/D$46/365/$P$1)</f>
        <v/>
      </c>
      <c r="E583" s="1688" t="str">
        <f>IF(SUM(E580)=0,"",E580*E581*E582/E$46/365/$P$1)</f>
        <v/>
      </c>
      <c r="F583" s="1688" t="str">
        <f>IF(SUM(F580)=0,"",F580*F581*F582/F$46/365/$P$1)</f>
        <v/>
      </c>
      <c r="G583" s="1088"/>
      <c r="H583" s="1688">
        <f>IF(H$46=0,"",H580*H581*SUM($D582)/H$46/365/$P$1)</f>
        <v>0</v>
      </c>
      <c r="I583" s="1688">
        <f>IF(I$46=0,"",I580*I581*SUM($D582)/I$46/365/$P$1)</f>
        <v>0</v>
      </c>
      <c r="J583" s="1688">
        <f>IF(J$46=0,"",J580*J581*SUM($D582)/J$46/365/$P$1)</f>
        <v>0</v>
      </c>
      <c r="K583" s="1688">
        <f>IF(K$46=0,"",K580*K581*SUM($D582)/K$46/365/$P$1)</f>
        <v>0</v>
      </c>
      <c r="L583" s="1088"/>
      <c r="M583" s="1671" t="str">
        <f>IF(SUM(H583)=SUM(C583),"",SUM(H583)-SUM(C583))</f>
        <v/>
      </c>
      <c r="N583" s="1671" t="str">
        <f>IF(SUM(I583)=SUM(D583),"",SUM(I583)-SUM(D583))</f>
        <v/>
      </c>
      <c r="O583" s="1671" t="str">
        <f>IF(SUM(J583)=SUM(E583),"",SUM(J583)-SUM(E583))</f>
        <v/>
      </c>
      <c r="P583" s="1671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87" t="str">
        <f>IF(C584="","",C580*C581*C584)</f>
        <v/>
      </c>
      <c r="D585" s="1687" t="str">
        <f>IF(D584="","",D580*D581*D584)</f>
        <v/>
      </c>
      <c r="E585" s="1687" t="str">
        <f>IF(E584="","",E580*E581*E584)</f>
        <v/>
      </c>
      <c r="F585" s="1687" t="str">
        <f>IF(F584="","",F580*F581*F584)</f>
        <v/>
      </c>
      <c r="G585" s="1088"/>
      <c r="H585" s="1687">
        <f>IF(H$46=0,"",IF($D584="",H580*H581*'Exp factors'!$H$59,H580*H581*$D584))</f>
        <v>0</v>
      </c>
      <c r="I585" s="1687">
        <f>IF(I$46=0,"",IF($D584="",I580*I581*'Exp factors'!$H$59,I580*I581*$D584))</f>
        <v>0</v>
      </c>
      <c r="J585" s="1687">
        <f>IF(J$46=0,"",IF($D584="",J580*J581*'Exp factors'!$H$59,J580*J581*$D584))</f>
        <v>0</v>
      </c>
      <c r="K585" s="1687">
        <f>IF(K$46=0,"",IF($D584="",K580*K581*'Exp factors'!$H$59,K580*K581*$D584))</f>
        <v>0</v>
      </c>
      <c r="L585" s="1088"/>
      <c r="M585" s="1672" t="str">
        <f>IF(SUM(H585)=SUM(C585),"",SUM(H585)-SUM(C585))</f>
        <v/>
      </c>
      <c r="N585" s="1672" t="str">
        <f>IF(SUM(I585)=SUM(D585),"",SUM(I585)-SUM(D585))</f>
        <v/>
      </c>
      <c r="O585" s="1672" t="str">
        <f>IF(SUM(J585)=SUM(E585),"",SUM(J585)-SUM(E585))</f>
        <v/>
      </c>
      <c r="P585" s="1672" t="str">
        <f>IF(SUM(K585)=SUM(F585),"",SUM(K585)-SUM(F585))</f>
        <v/>
      </c>
      <c r="Q585" s="1663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98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88" t="str">
        <f>IF(SUM(C586)=0,"",C586*C587*C588/C$46/365/$P$1)</f>
        <v/>
      </c>
      <c r="D589" s="1688" t="str">
        <f>IF(SUM(D586)=0,"",D586*D587*D588/D$46/365/$P$1)</f>
        <v/>
      </c>
      <c r="E589" s="1688" t="str">
        <f>IF(SUM(E586)=0,"",E586*E587*E588/E$46/365/$P$1)</f>
        <v/>
      </c>
      <c r="F589" s="1688" t="str">
        <f>IF(SUM(F586)=0,"",F586*F587*F588/F$46/365/$P$1)</f>
        <v/>
      </c>
      <c r="G589" s="1088"/>
      <c r="H589" s="1688">
        <f>IF(H$46=0,"",H586*H587*SUM($D588)/H$46/365/$P$1)</f>
        <v>0</v>
      </c>
      <c r="I589" s="1688">
        <f>IF(I$46=0,"",I586*I587*SUM($D588)/I$46/365/$P$1)</f>
        <v>0</v>
      </c>
      <c r="J589" s="1688">
        <f>IF(J$46=0,"",J586*J587*SUM($D588)/J$46/365/$P$1)</f>
        <v>0</v>
      </c>
      <c r="K589" s="1688">
        <f>IF(K$46=0,"",K586*K587*SUM($D588)/K$46/365/$P$1)</f>
        <v>0</v>
      </c>
      <c r="L589" s="1088"/>
      <c r="M589" s="1671" t="str">
        <f>IF(SUM(H589)=SUM(C589),"",SUM(H589)-SUM(C589))</f>
        <v/>
      </c>
      <c r="N589" s="1671" t="str">
        <f>IF(SUM(I589)=SUM(D589),"",SUM(I589)-SUM(D589))</f>
        <v/>
      </c>
      <c r="O589" s="1671" t="str">
        <f>IF(SUM(J589)=SUM(E589),"",SUM(J589)-SUM(E589))</f>
        <v/>
      </c>
      <c r="P589" s="1671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87" t="str">
        <f>IF(C590="","",C586*C587*C590)</f>
        <v/>
      </c>
      <c r="D591" s="1687" t="str">
        <f>IF(D590="","",D586*D587*D590)</f>
        <v/>
      </c>
      <c r="E591" s="1687" t="str">
        <f>IF(E590="","",E586*E587*E590)</f>
        <v/>
      </c>
      <c r="F591" s="1687" t="str">
        <f>IF(F590="","",F586*F587*F590)</f>
        <v/>
      </c>
      <c r="G591" s="1088"/>
      <c r="H591" s="1687">
        <f>IF(H$46=0,"",IF($D590="",H586*H587*'Exp factors'!$H$60,H586*H587*$D590))</f>
        <v>0</v>
      </c>
      <c r="I591" s="1687">
        <f>IF(I$46=0,"",IF($D590="",I586*I587*'Exp factors'!$H$60,I586*I587*$D590))</f>
        <v>0</v>
      </c>
      <c r="J591" s="1687">
        <f>IF(J$46=0,"",IF($D590="",J586*J587*'Exp factors'!$H$60,J586*J587*$D590))</f>
        <v>0</v>
      </c>
      <c r="K591" s="1687">
        <f>IF(K$46=0,"",IF($D590="",K586*K587*'Exp factors'!$H$60,K586*K587*$D590))</f>
        <v>0</v>
      </c>
      <c r="L591" s="1088"/>
      <c r="M591" s="1672" t="str">
        <f>IF(SUM(H591)=SUM(C591),"",SUM(H591)-SUM(C591))</f>
        <v/>
      </c>
      <c r="N591" s="1672" t="str">
        <f>IF(SUM(I591)=SUM(D591),"",SUM(I591)-SUM(D591))</f>
        <v/>
      </c>
      <c r="O591" s="1672" t="str">
        <f>IF(SUM(J591)=SUM(E591),"",SUM(J591)-SUM(E591))</f>
        <v/>
      </c>
      <c r="P591" s="1672" t="str">
        <f>IF(SUM(K591)=SUM(F591),"",SUM(K591)-SUM(F591))</f>
        <v/>
      </c>
      <c r="Q591" s="1663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4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88">
        <f>IF(C593="","",C593*C594*C595/C$46/365/$P$1)</f>
        <v>3.4442270058708414E-3</v>
      </c>
      <c r="D596" s="1688">
        <f>IF(D593="","",D593*D594*D595/D$46/365/$P$1)</f>
        <v>2.5831702544031315E-3</v>
      </c>
      <c r="E596" s="1688">
        <f>IF(E593="","",E593*E594*E595/E$46/365/$P$1)</f>
        <v>5.1663405088062629E-3</v>
      </c>
      <c r="F596" s="1688">
        <f>IF(F593="","",F593*F594*F595/F$46/365/$P$1)</f>
        <v>4.6966731898238747E-3</v>
      </c>
      <c r="G596" s="1100"/>
      <c r="H596" s="1688">
        <f>IF(H$46=0,"",H593*H594*SUM($D595)/H$46/365/$P$1)</f>
        <v>0</v>
      </c>
      <c r="I596" s="1688">
        <f>IF(I$46=0,"",I593*I594*SUM($D595)/I$46/365/$P$1)</f>
        <v>0</v>
      </c>
      <c r="J596" s="1688">
        <f>IF(J$46=0,"",J593*J594*SUM($D595)/J$46/365/$P$1)</f>
        <v>0</v>
      </c>
      <c r="K596" s="1688">
        <f>IF(K$46=0,"",K593*K594*SUM($D595)/K$46/365/$P$1)</f>
        <v>0</v>
      </c>
      <c r="L596" s="1100"/>
      <c r="M596" s="1671">
        <f>IF(SUM(H596)=SUM(C596),"",SUM(H596)-SUM(C596))</f>
        <v>-3.4442270058708414E-3</v>
      </c>
      <c r="N596" s="1671">
        <f>IF(SUM(I596)=SUM(D596),"",SUM(I596)-SUM(D596))</f>
        <v>-2.5831702544031315E-3</v>
      </c>
      <c r="O596" s="1671">
        <f>IF(SUM(J596)=SUM(E596),"",SUM(J596)-SUM(E596))</f>
        <v>-5.1663405088062629E-3</v>
      </c>
      <c r="P596" s="1671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87">
        <f>IF(C597="","",C593*C594*C597)</f>
        <v>240</v>
      </c>
      <c r="D598" s="1687">
        <f>IF(D597="","",D593*D594*D597)</f>
        <v>240</v>
      </c>
      <c r="E598" s="1687">
        <f>IF(E597="","",E593*E594*E597)</f>
        <v>600</v>
      </c>
      <c r="F598" s="1687">
        <f>IF(F597="","",F593*F594*F597)</f>
        <v>600</v>
      </c>
      <c r="G598" s="1088"/>
      <c r="H598" s="1715">
        <f>IF(H$46=0,"",H593*H594*SUM($D597))</f>
        <v>0</v>
      </c>
      <c r="I598" s="1715">
        <f>IF(I$46=0,"",I593*I594*SUM($D597))</f>
        <v>0</v>
      </c>
      <c r="J598" s="1715">
        <f>IF(J$46=0,"",J593*J594*SUM($D597))</f>
        <v>0</v>
      </c>
      <c r="K598" s="1715">
        <f>IF(K$46=0,"",K593*K594*SUM($D597))</f>
        <v>0</v>
      </c>
      <c r="L598" s="1088"/>
      <c r="M598" s="1672">
        <f>IF(SUM(H598)=SUM(C598),"",SUM(H598)-SUM(C598))</f>
        <v>-240</v>
      </c>
      <c r="N598" s="1672">
        <f>IF(SUM(I598)=SUM(D598),"",SUM(I598)-SUM(D598))</f>
        <v>-240</v>
      </c>
      <c r="O598" s="1672">
        <f>IF(SUM(J598)=SUM(E598),"",SUM(J598)-SUM(E598))</f>
        <v>-600</v>
      </c>
      <c r="P598" s="1672">
        <f>IF(SUM(K598)=SUM(F598),"",SUM(K598)-SUM(F598))</f>
        <v>-600</v>
      </c>
      <c r="Q598" s="1663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4" t="str">
        <f>IF(Data!A599="","",Data!A599)</f>
        <v>Fresh fish purchase - unit</v>
      </c>
      <c r="B599" s="1088"/>
      <c r="C599" s="1687"/>
      <c r="D599" s="1687"/>
      <c r="E599" s="1687"/>
      <c r="F599" s="1687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88" t="str">
        <f>IF(C600="","",C600*C601/C$46/365/$P$1)</f>
        <v/>
      </c>
      <c r="D602" s="1688" t="str">
        <f>IF(D600="","",D600*D601/D$46/365/$P$1)</f>
        <v/>
      </c>
      <c r="E602" s="1688" t="str">
        <f>IF(E600="","",E600*E601/E$46/365/$P$1)</f>
        <v/>
      </c>
      <c r="F602" s="1688">
        <f>IF(F600="","",F600*F601/F$46/365/$P$1)</f>
        <v>5.4082903397971891E-3</v>
      </c>
      <c r="G602" s="1088"/>
      <c r="H602" s="1688">
        <f>IF(OR(H$46=0,H600=""),"",H600*SUM($D601)/H$46/365/$P$1)</f>
        <v>0</v>
      </c>
      <c r="I602" s="1688">
        <f>IF(OR(I$46=0,I600=""),"",I600*SUM($D601)/I$46/365/$P$1)</f>
        <v>0</v>
      </c>
      <c r="J602" s="1688">
        <f>IF(OR(J$46=0,J600=""),"",J600*SUM($D601)/J$46/365/$P$1)</f>
        <v>0</v>
      </c>
      <c r="K602" s="1688">
        <f>IF(OR(K$46=0,K600=""),"",K600*SUM($D601)/K$46/365/$P$1)</f>
        <v>0</v>
      </c>
      <c r="L602" s="1088"/>
      <c r="M602" s="1671" t="str">
        <f>IF(SUM(H602)=SUM(C602),"",SUM(H602)-SUM(C602))</f>
        <v/>
      </c>
      <c r="N602" s="1671" t="str">
        <f>IF(SUM(I602)=SUM(D602),"",SUM(I602)-SUM(D602))</f>
        <v/>
      </c>
      <c r="O602" s="1671" t="str">
        <f>IF(SUM(J602)=SUM(E602),"",SUM(J602)-SUM(E602))</f>
        <v/>
      </c>
      <c r="P602" s="1671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87" t="str">
        <f>IF(C603="","",C600*C603)</f>
        <v/>
      </c>
      <c r="D604" s="1687" t="str">
        <f>IF(D603="","",D600*D603)</f>
        <v/>
      </c>
      <c r="E604" s="1687" t="str">
        <f>IF(E603="","",E600*E603)</f>
        <v/>
      </c>
      <c r="F604" s="1687">
        <f>IF(F603="","",F600*F603)</f>
        <v>480</v>
      </c>
      <c r="G604" s="1088"/>
      <c r="H604" s="1687">
        <f>IF(H$46=0,"",IF($D603="",H600*[1]ExpFactors!$H$63,H600*$D603))</f>
        <v>0</v>
      </c>
      <c r="I604" s="1687">
        <f>IF(I$46=0,"",IF($D603="",I600*[1]ExpFactors!$H$63,I600*$D603))</f>
        <v>0</v>
      </c>
      <c r="J604" s="1687">
        <f>IF(J$46=0,"",IF($D603="",J600*[1]ExpFactors!$H$63,J600*$D603))</f>
        <v>0</v>
      </c>
      <c r="K604" s="1687">
        <f>IF(K$46=0,"",IF($D603="",K600*[1]ExpFactors!$H$63,K600*$D603))</f>
        <v>0</v>
      </c>
      <c r="L604" s="1088"/>
      <c r="M604" s="1672" t="str">
        <f>IF(SUM(H604)=SUM(C604),"",SUM(H604)-SUM(C604))</f>
        <v/>
      </c>
      <c r="N604" s="1672" t="str">
        <f>IF(SUM(I604)=SUM(D604),"",SUM(I604)-SUM(D604))</f>
        <v/>
      </c>
      <c r="O604" s="1672" t="str">
        <f>IF(SUM(J604)=SUM(E604),"",SUM(J604)-SUM(E604))</f>
        <v/>
      </c>
      <c r="P604" s="1672">
        <f>IF(SUM(K604)=SUM(F604),"",SUM(K604)-SUM(F604))</f>
        <v>-480</v>
      </c>
      <c r="Q604" s="1663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4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99">
        <f>IF(C606="","",C606*C607/C$46/365/$P$1)</f>
        <v>4.0313111545988252E-3</v>
      </c>
      <c r="D608" s="1699">
        <f>IF(D606="","",D606*D607/D$46/365/$P$1)</f>
        <v>3.0234833659491191E-3</v>
      </c>
      <c r="E608" s="1699">
        <f>IF(E606="","",E606*E607/E$46/365/$P$1)</f>
        <v>9.6751467710371828E-3</v>
      </c>
      <c r="F608" s="1699">
        <f>IF(F606="","",F606*F607/F$46/365/$P$1)</f>
        <v>2.1988969934175415E-2</v>
      </c>
      <c r="G608" s="1088"/>
      <c r="H608" s="1699">
        <f>IF(OR(H$46=0,H606=""),"",H606*SUM($D607)/H$46/365/$P$1)</f>
        <v>0</v>
      </c>
      <c r="I608" s="1699">
        <f>IF(OR(I$46=0,I606=""),"",I606*SUM($D607)/I$46/365/$P$1)</f>
        <v>0</v>
      </c>
      <c r="J608" s="1699">
        <f>IF(OR(J$46=0,J606=""),"",J606*SUM($D607)/J$46/365/$P$1)</f>
        <v>0</v>
      </c>
      <c r="K608" s="1699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0">
        <f>IF(C609="","",C606*C609)</f>
        <v>60</v>
      </c>
      <c r="D610" s="1700">
        <f>IF(D609="","",D606*D609)</f>
        <v>60</v>
      </c>
      <c r="E610" s="1700">
        <f>IF(E609="","",E606*E609)</f>
        <v>240</v>
      </c>
      <c r="F610" s="1700">
        <f>IF(F609="","",F606*F609)</f>
        <v>780</v>
      </c>
      <c r="G610" s="1088"/>
      <c r="H610" s="1700">
        <f>IF(H$46=0,"",IF($D609="",H606*[1]ExpFactors!$H$64,H606*$D609))</f>
        <v>0</v>
      </c>
      <c r="I610" s="1700">
        <f>IF(I$46=0,"",IF($D609="",I606*[1]ExpFactors!$H$64,I606*$D609))</f>
        <v>0</v>
      </c>
      <c r="J610" s="1700">
        <f>IF(J$46=0,"",IF($D609="",J606*[1]ExpFactors!$H$64,J606*$D609))</f>
        <v>0</v>
      </c>
      <c r="K610" s="1700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5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4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99" t="str">
        <f>IF(OR(H$46=0,H611=""),"",H611*SUM($D613)/H$46/365/$P$1)</f>
        <v/>
      </c>
      <c r="I614" s="1699" t="str">
        <f>IF(OR(I$46=0,I611=""),"",I611*SUM($D613)/I$46/365/$P$1)</f>
        <v/>
      </c>
      <c r="J614" s="1699" t="str">
        <f>IF(OR(J$46=0,J611=""),"",J611*SUM($D613)/J$46/365/$P$1)</f>
        <v/>
      </c>
      <c r="K614" s="1699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0">
        <f>IF(H$46=0,"",IF($D615="",H611*[1]ExpFactors!$H$68,H611*$D615))</f>
        <v>0</v>
      </c>
      <c r="I616" s="1700">
        <f>IF(I$46=0,"",IF($D615="",I611*[1]ExpFactors!$H$68,I611*$D615))</f>
        <v>0</v>
      </c>
      <c r="J616" s="1700">
        <f>IF(J$46=0,"",IF($D615="",J611*[1]ExpFactors!$H$68,J611*$D615))</f>
        <v>0</v>
      </c>
      <c r="K616" s="1700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5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84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40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88">
        <f>IF(C618="","",C618*C619/C$46/365/$P$1)</f>
        <v>5.0358773646444879E-2</v>
      </c>
      <c r="D620" s="1688">
        <f>IF(D618="","",D618*D619/D$46/365/$P$1)</f>
        <v>9.4422700587084157E-3</v>
      </c>
      <c r="E620" s="1688" t="str">
        <f>IF(E618="","",E618*E619/E$46/365/$P$1)</f>
        <v/>
      </c>
      <c r="F620" s="1688" t="str">
        <f>IF(F618="","",F618*F619/F$46/365/$P$1)</f>
        <v/>
      </c>
      <c r="G620" s="1088"/>
      <c r="H620" s="1688">
        <f>IF(OR(H$46=0,H618=""),"",H618*SUM($D619)/H$46/365/$P$1)</f>
        <v>0</v>
      </c>
      <c r="I620" s="1688">
        <f>IF(OR(I$46=0,I618=""),"",I618*SUM($D619)/I$46/365/$P$1)</f>
        <v>0</v>
      </c>
      <c r="J620" s="1688">
        <f>IF(OR(J$46=0,J618=""),"",J618*SUM($D619)/J$46/365/$P$1)</f>
        <v>0</v>
      </c>
      <c r="K620" s="1688">
        <f>IF(OR(K$46=0,K618=""),"",K618*SUM($D619)/K$46/365/$P$1)</f>
        <v>0</v>
      </c>
      <c r="L620" s="1088"/>
      <c r="M620" s="1671">
        <f>IF(SUM(H620)=SUM(C620),"",SUM(H620)-SUM(C620))</f>
        <v>-5.0358773646444879E-2</v>
      </c>
      <c r="N620" s="1671">
        <f>IF(SUM(I620)=SUM(D620),"",SUM(I620)-SUM(D620))</f>
        <v>-9.4422700587084157E-3</v>
      </c>
      <c r="O620" s="1671" t="str">
        <f>IF(SUM(J620)=SUM(E620),"",SUM(J620)-SUM(E620))</f>
        <v/>
      </c>
      <c r="P620" s="1671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87">
        <f>IF(C621="","",C618*C621)</f>
        <v>600</v>
      </c>
      <c r="D622" s="1687">
        <f>IF(D621="","",D618*D621)</f>
        <v>150</v>
      </c>
      <c r="E622" s="1687" t="str">
        <f>IF(E621="","",E618*E621)</f>
        <v/>
      </c>
      <c r="F622" s="1687" t="str">
        <f>IF(F621="","",F618*F621)</f>
        <v/>
      </c>
      <c r="G622" s="1088"/>
      <c r="H622" s="1687">
        <f>IF(H$46=0,"",IF($D621="",H618*[1]ExpFactors!$H$43,H618*$D621))</f>
        <v>0</v>
      </c>
      <c r="I622" s="1687">
        <f>IF(I$46=0,"",IF($D621="",I618*[1]ExpFactors!$H$43,I618*$D621))</f>
        <v>0</v>
      </c>
      <c r="J622" s="1687">
        <f>IF(J$46=0,"",IF($D621="",J618*[1]ExpFactors!$H$43,J618*$D621))</f>
        <v>0</v>
      </c>
      <c r="K622" s="1687">
        <f>IF(K$46=0,"",IF($D621="",K618*[1]ExpFactors!$H$43,K618*$D621))</f>
        <v>0</v>
      </c>
      <c r="L622" s="1088"/>
      <c r="M622" s="1672">
        <f>IF(SUM(H622)=SUM(C622),"",SUM(H622)-SUM(C622))</f>
        <v>-600</v>
      </c>
      <c r="N622" s="1672">
        <f>IF(SUM(I622)=SUM(D622),"",SUM(I622)-SUM(D622))</f>
        <v>-150</v>
      </c>
      <c r="O622" s="1672" t="str">
        <f>IF(SUM(J622)=SUM(E622),"",SUM(J622)-SUM(E622))</f>
        <v/>
      </c>
      <c r="P622" s="1672" t="str">
        <f>IF(SUM(K622)=SUM(F622),"",SUM(K622)-SUM(F622))</f>
        <v/>
      </c>
      <c r="Q622" s="1663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84" t="str">
        <f>IF(Data!A623="","",Data!A623)</f>
        <v>Beans purchase - unit</v>
      </c>
      <c r="B623" s="1088"/>
      <c r="C623" s="1687"/>
      <c r="D623" s="1687"/>
      <c r="E623" s="1687"/>
      <c r="F623" s="1687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88">
        <f>IF(C624="","",C624*C625/C$46/365/$P$1)</f>
        <v>4.4227005870841494E-3</v>
      </c>
      <c r="D626" s="1688">
        <f>IF(D624="","",D624*D625/D$46/365/$P$1)</f>
        <v>1.3820939334637964E-2</v>
      </c>
      <c r="E626" s="1688">
        <f>IF(E624="","",E624*E625/E$46/365/$P$1)</f>
        <v>2.1228962818003915E-2</v>
      </c>
      <c r="F626" s="1688">
        <f>IF(F624="","",F624*F625/F$46/365/$P$1)</f>
        <v>2.4123821384095356E-2</v>
      </c>
      <c r="G626" s="1088"/>
      <c r="H626" s="1688">
        <f>IF(OR(H$46=0,H624=""),"",H624*SUM($D625)/H$46/365/$P$1)</f>
        <v>0</v>
      </c>
      <c r="I626" s="1688">
        <f>IF(OR(I$46=0,I624=""),"",I624*SUM($D625)/I$46/365/$P$1)</f>
        <v>0</v>
      </c>
      <c r="J626" s="1688">
        <f>IF(OR(J$46=0,J624=""),"",J624*SUM($D625)/J$46/365/$P$1)</f>
        <v>0</v>
      </c>
      <c r="K626" s="1688">
        <f>IF(OR(K$46=0,K624=""),"",K624*SUM($D625)/K$46/365/$P$1)</f>
        <v>0</v>
      </c>
      <c r="L626" s="1088"/>
      <c r="M626" s="1671">
        <f>IF(SUM(H626)=SUM(C626),"",SUM(H626)-SUM(C626))</f>
        <v>-4.4227005870841494E-3</v>
      </c>
      <c r="N626" s="1671">
        <f>IF(SUM(I626)=SUM(D626),"",SUM(I626)-SUM(D626))</f>
        <v>-1.3820939334637964E-2</v>
      </c>
      <c r="O626" s="1671">
        <f>IF(SUM(J626)=SUM(E626),"",SUM(J626)-SUM(E626))</f>
        <v>-2.1228962818003915E-2</v>
      </c>
      <c r="P626" s="1671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87">
        <f>IF(C627="","",C624*C627)</f>
        <v>60</v>
      </c>
      <c r="D628" s="1687">
        <f>IF(D627="","",D624*D627)</f>
        <v>250</v>
      </c>
      <c r="E628" s="1687">
        <f>IF(E627="","",E624*E627)</f>
        <v>480</v>
      </c>
      <c r="F628" s="1687">
        <f>IF(F627="","",F624*F627)</f>
        <v>600</v>
      </c>
      <c r="G628" s="1088"/>
      <c r="H628" s="1687">
        <f>IF(H$46=0,"",IF($D627="",H624*[1]ExpFactors!$H$66,H624*$D627))</f>
        <v>0</v>
      </c>
      <c r="I628" s="1687">
        <f>IF(I$46=0,"",IF($D627="",I624*[1]ExpFactors!$H$66,I624*$D627))</f>
        <v>0</v>
      </c>
      <c r="J628" s="1687">
        <f>IF(J$46=0,"",IF($D627="",J624*[1]ExpFactors!$H$66,J624*$D627))</f>
        <v>0</v>
      </c>
      <c r="K628" s="1687">
        <f>IF(K$46=0,"",IF($D627="",K624*[1]ExpFactors!$H$66,K624*$D627))</f>
        <v>0</v>
      </c>
      <c r="L628" s="1088"/>
      <c r="M628" s="1672">
        <f>IF(SUM(H628)=SUM(C628),"",SUM(H628)-SUM(C628))</f>
        <v>-60</v>
      </c>
      <c r="N628" s="1672">
        <f>IF(SUM(I628)=SUM(D628),"",SUM(I628)-SUM(D628))</f>
        <v>-250</v>
      </c>
      <c r="O628" s="1672">
        <f>IF(SUM(J628)=SUM(E628),"",SUM(J628)-SUM(E628))</f>
        <v>-480</v>
      </c>
      <c r="P628" s="1672">
        <f>IF(SUM(K628)=SUM(F628),"",SUM(K628)-SUM(F628))</f>
        <v>-600</v>
      </c>
      <c r="Q628" s="1663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84" t="str">
        <f>IF(Data!A629="","",Data!A629)</f>
        <v>Loquat (masuku) purchase - unit</v>
      </c>
      <c r="B629" s="1088"/>
      <c r="C629" s="1687"/>
      <c r="D629" s="1687"/>
      <c r="E629" s="1687"/>
      <c r="F629" s="1687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88" t="str">
        <f>IF(C630="","",C630*C631/C$46/365/$P$1)</f>
        <v/>
      </c>
      <c r="D632" s="1688" t="str">
        <f>IF(D630="","",D630*D631/D$46/365/$P$1)</f>
        <v/>
      </c>
      <c r="E632" s="1688" t="str">
        <f>IF(E630="","",E630*E631/E$46/365/$P$1)</f>
        <v/>
      </c>
      <c r="F632" s="1688" t="str">
        <f>IF(F630="","",F630*F631/F$46/365/$P$1)</f>
        <v/>
      </c>
      <c r="G632" s="1088"/>
      <c r="H632" s="1688">
        <f>IF(OR(H$46=0,H630=""),"",H630*SUM($D631)/H$46/365/$P$1)</f>
        <v>0</v>
      </c>
      <c r="I632" s="1688">
        <f>IF(OR(I$46=0,I630=""),"",I630*SUM($D631)/I$46/365/$P$1)</f>
        <v>0</v>
      </c>
      <c r="J632" s="1688">
        <f>IF(OR(J$46=0,J630=""),"",J630*SUM($D631)/J$46/365/$P$1)</f>
        <v>0</v>
      </c>
      <c r="K632" s="1688">
        <f>IF(OR(K$46=0,K630=""),"",K630*SUM($D631)/K$46/365/$P$1)</f>
        <v>0</v>
      </c>
      <c r="L632" s="1088"/>
      <c r="M632" s="1671" t="str">
        <f>IF(SUM(H632)=SUM(C632),"",SUM(H632)-SUM(C632))</f>
        <v/>
      </c>
      <c r="N632" s="1671" t="str">
        <f>IF(SUM(I632)=SUM(D632),"",SUM(I632)-SUM(D632))</f>
        <v/>
      </c>
      <c r="O632" s="1671" t="str">
        <f>IF(SUM(J632)=SUM(E632),"",SUM(J632)-SUM(E632))</f>
        <v/>
      </c>
      <c r="P632" s="1671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87" t="str">
        <f>IF(C633="","",C630*C633)</f>
        <v/>
      </c>
      <c r="D634" s="1687" t="str">
        <f>IF(D633="","",D630*D633)</f>
        <v/>
      </c>
      <c r="E634" s="1687" t="str">
        <f>IF(E633="","",E630*E633)</f>
        <v/>
      </c>
      <c r="F634" s="1687" t="str">
        <f>IF(F633="","",F630*F633)</f>
        <v/>
      </c>
      <c r="G634" s="1088"/>
      <c r="H634" s="1687">
        <f>IF(H$46=0,"",IF($D633="",H630*[1]ExpFactors!$H$67,H630*$D633))</f>
        <v>0</v>
      </c>
      <c r="I634" s="1687">
        <f>IF(I$46=0,"",IF($D633="",I630*[1]ExpFactors!$H$67,I630*$D633))</f>
        <v>0</v>
      </c>
      <c r="J634" s="1687">
        <f>IF(J$46=0,"",IF($D633="",J630*[1]ExpFactors!$H$67,J630*$D633))</f>
        <v>0</v>
      </c>
      <c r="K634" s="1687">
        <f>IF(K$46=0,"",IF($D633="",K630*[1]ExpFactors!$H$67,K630*$D633))</f>
        <v>0</v>
      </c>
      <c r="L634" s="1088"/>
      <c r="M634" s="1672" t="str">
        <f>IF(SUM(H634)=SUM(C634),"",SUM(H634)-SUM(C634))</f>
        <v/>
      </c>
      <c r="N634" s="1672" t="str">
        <f>IF(SUM(I634)=SUM(D634),"",SUM(I634)-SUM(D634))</f>
        <v/>
      </c>
      <c r="O634" s="1672" t="str">
        <f>IF(SUM(J634)=SUM(E634),"",SUM(J634)-SUM(E634))</f>
        <v/>
      </c>
      <c r="P634" s="1672" t="str">
        <f>IF(SUM(K634)=SUM(F634),"",SUM(K634)-SUM(F634))</f>
        <v/>
      </c>
      <c r="Q634" s="1663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100"/>
      <c r="H639" s="1690">
        <f>IF(H$46=0,"",H636*H637*SUM($D638)/H$46/365/$P$1)</f>
        <v>0</v>
      </c>
      <c r="I639" s="1690">
        <f>IF(I$46=0,"",I636*I637*SUM($D638)/I$46/365/$P$1)</f>
        <v>0</v>
      </c>
      <c r="J639" s="1690">
        <f>IF(J$46=0,"",J636*J637*SUM($D638)/J$46/365/$P$1)</f>
        <v>0</v>
      </c>
      <c r="K639" s="1690">
        <f>IF(K$46=0,"",K636*K637*SUM($D638)/K$46/365/$P$1)</f>
        <v>0</v>
      </c>
      <c r="L639" s="1100"/>
      <c r="M639" s="1673" t="str">
        <f>IF(SUM(H639)=SUM(C639),"",SUM(H639)-SUM(C639))</f>
        <v/>
      </c>
      <c r="N639" s="1673" t="str">
        <f>IF(SUM(I639)=SUM(D639),"",SUM(I639)-SUM(D639))</f>
        <v/>
      </c>
      <c r="O639" s="1673" t="str">
        <f>IF(SUM(J639)=SUM(E639),"",SUM(J639)-SUM(E639))</f>
        <v/>
      </c>
      <c r="P639" s="1673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8"/>
      <c r="H641" s="1689">
        <f>IF(H$46=0,"",IF($D640="",H636*H637*[1]ExpFactors!$H$69,H636*H637*$D640))</f>
        <v>0</v>
      </c>
      <c r="I641" s="1689">
        <f>IF(I$46=0,"",IF($D640="",I636*I637*[1]ExpFactors!$H$69,I636*I637*$D640))</f>
        <v>0</v>
      </c>
      <c r="J641" s="1689">
        <f>IF(J$46=0,"",IF($D640="",J636*J637*[1]ExpFactors!$H$69,J636*J637*$D640))</f>
        <v>0</v>
      </c>
      <c r="K641" s="1689">
        <f>IF(K$46=0,"",IF($D640="",K636*K637*[1]ExpFactors!$H$69,K636*K637*$D640))</f>
        <v>0</v>
      </c>
      <c r="L641" s="1088"/>
      <c r="M641" s="1674" t="str">
        <f>IF(SUM(H641)=SUM(C641),"",SUM(H641)-SUM(C641))</f>
        <v/>
      </c>
      <c r="N641" s="1674" t="str">
        <f>IF(SUM(I641)=SUM(D641),"",SUM(I641)-SUM(D641))</f>
        <v/>
      </c>
      <c r="O641" s="1674" t="str">
        <f>IF(SUM(J641)=SUM(E641),"",SUM(J641)-SUM(E641))</f>
        <v/>
      </c>
      <c r="P641" s="1674" t="str">
        <f>IF(SUM(K641)=SUM(F641),"",SUM(K641)-SUM(F641))</f>
        <v/>
      </c>
      <c r="Q641" s="1664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3.5999999999999996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6">IF(C645&gt;0,C645,"")</f>
        <v>5</v>
      </c>
      <c r="I645" s="1183">
        <f t="shared" si="16"/>
        <v>6</v>
      </c>
      <c r="J645" s="1183" t="str">
        <f t="shared" si="16"/>
        <v/>
      </c>
      <c r="K645" s="1183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6"/>
        <v>1</v>
      </c>
      <c r="I646" s="1183">
        <f t="shared" si="16"/>
        <v>1</v>
      </c>
      <c r="J646" s="1183" t="str">
        <f t="shared" si="16"/>
        <v/>
      </c>
      <c r="K646" s="1183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17">IF(C651&gt;0,C651,"")</f>
        <v>5</v>
      </c>
      <c r="I651" s="1183">
        <f t="shared" si="17"/>
        <v>6</v>
      </c>
      <c r="J651" s="1183" t="str">
        <f t="shared" si="17"/>
        <v/>
      </c>
      <c r="K651" s="1183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17"/>
        <v>1</v>
      </c>
      <c r="I652" s="1183">
        <f t="shared" si="17"/>
        <v>1</v>
      </c>
      <c r="J652" s="1183" t="str">
        <f t="shared" si="17"/>
        <v/>
      </c>
      <c r="K652" s="1183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18">IF(C657&gt;0,C657,"")</f>
        <v>5</v>
      </c>
      <c r="I657" s="1183">
        <f t="shared" si="18"/>
        <v>7</v>
      </c>
      <c r="J657" s="1183" t="str">
        <f t="shared" si="18"/>
        <v/>
      </c>
      <c r="K657" s="1183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18"/>
        <v>1</v>
      </c>
      <c r="I658" s="1183">
        <f t="shared" si="18"/>
        <v>1</v>
      </c>
      <c r="J658" s="1183" t="str">
        <f t="shared" si="18"/>
        <v/>
      </c>
      <c r="K658" s="1183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19">IF(C704&gt;0,C704,"")</f>
        <v/>
      </c>
      <c r="I704" s="1183" t="str">
        <f t="shared" si="19"/>
        <v/>
      </c>
      <c r="J704" s="1183" t="str">
        <f t="shared" si="19"/>
        <v/>
      </c>
      <c r="K704" s="1183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19"/>
        <v/>
      </c>
      <c r="I705" s="1183" t="str">
        <f t="shared" si="19"/>
        <v/>
      </c>
      <c r="J705" s="1183" t="str">
        <f t="shared" si="19"/>
        <v/>
      </c>
      <c r="K705" s="1183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0">IF(C710&gt;0,C710,"")</f>
        <v/>
      </c>
      <c r="I710" s="1183" t="str">
        <f t="shared" si="20"/>
        <v/>
      </c>
      <c r="J710" s="1183" t="str">
        <f t="shared" si="20"/>
        <v/>
      </c>
      <c r="K710" s="1183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0"/>
        <v/>
      </c>
      <c r="I711" s="1183" t="str">
        <f t="shared" si="20"/>
        <v/>
      </c>
      <c r="J711" s="1183" t="str">
        <f t="shared" si="20"/>
        <v/>
      </c>
      <c r="K711" s="1183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1">IF(C716&gt;0,C716,"")</f>
        <v/>
      </c>
      <c r="I716" s="1183" t="str">
        <f t="shared" si="21"/>
        <v/>
      </c>
      <c r="J716" s="1183" t="str">
        <f t="shared" si="21"/>
        <v/>
      </c>
      <c r="K716" s="1183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1"/>
        <v/>
      </c>
      <c r="I717" s="1183" t="str">
        <f t="shared" si="21"/>
        <v/>
      </c>
      <c r="J717" s="1183" t="str">
        <f t="shared" si="21"/>
        <v/>
      </c>
      <c r="K717" s="1183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2">IF(C721&gt;0,C721,"")</f>
        <v/>
      </c>
      <c r="I721" s="1183" t="str">
        <f t="shared" si="22"/>
        <v/>
      </c>
      <c r="J721" s="1183" t="str">
        <f t="shared" si="22"/>
        <v/>
      </c>
      <c r="K721" s="1183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3" t="str">
        <f t="shared" si="22"/>
        <v/>
      </c>
      <c r="I722" s="1183" t="str">
        <f t="shared" si="22"/>
        <v/>
      </c>
      <c r="J722" s="1183" t="str">
        <f t="shared" si="22"/>
        <v/>
      </c>
      <c r="K722" s="1183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3">
        <f>IF(C724="","",C724*'Exp factors'!C$32)</f>
        <v>2</v>
      </c>
      <c r="I724" s="1183">
        <f>IF(D724="","",D724*'Exp factors'!D$32)</f>
        <v>0</v>
      </c>
      <c r="J724" s="1183" t="str">
        <f>IF(E724="","",E724*'Exp factors'!E$32)</f>
        <v/>
      </c>
      <c r="K724" s="1183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>
        <f>IF(C725&gt;0,C725,"")</f>
        <v>500</v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3">IF(C728&gt;0,C728,"")</f>
        <v/>
      </c>
      <c r="I728" s="1183" t="str">
        <f t="shared" si="23"/>
        <v/>
      </c>
      <c r="J728" s="1183" t="str">
        <f t="shared" si="23"/>
        <v/>
      </c>
      <c r="K728" s="1183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3"/>
        <v/>
      </c>
      <c r="I729" s="1183" t="str">
        <f t="shared" si="23"/>
        <v/>
      </c>
      <c r="J729" s="1183" t="str">
        <f t="shared" si="23"/>
        <v/>
      </c>
      <c r="K729" s="1183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4">IF(C733&gt;0,C733,"")</f>
        <v/>
      </c>
      <c r="I733" s="1183" t="str">
        <f t="shared" si="24"/>
        <v/>
      </c>
      <c r="J733" s="1183" t="str">
        <f t="shared" si="24"/>
        <v/>
      </c>
      <c r="K733" s="1183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4"/>
        <v/>
      </c>
      <c r="I734" s="1183" t="str">
        <f t="shared" si="24"/>
        <v/>
      </c>
      <c r="J734" s="1183" t="str">
        <f t="shared" si="24"/>
        <v/>
      </c>
      <c r="K734" s="1183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5">IF(C739&gt;0,C739,"")</f>
        <v/>
      </c>
      <c r="I739" s="1183" t="str">
        <f t="shared" si="25"/>
        <v/>
      </c>
      <c r="J739" s="1183" t="str">
        <f t="shared" si="25"/>
        <v/>
      </c>
      <c r="K739" s="1183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5"/>
        <v/>
      </c>
      <c r="I740" s="1183" t="str">
        <f t="shared" si="25"/>
        <v/>
      </c>
      <c r="J740" s="1183" t="str">
        <f t="shared" si="25"/>
        <v/>
      </c>
      <c r="K740" s="1183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6">IF(C745&gt;0,C745,"")</f>
        <v/>
      </c>
      <c r="I745" s="1183" t="str">
        <f t="shared" si="26"/>
        <v/>
      </c>
      <c r="J745" s="1183" t="str">
        <f t="shared" si="26"/>
        <v/>
      </c>
      <c r="K745" s="1183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6"/>
        <v/>
      </c>
      <c r="I746" s="1183" t="str">
        <f t="shared" si="26"/>
        <v/>
      </c>
      <c r="J746" s="1183" t="str">
        <f t="shared" si="26"/>
        <v/>
      </c>
      <c r="K746" s="1183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27">IF(C751&gt;0,C751,"")</f>
        <v/>
      </c>
      <c r="I751" s="1183" t="str">
        <f t="shared" si="27"/>
        <v/>
      </c>
      <c r="J751" s="1183" t="str">
        <f t="shared" si="27"/>
        <v/>
      </c>
      <c r="K751" s="1183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27"/>
        <v/>
      </c>
      <c r="I752" s="1183" t="str">
        <f t="shared" si="27"/>
        <v/>
      </c>
      <c r="J752" s="1183" t="str">
        <f t="shared" si="27"/>
        <v/>
      </c>
      <c r="K752" s="1183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28">IF(C756&gt;0,C756,"")</f>
        <v/>
      </c>
      <c r="I756" s="1183" t="str">
        <f t="shared" si="28"/>
        <v/>
      </c>
      <c r="J756" s="1183" t="str">
        <f t="shared" si="28"/>
        <v/>
      </c>
      <c r="K756" s="1183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28"/>
        <v/>
      </c>
      <c r="I757" s="1183" t="str">
        <f t="shared" si="28"/>
        <v/>
      </c>
      <c r="J757" s="1183" t="str">
        <f t="shared" si="28"/>
        <v/>
      </c>
      <c r="K757" s="1183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28"/>
        <v/>
      </c>
      <c r="I758" s="1183" t="str">
        <f t="shared" si="28"/>
        <v/>
      </c>
      <c r="J758" s="1183" t="str">
        <f t="shared" si="28"/>
        <v/>
      </c>
      <c r="K758" s="1183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29">IF(C762&gt;0,C762,"")</f>
        <v/>
      </c>
      <c r="I762" s="1183" t="str">
        <f t="shared" si="29"/>
        <v/>
      </c>
      <c r="J762" s="1183" t="str">
        <f t="shared" si="29"/>
        <v/>
      </c>
      <c r="K762" s="1183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29"/>
        <v/>
      </c>
      <c r="I763" s="1183" t="str">
        <f t="shared" si="29"/>
        <v/>
      </c>
      <c r="J763" s="1183" t="str">
        <f t="shared" si="29"/>
        <v/>
      </c>
      <c r="K763" s="1183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0">IF(H771="","",SUM(H771)-SUM(C771))</f>
        <v>-18</v>
      </c>
      <c r="N771" s="1412">
        <f t="shared" si="30"/>
        <v>-9</v>
      </c>
      <c r="O771" s="1412">
        <f t="shared" si="30"/>
        <v>-42</v>
      </c>
      <c r="P771" s="1412">
        <f t="shared" si="30"/>
        <v>-45</v>
      </c>
      <c r="Q771" s="1665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0"/>
        <v>-24</v>
      </c>
      <c r="N772" s="1412">
        <f t="shared" si="30"/>
        <v>-15</v>
      </c>
      <c r="O772" s="1412">
        <f t="shared" si="30"/>
        <v>-40</v>
      </c>
      <c r="P772" s="1412">
        <f t="shared" si="30"/>
        <v>-45</v>
      </c>
      <c r="Q772" s="1665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0"/>
        <v>-36</v>
      </c>
      <c r="N773" s="1412">
        <f t="shared" si="30"/>
        <v>-48</v>
      </c>
      <c r="O773" s="1412">
        <f t="shared" si="30"/>
        <v>-80</v>
      </c>
      <c r="P773" s="1412">
        <f t="shared" si="30"/>
        <v>-65</v>
      </c>
      <c r="Q773" s="1665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75">
        <f t="shared" si="30"/>
        <v>-72</v>
      </c>
      <c r="N774" s="1675">
        <f t="shared" si="30"/>
        <v>-120</v>
      </c>
      <c r="O774" s="1675">
        <f t="shared" si="30"/>
        <v>-80</v>
      </c>
      <c r="P774" s="1675">
        <f t="shared" si="30"/>
        <v>-60</v>
      </c>
      <c r="Q774" s="1663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0"/>
        <v>0</v>
      </c>
      <c r="N775" s="1412">
        <f t="shared" si="30"/>
        <v>0</v>
      </c>
      <c r="O775" s="1412">
        <f t="shared" si="30"/>
        <v>0</v>
      </c>
      <c r="P775" s="1412">
        <f t="shared" si="30"/>
        <v>0</v>
      </c>
      <c r="Q775" s="1665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1">IF(H780="","",SUM(H780)-SUM(C780))</f>
        <v>0</v>
      </c>
      <c r="N780" s="1412">
        <f t="shared" si="31"/>
        <v>0</v>
      </c>
      <c r="O780" s="1412">
        <f t="shared" si="31"/>
        <v>0</v>
      </c>
      <c r="P780" s="1412">
        <f t="shared" si="31"/>
        <v>0</v>
      </c>
      <c r="Q780" s="1665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1"/>
        <v>0</v>
      </c>
      <c r="N781" s="1412">
        <f t="shared" si="31"/>
        <v>0</v>
      </c>
      <c r="O781" s="1412">
        <f t="shared" si="31"/>
        <v>0</v>
      </c>
      <c r="P781" s="1412">
        <f t="shared" si="31"/>
        <v>-100</v>
      </c>
      <c r="Q781" s="1665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75">
        <f t="shared" si="31"/>
        <v>0</v>
      </c>
      <c r="N782" s="1675">
        <f t="shared" si="31"/>
        <v>0</v>
      </c>
      <c r="O782" s="1675">
        <f t="shared" si="31"/>
        <v>0</v>
      </c>
      <c r="P782" s="1675">
        <f t="shared" si="31"/>
        <v>0</v>
      </c>
      <c r="Q782" s="1663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1"/>
      <c r="M783" s="1675">
        <f t="shared" si="31"/>
        <v>0</v>
      </c>
      <c r="N783" s="1675">
        <f t="shared" si="31"/>
        <v>0</v>
      </c>
      <c r="O783" s="1675">
        <f t="shared" si="31"/>
        <v>0</v>
      </c>
      <c r="P783" s="1675">
        <f t="shared" si="31"/>
        <v>0</v>
      </c>
      <c r="Q783" s="1663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75">
        <f t="shared" si="31"/>
        <v>0</v>
      </c>
      <c r="N784" s="1675">
        <f t="shared" si="31"/>
        <v>0</v>
      </c>
      <c r="O784" s="1675">
        <f t="shared" si="31"/>
        <v>0</v>
      </c>
      <c r="P784" s="1675">
        <f t="shared" si="31"/>
        <v>0</v>
      </c>
      <c r="Q784" s="1663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75" t="str">
        <f t="shared" ref="M789:M809" si="32">IF(H789="","",SUM(H789)-SUM(C789))</f>
        <v/>
      </c>
      <c r="N789" s="1675" t="str">
        <f t="shared" ref="N789:P809" si="33">IF(I789="","",SUM(I789)-SUM(D789))</f>
        <v/>
      </c>
      <c r="O789" s="1675" t="str">
        <f t="shared" si="33"/>
        <v/>
      </c>
      <c r="P789" s="1675" t="str">
        <f t="shared" si="33"/>
        <v/>
      </c>
      <c r="Q789" s="1663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75">
        <f t="shared" si="32"/>
        <v>0</v>
      </c>
      <c r="N790" s="1675">
        <f t="shared" si="33"/>
        <v>0</v>
      </c>
      <c r="O790" s="1675">
        <f t="shared" si="33"/>
        <v>0</v>
      </c>
      <c r="P790" s="1675">
        <f t="shared" si="33"/>
        <v>0</v>
      </c>
      <c r="Q790" s="1663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5"/>
      <c r="M791" s="1675">
        <f t="shared" si="32"/>
        <v>0</v>
      </c>
      <c r="N791" s="1675">
        <f t="shared" si="33"/>
        <v>0</v>
      </c>
      <c r="O791" s="1675">
        <f t="shared" si="33"/>
        <v>0</v>
      </c>
      <c r="P791" s="1675">
        <f t="shared" si="33"/>
        <v>0</v>
      </c>
      <c r="Q791" s="1663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5"/>
      <c r="M792" s="1675">
        <f t="shared" si="32"/>
        <v>0</v>
      </c>
      <c r="N792" s="1675">
        <f t="shared" si="33"/>
        <v>0</v>
      </c>
      <c r="O792" s="1675">
        <f t="shared" si="33"/>
        <v>0</v>
      </c>
      <c r="P792" s="1675">
        <f t="shared" si="33"/>
        <v>0</v>
      </c>
      <c r="Q792" s="1663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5"/>
      <c r="M793" s="1675">
        <f t="shared" si="32"/>
        <v>0</v>
      </c>
      <c r="N793" s="1675">
        <f t="shared" si="33"/>
        <v>0</v>
      </c>
      <c r="O793" s="1675">
        <f t="shared" si="33"/>
        <v>0</v>
      </c>
      <c r="P793" s="1675">
        <f t="shared" si="33"/>
        <v>0</v>
      </c>
      <c r="Q793" s="1663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5"/>
      <c r="M794" s="1675">
        <f t="shared" si="32"/>
        <v>0</v>
      </c>
      <c r="N794" s="1675">
        <f t="shared" si="33"/>
        <v>0</v>
      </c>
      <c r="O794" s="1675">
        <f t="shared" si="33"/>
        <v>0</v>
      </c>
      <c r="P794" s="1675">
        <f t="shared" si="33"/>
        <v>0</v>
      </c>
      <c r="Q794" s="1663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75">
        <f t="shared" si="32"/>
        <v>0</v>
      </c>
      <c r="N795" s="1675">
        <f t="shared" si="33"/>
        <v>0</v>
      </c>
      <c r="O795" s="1675">
        <f t="shared" si="33"/>
        <v>0</v>
      </c>
      <c r="P795" s="1675">
        <f t="shared" si="33"/>
        <v>0</v>
      </c>
      <c r="Q795" s="1663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5"/>
      <c r="M796" s="1675">
        <f t="shared" si="32"/>
        <v>0</v>
      </c>
      <c r="N796" s="1675">
        <f t="shared" si="33"/>
        <v>0</v>
      </c>
      <c r="O796" s="1675">
        <f t="shared" si="33"/>
        <v>0</v>
      </c>
      <c r="P796" s="1675">
        <f t="shared" si="33"/>
        <v>0</v>
      </c>
      <c r="Q796" s="1663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5"/>
      <c r="M797" s="1675">
        <f t="shared" si="32"/>
        <v>0</v>
      </c>
      <c r="N797" s="1675">
        <f t="shared" si="33"/>
        <v>0</v>
      </c>
      <c r="O797" s="1675">
        <f t="shared" si="33"/>
        <v>0</v>
      </c>
      <c r="P797" s="1675">
        <f t="shared" si="33"/>
        <v>0</v>
      </c>
      <c r="Q797" s="1663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75">
        <f t="shared" si="32"/>
        <v>-40</v>
      </c>
      <c r="N798" s="1675">
        <f t="shared" si="33"/>
        <v>-150</v>
      </c>
      <c r="O798" s="1675">
        <f t="shared" si="33"/>
        <v>-120</v>
      </c>
      <c r="P798" s="1675">
        <f t="shared" si="33"/>
        <v>-480</v>
      </c>
      <c r="Q798" s="1663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75">
        <f t="shared" si="32"/>
        <v>0</v>
      </c>
      <c r="N799" s="1675">
        <f t="shared" si="33"/>
        <v>0</v>
      </c>
      <c r="O799" s="1675">
        <f t="shared" si="33"/>
        <v>0</v>
      </c>
      <c r="P799" s="1675">
        <f t="shared" si="33"/>
        <v>-150</v>
      </c>
      <c r="Q799" s="1663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75">
        <f t="shared" si="32"/>
        <v>-30</v>
      </c>
      <c r="N800" s="1675">
        <f t="shared" si="33"/>
        <v>-60</v>
      </c>
      <c r="O800" s="1675">
        <f t="shared" si="33"/>
        <v>-300</v>
      </c>
      <c r="P800" s="1675">
        <f t="shared" si="33"/>
        <v>-500</v>
      </c>
      <c r="Q800" s="1663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75">
        <f t="shared" si="32"/>
        <v>-10</v>
      </c>
      <c r="N801" s="1675">
        <f t="shared" si="33"/>
        <v>-50</v>
      </c>
      <c r="O801" s="1675">
        <f t="shared" si="33"/>
        <v>-100</v>
      </c>
      <c r="P801" s="1675">
        <f t="shared" si="33"/>
        <v>-200</v>
      </c>
      <c r="Q801" s="1663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75">
        <f t="shared" si="32"/>
        <v>0</v>
      </c>
      <c r="N802" s="1675">
        <f t="shared" si="33"/>
        <v>-100</v>
      </c>
      <c r="O802" s="1675">
        <f t="shared" si="33"/>
        <v>-800</v>
      </c>
      <c r="P802" s="1675">
        <f t="shared" si="33"/>
        <v>-1000</v>
      </c>
      <c r="Q802" s="1663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5"/>
      <c r="M803" s="1676">
        <f t="shared" si="32"/>
        <v>0</v>
      </c>
      <c r="N803" s="1676">
        <f t="shared" si="33"/>
        <v>0</v>
      </c>
      <c r="O803" s="1676">
        <f t="shared" si="33"/>
        <v>0</v>
      </c>
      <c r="P803" s="1676">
        <f t="shared" si="33"/>
        <v>0</v>
      </c>
      <c r="Q803" s="1664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76">
        <f t="shared" si="32"/>
        <v>-20</v>
      </c>
      <c r="N804" s="1676">
        <f t="shared" si="33"/>
        <v>-60</v>
      </c>
      <c r="O804" s="1676">
        <f t="shared" si="33"/>
        <v>-150</v>
      </c>
      <c r="P804" s="1676">
        <f t="shared" si="33"/>
        <v>-200</v>
      </c>
      <c r="Q804" s="1664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2"/>
        <v>0</v>
      </c>
      <c r="N805" s="1412">
        <f t="shared" si="33"/>
        <v>0</v>
      </c>
      <c r="O805" s="1412">
        <f t="shared" si="33"/>
        <v>0</v>
      </c>
      <c r="P805" s="1412">
        <f t="shared" si="33"/>
        <v>-20</v>
      </c>
      <c r="Q805" s="1665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75">
        <f t="shared" si="32"/>
        <v>0</v>
      </c>
      <c r="N806" s="1675">
        <f t="shared" si="33"/>
        <v>0</v>
      </c>
      <c r="O806" s="1675">
        <f t="shared" si="33"/>
        <v>0</v>
      </c>
      <c r="P806" s="1675">
        <f t="shared" si="33"/>
        <v>0</v>
      </c>
      <c r="Q806" s="1663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75">
        <f t="shared" si="32"/>
        <v>0</v>
      </c>
      <c r="N807" s="1675">
        <f t="shared" si="33"/>
        <v>0</v>
      </c>
      <c r="O807" s="1675">
        <f t="shared" si="33"/>
        <v>0</v>
      </c>
      <c r="P807" s="1675">
        <f t="shared" si="33"/>
        <v>0</v>
      </c>
      <c r="Q807" s="1663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75">
        <f t="shared" si="32"/>
        <v>0</v>
      </c>
      <c r="N808" s="1675">
        <f t="shared" si="33"/>
        <v>0</v>
      </c>
      <c r="O808" s="1675">
        <f t="shared" si="33"/>
        <v>0</v>
      </c>
      <c r="P808" s="1675">
        <f t="shared" si="33"/>
        <v>0</v>
      </c>
      <c r="Q808" s="1663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76">
        <f t="shared" si="32"/>
        <v>0</v>
      </c>
      <c r="N809" s="1676">
        <f t="shared" si="33"/>
        <v>0</v>
      </c>
      <c r="O809" s="1676">
        <f t="shared" si="33"/>
        <v>0</v>
      </c>
      <c r="P809" s="1676">
        <f t="shared" si="33"/>
        <v>0</v>
      </c>
      <c r="Q809" s="1664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-1754</v>
      </c>
      <c r="D810" s="1192">
        <f>D20-D31</f>
        <v>-1734.5</v>
      </c>
      <c r="E810" s="1192">
        <f>E20-E31</f>
        <v>12590.5</v>
      </c>
      <c r="F810" s="1192">
        <f>F20-F31</f>
        <v>33857.599999999999</v>
      </c>
      <c r="G810" s="1185"/>
      <c r="H810" s="1193">
        <f>C810*'Exp factors'!$D$71</f>
        <v>-1754</v>
      </c>
      <c r="I810" s="1193">
        <f>D810*'Exp factors'!$D$71</f>
        <v>-1734.5</v>
      </c>
      <c r="J810" s="1193">
        <f>E810*'Exp factors'!$D$71</f>
        <v>12590.5</v>
      </c>
      <c r="K810" s="1193">
        <f>F810*'Exp factors'!$D$71</f>
        <v>33857.599999999999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6"/>
      <c r="H811" s="1194">
        <f>SUM(H771:H775,H780:H784,H789:H809)</f>
        <v>360</v>
      </c>
      <c r="I811" s="1194">
        <f>SUM(I771:I775,I780:I784,I789:I809)</f>
        <v>940</v>
      </c>
      <c r="J811" s="1194">
        <f>SUM(J771:J775,J780:J784,J789:J809)</f>
        <v>6000</v>
      </c>
      <c r="K811" s="1194">
        <f>SUM(K771:K775,K780:K784,K789:K809)</f>
        <v>16616</v>
      </c>
      <c r="L811" s="1186"/>
      <c r="M811" s="1194">
        <f>SUM(M771:M775,M780:M784,M789:M809)</f>
        <v>-250</v>
      </c>
      <c r="N811" s="1194">
        <f>SUM(N771:N775,N780:N784,N789:N809)</f>
        <v>-612</v>
      </c>
      <c r="O811" s="1194">
        <f>SUM(O771:O775,O780:O784,O789:O809)</f>
        <v>-1712</v>
      </c>
      <c r="P811" s="1194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63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4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4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63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63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65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65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3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3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3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3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4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3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3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4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4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>
        <f>SUM(H$577)</f>
        <v>0</v>
      </c>
      <c r="I876" s="1119">
        <f t="shared" ref="I876:K876" si="92">SUM(I$577)</f>
        <v>0</v>
      </c>
      <c r="J876" s="1119">
        <f t="shared" si="92"/>
        <v>0</v>
      </c>
      <c r="K876" s="1119">
        <f t="shared" si="92"/>
        <v>0</v>
      </c>
      <c r="L876" s="937"/>
      <c r="M876" s="1119">
        <f>SUM(M$577)</f>
        <v>0</v>
      </c>
      <c r="N876" s="1119">
        <f t="shared" ref="N876:P876" si="93">SUM(N$577)</f>
        <v>0</v>
      </c>
      <c r="O876" s="1119">
        <f t="shared" si="93"/>
        <v>0</v>
      </c>
      <c r="P876" s="1119">
        <f t="shared" si="93"/>
        <v>0</v>
      </c>
      <c r="Q876" s="1663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3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3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3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3">SUM(D$602)</f>
        <v>0</v>
      </c>
      <c r="E880" s="1119">
        <f t="shared" si="103"/>
        <v>0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0</v>
      </c>
      <c r="P880" s="1119">
        <f t="shared" si="105"/>
        <v>-5.4082903397971891E-3</v>
      </c>
      <c r="Q880" s="1663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06">SUM(D$608)</f>
        <v>3.0234833659491191E-3</v>
      </c>
      <c r="E881" s="1119">
        <f t="shared" si="106"/>
        <v>9.6751467710371828E-3</v>
      </c>
      <c r="F881" s="1119">
        <f t="shared" si="106"/>
        <v>2.1988969934175415E-2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-4.0313111545988252E-3</v>
      </c>
      <c r="N881" s="1119">
        <f t="shared" ref="N881:P881" si="108">SUM(N$608)</f>
        <v>-3.0234833659491191E-3</v>
      </c>
      <c r="O881" s="1119">
        <f t="shared" si="108"/>
        <v>-9.6751467710371828E-3</v>
      </c>
      <c r="P881" s="1119">
        <f t="shared" si="108"/>
        <v>-2.1988969934175415E-2</v>
      </c>
      <c r="Q881" s="1665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09">SUM(D$614)</f>
        <v>0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0</v>
      </c>
      <c r="O882" s="1119">
        <f t="shared" si="111"/>
        <v>-6.5753424657534251E-3</v>
      </c>
      <c r="P882" s="1119">
        <f t="shared" si="111"/>
        <v>-5.9775840597758407E-3</v>
      </c>
      <c r="Q882" s="1665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5.0358773646444879E-2</v>
      </c>
      <c r="D883" s="1119">
        <f t="shared" ref="D883:F883" si="112">SUM(D$620)</f>
        <v>9.4422700587084157E-3</v>
      </c>
      <c r="E883" s="1119">
        <f t="shared" si="112"/>
        <v>0</v>
      </c>
      <c r="F883" s="1119">
        <f t="shared" si="112"/>
        <v>0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-5.0358773646444879E-2</v>
      </c>
      <c r="N883" s="1119">
        <f t="shared" ref="N883:P883" si="114">SUM(N$620)</f>
        <v>-9.4422700587084157E-3</v>
      </c>
      <c r="O883" s="1119">
        <f t="shared" si="114"/>
        <v>0</v>
      </c>
      <c r="P883" s="1119">
        <f t="shared" si="114"/>
        <v>0</v>
      </c>
      <c r="Q883" s="1663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15">SUM(D$626)</f>
        <v>1.3820939334637964E-2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-1.3820939334637964E-2</v>
      </c>
      <c r="O884" s="1119">
        <f t="shared" si="117"/>
        <v>-2.1228962818003915E-2</v>
      </c>
      <c r="P884" s="1119">
        <f t="shared" si="117"/>
        <v>-2.4123821384095356E-2</v>
      </c>
      <c r="Q884" s="1663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18">SUM(D$632)</f>
        <v>0</v>
      </c>
      <c r="E885" s="1119">
        <f t="shared" si="118"/>
        <v>0</v>
      </c>
      <c r="F885" s="1119">
        <f t="shared" si="118"/>
        <v>0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0</v>
      </c>
      <c r="P885" s="1119">
        <f t="shared" si="120"/>
        <v>0</v>
      </c>
      <c r="Q885" s="1663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4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1.2302641878669276</v>
      </c>
      <c r="D899" s="1119" t="e">
        <f>SUM($D$819:$D$898)</f>
        <v>#VALUE!</v>
      </c>
      <c r="E899" s="1119">
        <f>SUM($E$819:$E$898)</f>
        <v>0.95126301369863009</v>
      </c>
      <c r="F899" s="1119" t="e">
        <f>SUM($F$819:$F$898)</f>
        <v>#VALUE!</v>
      </c>
      <c r="G899" s="937"/>
      <c r="H899" s="1119">
        <f>SUM($H$819:$H$898)</f>
        <v>0.59197651663405093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-2.278864970645798E-2</v>
      </c>
      <c r="N899" s="1119">
        <f>SUM($N$819:$N$898)</f>
        <v>2.337720156555766E-2</v>
      </c>
      <c r="O899" s="1119">
        <f>SUM($O$819:$O$898)</f>
        <v>1.5419561643835618</v>
      </c>
      <c r="P899" s="1119">
        <f>SUM($P$819:$P$898)</f>
        <v>3.1563904406096182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0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0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0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0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0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4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4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0"/>
      <c r="C988" s="786">
        <f>DSUM($C$4:$Q$772,C$4,$Q$988:$Q$989)</f>
        <v>414</v>
      </c>
      <c r="D988" s="786">
        <f t="shared" ref="D988:F988" si="129">DSUM($C$4:$Q$772,D$4,$Q$988:$Q$989)</f>
        <v>552</v>
      </c>
      <c r="E988" s="786">
        <f t="shared" si="129"/>
        <v>1858</v>
      </c>
      <c r="F988" s="786">
        <f t="shared" si="129"/>
        <v>3150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-414</v>
      </c>
      <c r="N988" s="786">
        <f>DSUM($C$4:$Q$772,12,$Q$988:$Q$989)</f>
        <v>-552</v>
      </c>
      <c r="O988" s="786">
        <f>DSUM($C$4:$Q$772,13,$Q$988:$Q$989)</f>
        <v>-1858</v>
      </c>
      <c r="P988" s="786">
        <f>DSUM($C$4:$Q$772,14,$Q$988:$Q$989)</f>
        <v>-3150</v>
      </c>
      <c r="Q988" s="1535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0"/>
      <c r="C989" s="786">
        <f>DSUM($C$4:$Q$772,C$4,$Q$990:$Q$991)</f>
        <v>1017</v>
      </c>
      <c r="D989" s="786">
        <f t="shared" ref="D989:F989" si="130">DSUM($C$4:$Q$772,D$4,$Q$990:$Q$991)</f>
        <v>1039</v>
      </c>
      <c r="E989" s="786">
        <f t="shared" si="130"/>
        <v>3096</v>
      </c>
      <c r="F989" s="786">
        <f t="shared" si="130"/>
        <v>4098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-1017</v>
      </c>
      <c r="N989" s="786">
        <f>DSUM($C$4:$Q$772,12,$Q$990:$Q$991)</f>
        <v>-1039</v>
      </c>
      <c r="O989" s="786">
        <f>DSUM($C$4:$Q$772,13,$Q$990:$Q$991)</f>
        <v>-3096</v>
      </c>
      <c r="P989" s="786">
        <f>DSUM($C$4:$Q$772,14,$Q$990:$Q$991)</f>
        <v>-4098</v>
      </c>
      <c r="Q989" s="1535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0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6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6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36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37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6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Q993" s="1537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-120</v>
      </c>
      <c r="P994" s="1194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0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0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0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0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0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0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0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0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0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0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-1754</v>
      </c>
      <c r="D1001" s="786">
        <f>D984-SUM(D987:D1000)</f>
        <v>-1734.5</v>
      </c>
      <c r="E1001" s="786">
        <f>E984-SUM(E987:E1000)</f>
        <v>12590.5</v>
      </c>
      <c r="F1001" s="786">
        <f>F984-SUM(F987:F1000)</f>
        <v>33857.599999999999</v>
      </c>
      <c r="G1001" s="1190"/>
      <c r="H1001" s="786">
        <f>H984-SUM(H987:H1000)</f>
        <v>328</v>
      </c>
      <c r="I1001" s="786" t="e">
        <f>I984-SUM(I987:I1000)</f>
        <v>#VALUE!</v>
      </c>
      <c r="J1001" s="786">
        <f>J984-SUM(J987:J1000)</f>
        <v>1734</v>
      </c>
      <c r="K1001" s="786" t="e">
        <f>K984-SUM(K987:K1000)</f>
        <v>#VALUE!</v>
      </c>
      <c r="L1001" s="1190"/>
      <c r="M1001" s="786">
        <f>M984-SUM(M987:M998)</f>
        <v>2169</v>
      </c>
      <c r="N1001" s="786" t="e">
        <f>N984-SUM(N987:N998)</f>
        <v>#VALUE!</v>
      </c>
      <c r="O1001" s="786">
        <f>O984-SUM(O987:O998)</f>
        <v>2808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545</v>
      </c>
      <c r="D1003" s="1106">
        <f>SUM(D987:D1001)</f>
        <v>1904.5</v>
      </c>
      <c r="E1003" s="1106">
        <f>SUM(E987:E1002)</f>
        <v>25342.5</v>
      </c>
      <c r="F1003" s="1106">
        <f>SUM(F987:F1002)</f>
        <v>60976.6</v>
      </c>
      <c r="G1003" s="1190"/>
      <c r="H1003" s="1194">
        <f>SUM(H987:H1002)</f>
        <v>1000</v>
      </c>
      <c r="I1003" s="1194" t="e">
        <f>SUM(I987:I1002)</f>
        <v>#VALUE!</v>
      </c>
      <c r="J1003" s="1194">
        <f>SUM(J987:J1002)</f>
        <v>7890</v>
      </c>
      <c r="K1003" s="1194" t="e">
        <f>SUM(K987:K1002)</f>
        <v>#VALUE!</v>
      </c>
      <c r="L1003" s="1190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72000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0.37886497064579255</v>
      </c>
      <c r="F1019" s="1207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16077.5</v>
      </c>
      <c r="F1020" s="1208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5.8085202468764106</v>
      </c>
      <c r="F1022" s="1211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6.1873852175222028</v>
      </c>
      <c r="F1023" s="1211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10.312308695870337</v>
      </c>
      <c r="F1024" s="1211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3.4374362319567791</v>
      </c>
      <c r="F1025" s="1211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701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702</v>
      </c>
      <c r="B1033" s="1205"/>
      <c r="C1033" s="1111">
        <f>SUMIF($Q$771:$Q$775,"des",H$771:H$775)+SUMIF($Q$780:$Q$784,"des",H$780:H$784)+SUMIF($Q$789:$Q$809,"des",H$789:H$809)</f>
        <v>260</v>
      </c>
      <c r="D1033" s="1205"/>
      <c r="E1033" s="1111">
        <f>SUMIF($Q$771:$Q$775,"des",I$771:I$775)+SUMIF($Q$780:$Q$784,"des",I$780:I$784)+SUMIF($Q$789:$Q$809,"des",I$789:I$809)</f>
        <v>800</v>
      </c>
      <c r="F1033" s="1205"/>
      <c r="G1033" s="1205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37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2">
        <f t="shared" ref="H1044:H1054" si="142">IF($A1044="","",LOOKUP($B1044,$T$819:$T$897,E$819:E$897))</f>
        <v>1.1272015655577301E-2</v>
      </c>
      <c r="I1044" s="1232">
        <f t="shared" ref="I1044:I1054" si="143">IF($A1044="","",LOOKUP($B1044,$T$819:$T$897,O$819:O$897))</f>
        <v>-1.1272015655577301E-2</v>
      </c>
      <c r="J1044" s="1232">
        <f t="shared" ref="J1044:J1054" si="144">IF($A1044="","",LOOKUP($B1044,$T$819:$T$897,F$819:F$897))</f>
        <v>2.087410306588389E-2</v>
      </c>
      <c r="K1044" s="1232">
        <f t="shared" ref="K1044:K1054" si="145">IF($A1044="","",LOOKUP($B1044,$T$819:$T$897,P$819:P$897))</f>
        <v>-1.5181165866097374E-2</v>
      </c>
      <c r="L1044" s="829"/>
      <c r="M1044" s="1215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37"/>
        <v>Green cons - Season 1: no of months</v>
      </c>
      <c r="B1045" s="1205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2">
        <f t="shared" si="142"/>
        <v>1.4999999999999999E-2</v>
      </c>
      <c r="I1045" s="1232">
        <f t="shared" si="143"/>
        <v>0</v>
      </c>
      <c r="J1045" s="1232">
        <f t="shared" si="144"/>
        <v>1.9999999999999997E-2</v>
      </c>
      <c r="K1045" s="1232">
        <f t="shared" si="145"/>
        <v>0</v>
      </c>
      <c r="L1045" s="829"/>
      <c r="M1045" s="1215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37"/>
        <v>Maize: kg produced</v>
      </c>
      <c r="B1046" s="1205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2">
        <f t="shared" si="142"/>
        <v>0.37886497064579255</v>
      </c>
      <c r="I1046" s="1232">
        <f t="shared" si="143"/>
        <v>1.4207436399217221</v>
      </c>
      <c r="J1046" s="1232">
        <f t="shared" si="144"/>
        <v>0.43052837573385516</v>
      </c>
      <c r="K1046" s="1232">
        <f t="shared" si="145"/>
        <v>3.0136986301369859</v>
      </c>
      <c r="L1046" s="829"/>
      <c r="M1046" s="1215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37"/>
        <v>Beans: kg produced</v>
      </c>
      <c r="B1047" s="1205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2">
        <f t="shared" si="142"/>
        <v>4.4227005870841489E-2</v>
      </c>
      <c r="I1047" s="1232">
        <f t="shared" si="143"/>
        <v>-1.1056751467710374E-2</v>
      </c>
      <c r="J1047" s="1232">
        <f t="shared" si="144"/>
        <v>0</v>
      </c>
      <c r="K1047" s="1232">
        <f t="shared" si="145"/>
        <v>0</v>
      </c>
      <c r="L1047" s="829"/>
      <c r="M1047" s="1215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37"/>
        <v>Sweet potatoes: no. local meas</v>
      </c>
      <c r="B1048" s="1205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2">
        <f t="shared" si="142"/>
        <v>0</v>
      </c>
      <c r="I1048" s="1232">
        <f t="shared" si="143"/>
        <v>0</v>
      </c>
      <c r="J1048" s="1232">
        <f t="shared" si="144"/>
        <v>1.6224871019391567E-2</v>
      </c>
      <c r="K1048" s="1232">
        <f t="shared" si="145"/>
        <v>0</v>
      </c>
      <c r="L1048" s="829"/>
      <c r="M1048" s="1215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37"/>
        <v>Groundnuts (dry): no. local meas</v>
      </c>
      <c r="B1049" s="1205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2">
        <f t="shared" si="142"/>
        <v>0.18884540117416829</v>
      </c>
      <c r="I1049" s="1232">
        <f t="shared" si="143"/>
        <v>0.37769080234833663</v>
      </c>
      <c r="J1049" s="1232">
        <f t="shared" si="144"/>
        <v>0.2060131649172745</v>
      </c>
      <c r="K1049" s="1232">
        <f t="shared" si="145"/>
        <v>0.48069738480697388</v>
      </c>
      <c r="L1049" s="829"/>
      <c r="M1049" s="1215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37"/>
        <v xml:space="preserve">Green Vegetables produced: qty </v>
      </c>
      <c r="B1050" s="1205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2">
        <f t="shared" si="142"/>
        <v>0</v>
      </c>
      <c r="I1050" s="1232">
        <f t="shared" si="143"/>
        <v>0</v>
      </c>
      <c r="J1050" s="1232">
        <f t="shared" si="144"/>
        <v>1.9925280199252802E-2</v>
      </c>
      <c r="K1050" s="1232">
        <f t="shared" si="145"/>
        <v>0</v>
      </c>
      <c r="L1050" s="829"/>
      <c r="M1050" s="1215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37"/>
        <v>Labour: Land clearing, construction, herding, slaughtering</v>
      </c>
      <c r="B1051" s="1205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5"/>
      <c r="H1051" s="1232">
        <f t="shared" si="142"/>
        <v>0</v>
      </c>
      <c r="I1051" s="1232">
        <f t="shared" si="143"/>
        <v>0</v>
      </c>
      <c r="J1051" s="1232">
        <f t="shared" si="144"/>
        <v>0</v>
      </c>
      <c r="K1051" s="1232">
        <f t="shared" si="145"/>
        <v>0</v>
      </c>
      <c r="L1051" s="829"/>
      <c r="M1051" s="1215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37"/>
        <v>Labour: Weeding</v>
      </c>
      <c r="B1052" s="1205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2">
        <f t="shared" si="142"/>
        <v>0</v>
      </c>
      <c r="I1052" s="1232">
        <f t="shared" si="143"/>
        <v>0</v>
      </c>
      <c r="J1052" s="1232">
        <f t="shared" si="144"/>
        <v>0</v>
      </c>
      <c r="K1052" s="1232">
        <f t="shared" si="145"/>
        <v>0</v>
      </c>
      <c r="L1052" s="829"/>
      <c r="M1052" s="1215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37"/>
        <v>Labour: Harvesting</v>
      </c>
      <c r="B1053" s="1205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2">
        <f t="shared" si="142"/>
        <v>0</v>
      </c>
      <c r="I1053" s="1232">
        <f t="shared" si="143"/>
        <v>0</v>
      </c>
      <c r="J1053" s="1232">
        <f t="shared" si="144"/>
        <v>0</v>
      </c>
      <c r="K1053" s="1232">
        <f t="shared" si="145"/>
        <v>0</v>
      </c>
      <c r="L1053" s="829"/>
      <c r="M1053" s="1215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46">IF(OR(A1053="",LOOKUP(B1054,$T$819:$T$897,A$819:A$897)=A1053),"",LOOKUP(B1054,$T$819:$T$897,A$819:A$897))</f>
        <v/>
      </c>
      <c r="B1054" s="1205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2" t="str">
        <f t="shared" si="142"/>
        <v/>
      </c>
      <c r="I1054" s="1232" t="str">
        <f t="shared" si="143"/>
        <v/>
      </c>
      <c r="J1054" s="1232" t="str">
        <f t="shared" si="144"/>
        <v/>
      </c>
      <c r="K1054" s="1232" t="str">
        <f t="shared" si="145"/>
        <v/>
      </c>
      <c r="L1054" s="829"/>
      <c r="M1054" s="1215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46"/>
        <v/>
      </c>
      <c r="B1055" s="1205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46"/>
        <v/>
      </c>
      <c r="B1056" s="1205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46"/>
        <v/>
      </c>
      <c r="B1057" s="1205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46"/>
        <v/>
      </c>
      <c r="B1058" s="1205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46"/>
        <v/>
      </c>
      <c r="B1059" s="1205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710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711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712</v>
      </c>
      <c r="B1063" s="1205"/>
      <c r="C1063" s="873">
        <f>SUM(C860:C878,C880:C881,C883)</f>
        <v>0.11358447488584475</v>
      </c>
      <c r="D1063" s="873">
        <f>SUM(M860:M878,M880:M881,M883)</f>
        <v>-0.11358447488584475</v>
      </c>
      <c r="E1063" s="873">
        <f>SUM(D860:D878,D880:D881,D883)</f>
        <v>8.6901663405088078E-2</v>
      </c>
      <c r="F1063" s="873">
        <f>SUM(N860:N878,N880:N881,N883)</f>
        <v>-8.6901663405088078E-2</v>
      </c>
      <c r="G1063" s="829"/>
      <c r="H1063" s="873">
        <f>SUM(E860:E878,E880:E881,E883)</f>
        <v>0.18614951076320937</v>
      </c>
      <c r="I1063" s="873">
        <f>SUM(O860:O878,O880:O881,O883)</f>
        <v>-0.18614951076320937</v>
      </c>
      <c r="J1063" s="873">
        <f>SUM(F860:F878,F880:F881,F883)</f>
        <v>0.25386870663582994</v>
      </c>
      <c r="K1063" s="873">
        <f>SUM(P860:P878,P880:P881,P883)</f>
        <v>-0.25386870663582994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1.1986921069797782</v>
      </c>
      <c r="D1065" s="873">
        <f>SUM(D1043:D1064)</f>
        <v>-2.2788649706457983E-2</v>
      </c>
      <c r="E1065" s="873" t="e">
        <f>SUM(E1043:E1064)</f>
        <v>#VALUE!</v>
      </c>
      <c r="F1065" s="873">
        <f>SUM(F1043:F1064)</f>
        <v>2.3377201565557656E-2</v>
      </c>
      <c r="G1065" s="1236"/>
      <c r="H1065" s="1232">
        <f>SUM(H1043:H1064)</f>
        <v>0.95126301369863009</v>
      </c>
      <c r="I1065" s="1232">
        <f>SUM(I1043:I1064)</f>
        <v>1.5419561643835618</v>
      </c>
      <c r="J1065" s="1232" t="e">
        <f>SUM(J1043:J1064)</f>
        <v>#VALUE!</v>
      </c>
      <c r="K1065" s="1232">
        <f>SUM(K1043:K1064)</f>
        <v>3.1563904406096186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47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47"/>
        <v>Cows' milk sales - season 2</v>
      </c>
      <c r="B1069" s="1205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5">
        <f t="shared" ref="H1069:H1090" si="153">IF($A1069="","",LOOKUP($B1069,$T$903:$T$982,E$903:E$982))</f>
        <v>1890</v>
      </c>
      <c r="I1069" s="1215">
        <f t="shared" ref="I1069:I1090" si="154">IF($A1069="","",LOOKUP($B1069,$T$903:$T$982,O$903:O$982))</f>
        <v>945</v>
      </c>
      <c r="J1069" s="1215">
        <f t="shared" ref="J1069:J1090" si="155">IF($A1069="","",LOOKUP($B1069,$T$903:$T$982,F$903:F$982))</f>
        <v>2800</v>
      </c>
      <c r="K1069" s="1215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47"/>
        <v>Beef sales: amt sold</v>
      </c>
      <c r="B1070" s="1205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5">
        <f t="shared" si="153"/>
        <v>3000</v>
      </c>
      <c r="I1070" s="1215">
        <f t="shared" si="154"/>
        <v>0</v>
      </c>
      <c r="J1070" s="1215">
        <f t="shared" si="155"/>
        <v>3000</v>
      </c>
      <c r="K1070" s="1215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47"/>
        <v>Goat meat sales: quantity</v>
      </c>
      <c r="B1071" s="1205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5">
        <f t="shared" si="153"/>
        <v>250</v>
      </c>
      <c r="I1071" s="1215">
        <f t="shared" si="154"/>
        <v>0</v>
      </c>
      <c r="J1071" s="1215">
        <f t="shared" si="155"/>
        <v>500</v>
      </c>
      <c r="K1071" s="1215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47"/>
        <v>Pig sales: no sold</v>
      </c>
      <c r="B1072" s="1205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5">
        <f t="shared" si="153"/>
        <v>600</v>
      </c>
      <c r="I1072" s="1215">
        <f t="shared" si="154"/>
        <v>0</v>
      </c>
      <c r="J1072" s="1215">
        <f t="shared" si="155"/>
        <v>600</v>
      </c>
      <c r="K1072" s="1215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47"/>
        <v>Cattle sales - local: no. sold</v>
      </c>
      <c r="B1073" s="1205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5">
        <f t="shared" si="153"/>
        <v>600</v>
      </c>
      <c r="I1073" s="1215">
        <f t="shared" si="154"/>
        <v>0</v>
      </c>
      <c r="J1073" s="1215">
        <f t="shared" si="155"/>
        <v>1200</v>
      </c>
      <c r="K1073" s="1215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47"/>
        <v>Goat sales - local: no. sold</v>
      </c>
      <c r="B1074" s="1205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5">
        <f t="shared" si="153"/>
        <v>300</v>
      </c>
      <c r="I1074" s="1215">
        <f t="shared" si="154"/>
        <v>150</v>
      </c>
      <c r="J1074" s="1215">
        <f t="shared" si="155"/>
        <v>375</v>
      </c>
      <c r="K1074" s="1215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47"/>
        <v>Chicken sales: no. sold</v>
      </c>
      <c r="B1075" s="1205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5">
        <f t="shared" si="153"/>
        <v>105</v>
      </c>
      <c r="I1075" s="1215">
        <f t="shared" si="154"/>
        <v>0</v>
      </c>
      <c r="J1075" s="1215">
        <f t="shared" si="155"/>
        <v>1350</v>
      </c>
      <c r="K1075" s="1215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47"/>
        <v>Maize: kg produced</v>
      </c>
      <c r="B1076" s="1205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5">
        <f t="shared" si="153"/>
        <v>3900</v>
      </c>
      <c r="I1076" s="1215">
        <f t="shared" si="154"/>
        <v>-3900</v>
      </c>
      <c r="J1076" s="1215">
        <f t="shared" si="155"/>
        <v>9100</v>
      </c>
      <c r="K1076" s="1215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47"/>
        <v>Beans: kg produced</v>
      </c>
      <c r="B1077" s="1205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5">
        <f t="shared" si="153"/>
        <v>150</v>
      </c>
      <c r="I1077" s="1215">
        <f t="shared" si="154"/>
        <v>75</v>
      </c>
      <c r="J1077" s="1215">
        <f t="shared" si="155"/>
        <v>0</v>
      </c>
      <c r="K1077" s="1215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47"/>
        <v>Groundnuts (dry): no. local meas</v>
      </c>
      <c r="B1078" s="1205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5">
        <f t="shared" si="153"/>
        <v>2400</v>
      </c>
      <c r="I1078" s="1215">
        <f t="shared" si="154"/>
        <v>-2400</v>
      </c>
      <c r="J1078" s="1215">
        <f t="shared" si="155"/>
        <v>1400</v>
      </c>
      <c r="K1078" s="1215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47"/>
        <v xml:space="preserve">Green Vegetables produced: qty </v>
      </c>
      <c r="B1079" s="1205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5">
        <f t="shared" si="153"/>
        <v>400</v>
      </c>
      <c r="I1079" s="1215">
        <f t="shared" si="154"/>
        <v>0</v>
      </c>
      <c r="J1079" s="1215">
        <f t="shared" si="155"/>
        <v>2000</v>
      </c>
      <c r="K1079" s="1215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47"/>
        <v>Cotton: kg sold</v>
      </c>
      <c r="B1080" s="1205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5">
        <f t="shared" si="153"/>
        <v>1837.5</v>
      </c>
      <c r="I1080" s="1215">
        <f t="shared" si="154"/>
        <v>0</v>
      </c>
      <c r="J1080" s="1215">
        <f t="shared" si="155"/>
        <v>3351.6</v>
      </c>
      <c r="K1080" s="1215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47"/>
        <v>Sunflower: kg produced</v>
      </c>
      <c r="B1081" s="1205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5">
        <f t="shared" si="153"/>
        <v>4000</v>
      </c>
      <c r="I1081" s="1215">
        <f t="shared" si="154"/>
        <v>0</v>
      </c>
      <c r="J1081" s="1215">
        <f t="shared" si="155"/>
        <v>5000</v>
      </c>
      <c r="K1081" s="1215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47"/>
        <v>Tomato: kg produced</v>
      </c>
      <c r="B1082" s="1205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5">
        <f t="shared" si="153"/>
        <v>1080</v>
      </c>
      <c r="I1082" s="1215">
        <f t="shared" si="154"/>
        <v>0</v>
      </c>
      <c r="J1082" s="1215">
        <f t="shared" si="155"/>
        <v>2800</v>
      </c>
      <c r="K1082" s="1215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47"/>
        <v>Cabbage: kg produced</v>
      </c>
      <c r="B1083" s="1205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5">
        <f t="shared" si="153"/>
        <v>1560</v>
      </c>
      <c r="I1083" s="1215">
        <f t="shared" si="154"/>
        <v>0</v>
      </c>
      <c r="J1083" s="1215">
        <f t="shared" si="155"/>
        <v>1200</v>
      </c>
      <c r="K1083" s="1215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1">
        <f t="shared" si="147"/>
        <v>100</v>
      </c>
      <c r="B1084" s="1205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5">
        <f t="shared" si="153"/>
        <v>750</v>
      </c>
      <c r="I1084" s="1215">
        <f t="shared" si="154"/>
        <v>0</v>
      </c>
      <c r="J1084" s="1215">
        <f t="shared" si="155"/>
        <v>5000</v>
      </c>
      <c r="K1084" s="1215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47"/>
        <v/>
      </c>
      <c r="B1085" s="1205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5" t="str">
        <f t="shared" si="153"/>
        <v/>
      </c>
      <c r="I1085" s="1215" t="str">
        <f t="shared" si="154"/>
        <v/>
      </c>
      <c r="J1085" s="1215" t="str">
        <f t="shared" si="155"/>
        <v/>
      </c>
      <c r="K1085" s="1215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47"/>
        <v/>
      </c>
      <c r="B1086" s="1205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5" t="str">
        <f t="shared" si="153"/>
        <v/>
      </c>
      <c r="I1086" s="1215" t="str">
        <f t="shared" si="154"/>
        <v/>
      </c>
      <c r="J1086" s="1215" t="str">
        <f t="shared" si="155"/>
        <v/>
      </c>
      <c r="K1086" s="1215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47"/>
        <v/>
      </c>
      <c r="B1087" s="1205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5" t="str">
        <f t="shared" si="153"/>
        <v/>
      </c>
      <c r="I1087" s="1215" t="str">
        <f t="shared" si="154"/>
        <v/>
      </c>
      <c r="J1087" s="1215" t="str">
        <f t="shared" si="155"/>
        <v/>
      </c>
      <c r="K1087" s="1215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47"/>
        <v/>
      </c>
      <c r="B1088" s="1205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5" t="str">
        <f t="shared" si="153"/>
        <v/>
      </c>
      <c r="I1088" s="1215" t="str">
        <f t="shared" si="154"/>
        <v/>
      </c>
      <c r="J1088" s="1215" t="str">
        <f t="shared" si="155"/>
        <v/>
      </c>
      <c r="K1088" s="1215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47"/>
        <v/>
      </c>
      <c r="B1089" s="1205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5" t="str">
        <f t="shared" si="153"/>
        <v/>
      </c>
      <c r="I1089" s="1215" t="str">
        <f t="shared" si="154"/>
        <v/>
      </c>
      <c r="J1089" s="1215" t="str">
        <f t="shared" si="155"/>
        <v/>
      </c>
      <c r="K1089" s="1215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47"/>
        <v/>
      </c>
      <c r="B1090" s="1205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5" t="str">
        <f t="shared" si="153"/>
        <v/>
      </c>
      <c r="I1090" s="1215" t="str">
        <f t="shared" si="154"/>
        <v/>
      </c>
      <c r="J1090" s="1215" t="str">
        <f t="shared" si="155"/>
        <v/>
      </c>
      <c r="K1090" s="1215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5">
        <f>SUM(H1068:H1090)</f>
        <v>25342.5</v>
      </c>
      <c r="I1091" s="1215">
        <f>SUM(I1068:I1090)</f>
        <v>-3870</v>
      </c>
      <c r="J1091" s="1215">
        <f>SUM(J1068:J1090)</f>
        <v>45976.6</v>
      </c>
      <c r="K1091" s="1215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1.2302641878669276</v>
      </c>
      <c r="D1094" s="1239">
        <f>M899</f>
        <v>-2.278864970645798E-2</v>
      </c>
      <c r="E1094" s="1239" t="e">
        <f>D899</f>
        <v>#VALUE!</v>
      </c>
      <c r="F1094" s="1239">
        <f>N899</f>
        <v>2.337720156555766E-2</v>
      </c>
      <c r="G1094" s="829"/>
      <c r="H1094" s="1240">
        <f>E899</f>
        <v>0.95126301369863009</v>
      </c>
      <c r="I1094" s="1240">
        <f>O899</f>
        <v>1.5419561643835618</v>
      </c>
      <c r="J1094" s="1240" t="e">
        <f>F899</f>
        <v>#VALUE!</v>
      </c>
      <c r="K1094" s="1240">
        <f>P899</f>
        <v>3.1563904406096182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>
        <f>IF(SUM(C1042:C1064)=C1094,"OK",SUM(C1042:C1064))</f>
        <v>1.1986921069797782</v>
      </c>
      <c r="D1095" s="1237" t="str">
        <f>IF(SUM(D1042:D1064)=D1094,"OK",SUM(D1042:D1064))</f>
        <v>OK</v>
      </c>
      <c r="E1095" s="1237" t="e">
        <f>IF(SUM(E1042:E1064)=E1094,"OK",SUM(E1042:E1064))</f>
        <v>#VALUE!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e">
        <f>IF(SUM(J1042:J1064)=J1094,"OK",SUM(J1042:J1064))</f>
        <v>#VALUE!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545</v>
      </c>
      <c r="D1096" s="1206">
        <f>M984</f>
        <v>500</v>
      </c>
      <c r="E1096" s="1206">
        <f>D984</f>
        <v>1904.5</v>
      </c>
      <c r="F1096" s="1206" t="e">
        <f>N984</f>
        <v>#VALUE!</v>
      </c>
      <c r="G1096" s="829"/>
      <c r="H1096" s="1241">
        <f>E984</f>
        <v>25342.5</v>
      </c>
      <c r="I1096" s="1241">
        <f>O984</f>
        <v>-3870</v>
      </c>
      <c r="J1096" s="1241">
        <f>F984</f>
        <v>60976.6</v>
      </c>
      <c r="K1096" s="1241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>
        <f>IF(SUM(C1067:C1090)=C1096,"OK",SUM(C1067:C1090))</f>
        <v>45</v>
      </c>
      <c r="D1097" s="1206">
        <f>IF(SUM(D1067:D1090)=D1096,"OK",SUM(D1067:D1090))</f>
        <v>0</v>
      </c>
      <c r="E1097" s="1206" t="str">
        <f>IF(SUM(E1067:E1090)=E1096,"OK",SUM(E1067:E1090))</f>
        <v>OK</v>
      </c>
      <c r="F1097" s="1206" t="e">
        <f>IF(SUM(F1067:F1090)=F1096,"OK",SUM(F1067:F1090))</f>
        <v>#VALUE!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>
        <f>IF(SUM(J1067:J1090)=J1096,"OK",SUM(J1067:J1090))</f>
        <v>45976.6</v>
      </c>
      <c r="K1097" s="1206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58">A829</f>
        <v>Green cons - Season 1: no of months</v>
      </c>
      <c r="B1105" s="829"/>
      <c r="C1105" s="1237">
        <f t="shared" ref="C1105:F1106" si="159">MAX(SUM(C829,M829),SUM(C829))</f>
        <v>1.9999999999999997E-2</v>
      </c>
      <c r="D1105" s="1237">
        <f t="shared" si="159"/>
        <v>1.9999999999999997E-2</v>
      </c>
      <c r="E1105" s="1237">
        <f t="shared" si="159"/>
        <v>1.4999999999999999E-2</v>
      </c>
      <c r="F1105" s="1237">
        <f t="shared" si="159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58"/>
        <v xml:space="preserve">Green beans </v>
      </c>
      <c r="B1106" s="829"/>
      <c r="C1106" s="1237">
        <f t="shared" si="159"/>
        <v>0</v>
      </c>
      <c r="D1106" s="1237">
        <f t="shared" si="159"/>
        <v>0</v>
      </c>
      <c r="E1106" s="1237">
        <f t="shared" si="159"/>
        <v>0</v>
      </c>
      <c r="F1106" s="1237">
        <f t="shared" si="159"/>
        <v>0</v>
      </c>
      <c r="G1106" s="829"/>
      <c r="H1106" s="46"/>
      <c r="I1106" s="46"/>
      <c r="J1106" s="46"/>
      <c r="K1106" s="46"/>
      <c r="L1106" s="44"/>
      <c r="M1106" s="1228" t="str">
        <f t="shared" si="160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58"/>
        <v>Maize: kg produced</v>
      </c>
      <c r="B1107" s="829"/>
      <c r="C1107" s="1237">
        <f t="shared" ref="C1107:C1124" si="161">IF(C$1102=0,0,MAX((SUM(C831,M831)+SUM(C931,M931)/C$1102),(SUM(C831)+SUM(C931)/C$1102)))</f>
        <v>0.19732550554468362</v>
      </c>
      <c r="D1107" s="1237">
        <f t="shared" ref="D1107:D1124" si="162">IF(D$1102=0,0,MAX((SUM(D831,N831)+SUM(D931,N931)/D$1102),(SUM(D831)+SUM(D931)/D$1102)))</f>
        <v>0.35518590998043054</v>
      </c>
      <c r="E1107" s="1237">
        <f t="shared" ref="E1107:E1124" si="163">IF(E$1102=0,0,MAX((SUM(E831,O831)+SUM(E931,O931)/E$1102),(SUM(E831)+SUM(E931)/E$1102)))</f>
        <v>1.7996086105675146</v>
      </c>
      <c r="F1107" s="1237">
        <f t="shared" ref="F1107:F1124" si="164">IF(F$1102=0,0,MAX((SUM(F831,P831)+SUM(F931,P931)/F$1102),(SUM(F831)+SUM(F931)/F$1102)))</f>
        <v>3.4442270058708413</v>
      </c>
      <c r="G1107" s="829"/>
      <c r="H1107" s="1238">
        <f t="shared" ref="H1107:H1124" si="165">IF(C$1102=0,0,MAX(SUM(C931,M931)/C$1102,SUM(C931)/C$1102))</f>
        <v>0</v>
      </c>
      <c r="I1107" s="1238">
        <f t="shared" ref="I1107:I1124" si="166">IF(D$1102=0,0,MAX(SUM(D931,N931)/D$1102,SUM(D931)/D$1102))</f>
        <v>5.8708414872798431E-2</v>
      </c>
      <c r="J1107" s="1238">
        <f t="shared" ref="J1107:J1124" si="167">IF(E$1102=0,0,MAX(SUM(E931,O931)/E$1102,SUM(E931)/E$1102))</f>
        <v>1.4090019569471623</v>
      </c>
      <c r="K1107" s="1238">
        <f t="shared" ref="K1107:K1124" si="168">IF(F$1102=0,0,MAX(SUM(F931,P931)/F$1102,SUM(F931)/F$1102))</f>
        <v>2.9887920298879203</v>
      </c>
      <c r="L1107" s="44"/>
      <c r="M1107" s="1228" t="str">
        <f t="shared" si="160"/>
        <v>yes</v>
      </c>
      <c r="N1107" s="1242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58"/>
        <v>Sorghum: kg produced</v>
      </c>
      <c r="B1108" s="829"/>
      <c r="C1108" s="1237">
        <f t="shared" si="161"/>
        <v>0</v>
      </c>
      <c r="D1108" s="1237">
        <f t="shared" si="162"/>
        <v>0</v>
      </c>
      <c r="E1108" s="1237">
        <f t="shared" si="163"/>
        <v>0</v>
      </c>
      <c r="F1108" s="1237">
        <f t="shared" si="164"/>
        <v>0</v>
      </c>
      <c r="G1108" s="829"/>
      <c r="H1108" s="1238">
        <f t="shared" si="165"/>
        <v>0</v>
      </c>
      <c r="I1108" s="1238">
        <f t="shared" si="166"/>
        <v>0</v>
      </c>
      <c r="J1108" s="1238">
        <f t="shared" si="167"/>
        <v>0</v>
      </c>
      <c r="K1108" s="1238">
        <f t="shared" si="168"/>
        <v>0</v>
      </c>
      <c r="L1108" s="44"/>
      <c r="M1108" s="1228" t="str">
        <f t="shared" si="160"/>
        <v/>
      </c>
      <c r="N1108" s="1242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58"/>
        <v>High value cereal: kg produced</v>
      </c>
      <c r="B1109" s="829"/>
      <c r="C1109" s="1237">
        <f t="shared" si="161"/>
        <v>0</v>
      </c>
      <c r="D1109" s="1237">
        <f t="shared" si="162"/>
        <v>0</v>
      </c>
      <c r="E1109" s="1237">
        <f t="shared" si="163"/>
        <v>0</v>
      </c>
      <c r="F1109" s="1237">
        <f t="shared" si="164"/>
        <v>0</v>
      </c>
      <c r="G1109" s="829"/>
      <c r="H1109" s="1238">
        <f t="shared" si="165"/>
        <v>0</v>
      </c>
      <c r="I1109" s="1238">
        <f t="shared" si="166"/>
        <v>0</v>
      </c>
      <c r="J1109" s="1238">
        <f t="shared" si="167"/>
        <v>0</v>
      </c>
      <c r="K1109" s="1238">
        <f t="shared" si="168"/>
        <v>0</v>
      </c>
      <c r="L1109" s="44"/>
      <c r="M1109" s="1228" t="str">
        <f t="shared" si="160"/>
        <v/>
      </c>
      <c r="N1109" s="1242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58"/>
        <v>High value cereal: kg produced</v>
      </c>
      <c r="B1110" s="829"/>
      <c r="C1110" s="1237">
        <f t="shared" si="161"/>
        <v>0</v>
      </c>
      <c r="D1110" s="1237">
        <f t="shared" si="162"/>
        <v>0</v>
      </c>
      <c r="E1110" s="1237">
        <f t="shared" si="163"/>
        <v>0</v>
      </c>
      <c r="F1110" s="1237">
        <f t="shared" si="164"/>
        <v>0</v>
      </c>
      <c r="G1110" s="829"/>
      <c r="H1110" s="1238">
        <f t="shared" si="165"/>
        <v>0</v>
      </c>
      <c r="I1110" s="1238">
        <f t="shared" si="166"/>
        <v>0</v>
      </c>
      <c r="J1110" s="1238">
        <f t="shared" si="167"/>
        <v>0</v>
      </c>
      <c r="K1110" s="1238">
        <f t="shared" si="168"/>
        <v>0</v>
      </c>
      <c r="L1110" s="44"/>
      <c r="M1110" s="1228" t="str">
        <f t="shared" si="160"/>
        <v/>
      </c>
      <c r="N1110" s="1242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58"/>
        <v>Cowpeas: kg produced</v>
      </c>
      <c r="B1111" s="829"/>
      <c r="C1111" s="1237">
        <f t="shared" si="161"/>
        <v>0</v>
      </c>
      <c r="D1111" s="1237">
        <f t="shared" si="162"/>
        <v>0</v>
      </c>
      <c r="E1111" s="1237">
        <f t="shared" si="163"/>
        <v>0</v>
      </c>
      <c r="F1111" s="1237">
        <f t="shared" si="164"/>
        <v>0</v>
      </c>
      <c r="G1111" s="829"/>
      <c r="H1111" s="1238">
        <f t="shared" si="165"/>
        <v>0</v>
      </c>
      <c r="I1111" s="1238">
        <f t="shared" si="166"/>
        <v>0</v>
      </c>
      <c r="J1111" s="1238">
        <f t="shared" si="167"/>
        <v>0</v>
      </c>
      <c r="K1111" s="1238">
        <f t="shared" si="168"/>
        <v>0</v>
      </c>
      <c r="L1111" s="44"/>
      <c r="M1111" s="1228" t="str">
        <f t="shared" si="160"/>
        <v/>
      </c>
      <c r="N1111" s="1242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58"/>
        <v>Beans: kg produced</v>
      </c>
      <c r="B1112" s="829"/>
      <c r="C1112" s="1237">
        <f t="shared" si="161"/>
        <v>0</v>
      </c>
      <c r="D1112" s="1237">
        <f t="shared" si="162"/>
        <v>0</v>
      </c>
      <c r="E1112" s="1237">
        <f t="shared" si="163"/>
        <v>0.11445882884239048</v>
      </c>
      <c r="F1112" s="1237">
        <f t="shared" si="164"/>
        <v>0</v>
      </c>
      <c r="G1112" s="829"/>
      <c r="H1112" s="1238">
        <f t="shared" si="165"/>
        <v>0</v>
      </c>
      <c r="I1112" s="1238">
        <f t="shared" si="166"/>
        <v>0</v>
      </c>
      <c r="J1112" s="1238">
        <f t="shared" si="167"/>
        <v>8.1288574439259367E-2</v>
      </c>
      <c r="K1112" s="1238">
        <f t="shared" si="168"/>
        <v>0</v>
      </c>
      <c r="L1112" s="44"/>
      <c r="M1112" s="1228" t="str">
        <f t="shared" si="160"/>
        <v>yes</v>
      </c>
      <c r="N1112" s="1242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58"/>
        <v>Millet: kg produced</v>
      </c>
      <c r="B1113" s="829"/>
      <c r="C1113" s="1237">
        <f t="shared" si="161"/>
        <v>0</v>
      </c>
      <c r="D1113" s="1237">
        <f t="shared" si="162"/>
        <v>0</v>
      </c>
      <c r="E1113" s="1237">
        <f t="shared" si="163"/>
        <v>0</v>
      </c>
      <c r="F1113" s="1237">
        <f t="shared" si="164"/>
        <v>0</v>
      </c>
      <c r="G1113" s="829"/>
      <c r="H1113" s="1238">
        <f t="shared" si="165"/>
        <v>0</v>
      </c>
      <c r="I1113" s="1238">
        <f t="shared" si="166"/>
        <v>0</v>
      </c>
      <c r="J1113" s="1238">
        <f t="shared" si="167"/>
        <v>0</v>
      </c>
      <c r="K1113" s="1238">
        <f t="shared" si="168"/>
        <v>0</v>
      </c>
      <c r="L1113" s="44"/>
      <c r="M1113" s="1228" t="str">
        <f t="shared" si="160"/>
        <v/>
      </c>
      <c r="N1113" s="1242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58"/>
        <v>Finger millet: kg produced</v>
      </c>
      <c r="B1114" s="829"/>
      <c r="C1114" s="1237">
        <f t="shared" si="161"/>
        <v>0</v>
      </c>
      <c r="D1114" s="1237">
        <f t="shared" si="162"/>
        <v>0</v>
      </c>
      <c r="E1114" s="1237">
        <f t="shared" si="163"/>
        <v>0</v>
      </c>
      <c r="F1114" s="1237">
        <f t="shared" si="164"/>
        <v>0</v>
      </c>
      <c r="G1114" s="829"/>
      <c r="H1114" s="1238">
        <f t="shared" si="165"/>
        <v>0</v>
      </c>
      <c r="I1114" s="1238">
        <f t="shared" si="166"/>
        <v>0</v>
      </c>
      <c r="J1114" s="1238">
        <f t="shared" si="167"/>
        <v>0</v>
      </c>
      <c r="K1114" s="1238">
        <f t="shared" si="168"/>
        <v>0</v>
      </c>
      <c r="L1114" s="44"/>
      <c r="M1114" s="1228" t="str">
        <f t="shared" si="160"/>
        <v/>
      </c>
      <c r="N1114" s="1242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58"/>
        <v>Wheat: kg produced</v>
      </c>
      <c r="B1115" s="829"/>
      <c r="C1115" s="1237">
        <f t="shared" si="161"/>
        <v>0</v>
      </c>
      <c r="D1115" s="1237">
        <f t="shared" si="162"/>
        <v>0</v>
      </c>
      <c r="E1115" s="1237">
        <f t="shared" si="163"/>
        <v>0</v>
      </c>
      <c r="F1115" s="1237">
        <f t="shared" si="164"/>
        <v>0</v>
      </c>
      <c r="G1115" s="829"/>
      <c r="H1115" s="1238">
        <f t="shared" si="165"/>
        <v>0</v>
      </c>
      <c r="I1115" s="1238">
        <f t="shared" si="166"/>
        <v>0</v>
      </c>
      <c r="J1115" s="1238">
        <f t="shared" si="167"/>
        <v>0</v>
      </c>
      <c r="K1115" s="1238">
        <f t="shared" si="168"/>
        <v>0</v>
      </c>
      <c r="L1115" s="44"/>
      <c r="M1115" s="1228" t="str">
        <f t="shared" si="160"/>
        <v/>
      </c>
      <c r="N1115" s="1242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58"/>
        <v>Cassava (fresh): no. local meas.</v>
      </c>
      <c r="B1116" s="829"/>
      <c r="C1116" s="1237">
        <f t="shared" si="161"/>
        <v>0</v>
      </c>
      <c r="D1116" s="1237">
        <f t="shared" si="162"/>
        <v>0</v>
      </c>
      <c r="E1116" s="1237">
        <f t="shared" si="163"/>
        <v>0</v>
      </c>
      <c r="F1116" s="1237">
        <f t="shared" si="164"/>
        <v>0</v>
      </c>
      <c r="G1116" s="829"/>
      <c r="H1116" s="1238">
        <f t="shared" si="165"/>
        <v>0</v>
      </c>
      <c r="I1116" s="1238">
        <f t="shared" si="166"/>
        <v>0</v>
      </c>
      <c r="J1116" s="1238">
        <f t="shared" si="167"/>
        <v>0</v>
      </c>
      <c r="K1116" s="1238">
        <f t="shared" si="168"/>
        <v>0</v>
      </c>
      <c r="L1116" s="44"/>
      <c r="M1116" s="1228" t="str">
        <f t="shared" si="160"/>
        <v/>
      </c>
      <c r="N1116" s="1242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58"/>
        <v>Water melon: no. local meas</v>
      </c>
      <c r="B1117" s="829"/>
      <c r="C1117" s="1237">
        <f t="shared" si="161"/>
        <v>0</v>
      </c>
      <c r="D1117" s="1237">
        <f t="shared" si="162"/>
        <v>0</v>
      </c>
      <c r="E1117" s="1237">
        <f t="shared" si="163"/>
        <v>0</v>
      </c>
      <c r="F1117" s="1237">
        <f t="shared" si="164"/>
        <v>0</v>
      </c>
      <c r="G1117" s="829"/>
      <c r="H1117" s="1238">
        <f t="shared" si="165"/>
        <v>0</v>
      </c>
      <c r="I1117" s="1238">
        <f t="shared" si="166"/>
        <v>0</v>
      </c>
      <c r="J1117" s="1238">
        <f t="shared" si="167"/>
        <v>0</v>
      </c>
      <c r="K1117" s="1238">
        <f t="shared" si="168"/>
        <v>0</v>
      </c>
      <c r="L1117" s="44"/>
      <c r="M1117" s="1228" t="str">
        <f t="shared" si="160"/>
        <v/>
      </c>
      <c r="N1117" s="1242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58"/>
        <v>Other melons: no. local meas</v>
      </c>
      <c r="B1118" s="829"/>
      <c r="C1118" s="1237">
        <f t="shared" si="161"/>
        <v>0</v>
      </c>
      <c r="D1118" s="1237">
        <f t="shared" si="162"/>
        <v>0</v>
      </c>
      <c r="E1118" s="1237">
        <f t="shared" si="163"/>
        <v>0</v>
      </c>
      <c r="F1118" s="1237">
        <f t="shared" si="164"/>
        <v>0</v>
      </c>
      <c r="G1118" s="829"/>
      <c r="H1118" s="1238">
        <f t="shared" si="165"/>
        <v>0</v>
      </c>
      <c r="I1118" s="1238">
        <f t="shared" si="166"/>
        <v>0</v>
      </c>
      <c r="J1118" s="1238">
        <f t="shared" si="167"/>
        <v>0</v>
      </c>
      <c r="K1118" s="1238">
        <f t="shared" si="168"/>
        <v>0</v>
      </c>
      <c r="L1118" s="44"/>
      <c r="M1118" s="1228" t="str">
        <f t="shared" si="160"/>
        <v/>
      </c>
      <c r="N1118" s="1242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58"/>
        <v>Sweet potatoes: no. local meas</v>
      </c>
      <c r="B1119" s="829"/>
      <c r="C1119" s="1237">
        <f t="shared" si="161"/>
        <v>0</v>
      </c>
      <c r="D1119" s="1237">
        <f t="shared" si="162"/>
        <v>0</v>
      </c>
      <c r="E1119" s="1237">
        <f t="shared" si="163"/>
        <v>0</v>
      </c>
      <c r="F1119" s="1237">
        <f t="shared" si="164"/>
        <v>1.6224871019391567E-2</v>
      </c>
      <c r="G1119" s="829"/>
      <c r="H1119" s="1238">
        <f t="shared" si="165"/>
        <v>0</v>
      </c>
      <c r="I1119" s="1238">
        <f t="shared" si="166"/>
        <v>0</v>
      </c>
      <c r="J1119" s="1238">
        <f t="shared" si="167"/>
        <v>0</v>
      </c>
      <c r="K1119" s="1238">
        <f t="shared" si="168"/>
        <v>0</v>
      </c>
      <c r="L1119" s="44"/>
      <c r="M1119" s="1228" t="str">
        <f t="shared" si="160"/>
        <v/>
      </c>
      <c r="N1119" s="1242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58"/>
        <v>Groundnuts (dry): no. local meas</v>
      </c>
      <c r="B1120" s="829"/>
      <c r="C1120" s="1237">
        <f t="shared" si="161"/>
        <v>6.2948467058056096E-2</v>
      </c>
      <c r="D1120" s="1237">
        <f t="shared" si="162"/>
        <v>9.4422700587084143E-2</v>
      </c>
      <c r="E1120" s="1237">
        <f t="shared" si="163"/>
        <v>1.0559235285262683</v>
      </c>
      <c r="F1120" s="1237">
        <f t="shared" si="164"/>
        <v>0.68671054972424839</v>
      </c>
      <c r="G1120" s="829"/>
      <c r="H1120" s="1238">
        <f t="shared" si="165"/>
        <v>0</v>
      </c>
      <c r="I1120" s="1238">
        <f t="shared" si="166"/>
        <v>0</v>
      </c>
      <c r="J1120" s="1238">
        <f t="shared" si="167"/>
        <v>0.86707812735209988</v>
      </c>
      <c r="K1120" s="1238">
        <f t="shared" si="168"/>
        <v>0.45981415844429541</v>
      </c>
      <c r="L1120" s="44"/>
      <c r="M1120" s="1228" t="str">
        <f t="shared" si="160"/>
        <v>yes</v>
      </c>
      <c r="N1120" s="1242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58"/>
        <v>Roundnuts (bambara): no. local meas</v>
      </c>
      <c r="B1121" s="829"/>
      <c r="C1121" s="1237">
        <f t="shared" si="161"/>
        <v>0</v>
      </c>
      <c r="D1121" s="1237">
        <f t="shared" si="162"/>
        <v>0</v>
      </c>
      <c r="E1121" s="1237">
        <f t="shared" si="163"/>
        <v>0</v>
      </c>
      <c r="F1121" s="1237">
        <f t="shared" si="164"/>
        <v>0</v>
      </c>
      <c r="G1121" s="829"/>
      <c r="H1121" s="1238">
        <f t="shared" si="165"/>
        <v>0</v>
      </c>
      <c r="I1121" s="1238">
        <f t="shared" si="166"/>
        <v>0</v>
      </c>
      <c r="J1121" s="1238">
        <f t="shared" si="167"/>
        <v>0</v>
      </c>
      <c r="K1121" s="1238">
        <f t="shared" si="168"/>
        <v>0</v>
      </c>
      <c r="L1121" s="44"/>
      <c r="M1121" s="1228" t="str">
        <f t="shared" si="160"/>
        <v/>
      </c>
      <c r="N1121" s="1242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58"/>
        <v>Cassava (flour): local measure</v>
      </c>
      <c r="B1122" s="829"/>
      <c r="C1122" s="1237">
        <f t="shared" si="161"/>
        <v>0</v>
      </c>
      <c r="D1122" s="1237">
        <f t="shared" si="162"/>
        <v>0</v>
      </c>
      <c r="E1122" s="1237">
        <f t="shared" si="163"/>
        <v>0</v>
      </c>
      <c r="F1122" s="1237">
        <f t="shared" si="164"/>
        <v>0</v>
      </c>
      <c r="G1122" s="829"/>
      <c r="H1122" s="1238">
        <f t="shared" si="165"/>
        <v>0</v>
      </c>
      <c r="I1122" s="1238">
        <f t="shared" si="166"/>
        <v>0</v>
      </c>
      <c r="J1122" s="1238">
        <f t="shared" si="167"/>
        <v>0</v>
      </c>
      <c r="K1122" s="1238">
        <f t="shared" si="168"/>
        <v>0</v>
      </c>
      <c r="L1122" s="44"/>
      <c r="M1122" s="1228" t="str">
        <f t="shared" si="160"/>
        <v/>
      </c>
      <c r="N1122" s="1242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58"/>
        <v>Other crop: pumpkin</v>
      </c>
      <c r="B1123" s="829"/>
      <c r="C1123" s="1237">
        <f t="shared" si="161"/>
        <v>0</v>
      </c>
      <c r="D1123" s="1237">
        <f t="shared" si="162"/>
        <v>0</v>
      </c>
      <c r="E1123" s="1237">
        <f t="shared" si="163"/>
        <v>0</v>
      </c>
      <c r="F1123" s="1237">
        <f t="shared" si="164"/>
        <v>0</v>
      </c>
      <c r="G1123" s="829"/>
      <c r="H1123" s="1238">
        <f t="shared" si="165"/>
        <v>0</v>
      </c>
      <c r="I1123" s="1238">
        <f t="shared" si="166"/>
        <v>0</v>
      </c>
      <c r="J1123" s="1238">
        <f t="shared" si="167"/>
        <v>0</v>
      </c>
      <c r="K1123" s="1238">
        <f t="shared" si="168"/>
        <v>0</v>
      </c>
      <c r="L1123" s="44"/>
      <c r="M1123" s="1228" t="str">
        <f t="shared" si="160"/>
        <v/>
      </c>
      <c r="N1123" s="1242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58"/>
        <v xml:space="preserve">Green Vegetables produced: qty </v>
      </c>
      <c r="B1124" s="829"/>
      <c r="C1124" s="1237">
        <f t="shared" si="161"/>
        <v>0</v>
      </c>
      <c r="D1124" s="1237">
        <f t="shared" si="162"/>
        <v>0</v>
      </c>
      <c r="E1124" s="1237">
        <f t="shared" si="163"/>
        <v>0.14451302122534998</v>
      </c>
      <c r="F1124" s="1237">
        <f t="shared" si="164"/>
        <v>0.67680264940538903</v>
      </c>
      <c r="G1124" s="829"/>
      <c r="H1124" s="1238">
        <f t="shared" si="165"/>
        <v>0</v>
      </c>
      <c r="I1124" s="1238">
        <f t="shared" si="166"/>
        <v>0</v>
      </c>
      <c r="J1124" s="1238">
        <f t="shared" si="167"/>
        <v>0.14451302122534998</v>
      </c>
      <c r="K1124" s="1238">
        <f t="shared" si="168"/>
        <v>0.65687736920613626</v>
      </c>
      <c r="L1124" s="44"/>
      <c r="M1124" s="1228" t="str">
        <f t="shared" si="160"/>
        <v>yes</v>
      </c>
      <c r="N1124" s="1242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70">IF(C$1102=0,0,MAX((SUM(C850,M850)+SUM(C961,M961)/C$1102),(SUM(C850)+SUM(C961)/C$1102)))</f>
        <v>0</v>
      </c>
      <c r="D1125" s="1237">
        <f t="shared" si="170"/>
        <v>0</v>
      </c>
      <c r="E1125" s="1237">
        <f t="shared" si="170"/>
        <v>0</v>
      </c>
      <c r="F1125" s="1237">
        <f t="shared" si="170"/>
        <v>0</v>
      </c>
      <c r="G1125" s="829"/>
      <c r="H1125" s="1238">
        <f t="shared" ref="H1125:K1126" si="171">IF(C$1102=0,0,MAX(SUM(C961,M961)/C$1102,SUM(C961)/C$1102))</f>
        <v>0</v>
      </c>
      <c r="I1125" s="1238">
        <f t="shared" si="171"/>
        <v>0</v>
      </c>
      <c r="J1125" s="1238">
        <f t="shared" si="171"/>
        <v>0</v>
      </c>
      <c r="K1125" s="1238">
        <f t="shared" si="171"/>
        <v>0</v>
      </c>
      <c r="L1125" s="44"/>
      <c r="M1125" s="1228" t="str">
        <f t="shared" si="160"/>
        <v/>
      </c>
      <c r="N1125" s="1242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70"/>
        <v>0</v>
      </c>
      <c r="D1126" s="1237">
        <f t="shared" si="170"/>
        <v>0</v>
      </c>
      <c r="E1126" s="1237">
        <f t="shared" si="170"/>
        <v>0</v>
      </c>
      <c r="F1126" s="1237">
        <f t="shared" si="170"/>
        <v>0</v>
      </c>
      <c r="G1126" s="829"/>
      <c r="H1126" s="1238">
        <f t="shared" si="171"/>
        <v>0</v>
      </c>
      <c r="I1126" s="1238">
        <f t="shared" si="171"/>
        <v>0</v>
      </c>
      <c r="J1126" s="1238">
        <f t="shared" si="171"/>
        <v>0</v>
      </c>
      <c r="K1126" s="1238">
        <f t="shared" si="171"/>
        <v>0</v>
      </c>
      <c r="L1126" s="44"/>
      <c r="M1126" s="1228" t="str">
        <f t="shared" si="160"/>
        <v/>
      </c>
      <c r="N1126" s="1242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60"/>
        <v/>
      </c>
      <c r="N1127" s="1228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7">
        <f t="shared" ref="C1128:C1138" si="174">IF(C$1102=0,0,MAX(SUM(C949,M949)/C$1102,SUM(C949)/C$1102))</f>
        <v>0</v>
      </c>
      <c r="D1128" s="1237">
        <f t="shared" ref="D1128:D1138" si="175">IF(D$1102=0,0,MAX(SUM(D949,N949)/D$1102,SUM(D949)/D$1102))</f>
        <v>0.33192834562697576</v>
      </c>
      <c r="E1128" s="1237">
        <f t="shared" ref="E1128:E1138" si="176">IF(E$1102=0,0,MAX(SUM(E949,O949)/E$1102,SUM(E949)/E$1102))</f>
        <v>0.66385669125395141</v>
      </c>
      <c r="F1128" s="1237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60"/>
        <v>yes</v>
      </c>
      <c r="N1128" s="1228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7">
        <f t="shared" si="174"/>
        <v>0</v>
      </c>
      <c r="D1129" s="1237">
        <f t="shared" si="175"/>
        <v>0.14112599729038083</v>
      </c>
      <c r="E1129" s="1237">
        <f t="shared" si="176"/>
        <v>1.4451302122534997</v>
      </c>
      <c r="F1129" s="1237">
        <f t="shared" si="177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60"/>
        <v>yes</v>
      </c>
      <c r="N1129" s="1228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7">
        <f t="shared" si="174"/>
        <v>0</v>
      </c>
      <c r="D1130" s="1237">
        <f t="shared" si="175"/>
        <v>0</v>
      </c>
      <c r="E1130" s="1237">
        <f t="shared" si="176"/>
        <v>0</v>
      </c>
      <c r="F1130" s="1237">
        <f t="shared" si="177"/>
        <v>0</v>
      </c>
      <c r="G1130" s="829"/>
      <c r="H1130" s="46"/>
      <c r="I1130" s="46"/>
      <c r="J1130" s="46"/>
      <c r="K1130" s="828"/>
      <c r="L1130" s="829"/>
      <c r="M1130" s="1228" t="str">
        <f t="shared" si="160"/>
        <v/>
      </c>
      <c r="N1130" s="1228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7">
        <f t="shared" si="174"/>
        <v>0</v>
      </c>
      <c r="D1131" s="1237">
        <f t="shared" si="175"/>
        <v>0</v>
      </c>
      <c r="E1131" s="1237">
        <f t="shared" si="176"/>
        <v>0.39018515730844494</v>
      </c>
      <c r="F1131" s="1237">
        <f t="shared" si="177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60"/>
        <v>yes</v>
      </c>
      <c r="N1131" s="1228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7">
        <f t="shared" si="174"/>
        <v>0</v>
      </c>
      <c r="D1132" s="1237">
        <f t="shared" si="175"/>
        <v>3.2515429775703743E-2</v>
      </c>
      <c r="E1132" s="1237">
        <f t="shared" si="176"/>
        <v>0.56360078277886494</v>
      </c>
      <c r="F1132" s="1237">
        <f t="shared" si="177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60"/>
        <v>yes</v>
      </c>
      <c r="N1132" s="1228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7">
        <f t="shared" si="174"/>
        <v>0</v>
      </c>
      <c r="D1133" s="1237">
        <f t="shared" si="175"/>
        <v>0</v>
      </c>
      <c r="E1133" s="1237">
        <f t="shared" si="176"/>
        <v>0.27096191479753123</v>
      </c>
      <c r="F1133" s="1237">
        <f t="shared" si="177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60"/>
        <v>yes</v>
      </c>
      <c r="N1133" s="1228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7">
        <f t="shared" si="174"/>
        <v>0</v>
      </c>
      <c r="D1134" s="1237">
        <f t="shared" si="175"/>
        <v>0</v>
      </c>
      <c r="E1134" s="1237">
        <f t="shared" si="176"/>
        <v>0</v>
      </c>
      <c r="F1134" s="1237">
        <f t="shared" si="177"/>
        <v>0</v>
      </c>
      <c r="G1134" s="829"/>
      <c r="H1134" s="46"/>
      <c r="I1134" s="46"/>
      <c r="J1134" s="46"/>
      <c r="K1134" s="828"/>
      <c r="L1134" s="829"/>
      <c r="M1134" s="1228" t="str">
        <f t="shared" si="160"/>
        <v/>
      </c>
      <c r="N1134" s="1228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7">
        <f t="shared" si="174"/>
        <v>0</v>
      </c>
      <c r="D1135" s="1237">
        <f t="shared" si="175"/>
        <v>0</v>
      </c>
      <c r="E1135" s="1237">
        <f t="shared" si="176"/>
        <v>0</v>
      </c>
      <c r="F1135" s="1237">
        <f t="shared" si="177"/>
        <v>0</v>
      </c>
      <c r="G1135" s="829"/>
      <c r="H1135" s="46"/>
      <c r="I1135" s="46"/>
      <c r="J1135" s="46"/>
      <c r="K1135" s="828"/>
      <c r="L1135" s="829"/>
      <c r="M1135" s="1228" t="str">
        <f t="shared" si="160"/>
        <v/>
      </c>
      <c r="N1135" s="1228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7">
        <f t="shared" si="174"/>
        <v>0</v>
      </c>
      <c r="D1136" s="1237">
        <f t="shared" si="175"/>
        <v>0</v>
      </c>
      <c r="E1136" s="1237">
        <f t="shared" si="176"/>
        <v>0</v>
      </c>
      <c r="F1136" s="1237">
        <f t="shared" si="177"/>
        <v>0</v>
      </c>
      <c r="G1136" s="829"/>
      <c r="H1136" s="46"/>
      <c r="I1136" s="46"/>
      <c r="J1136" s="46"/>
      <c r="K1136" s="828"/>
      <c r="L1136" s="829"/>
      <c r="M1136" s="1228" t="str">
        <f t="shared" si="160"/>
        <v/>
      </c>
      <c r="N1136" s="1228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7">
        <f t="shared" si="174"/>
        <v>0</v>
      </c>
      <c r="D1137" s="1237">
        <f t="shared" si="175"/>
        <v>0</v>
      </c>
      <c r="E1137" s="1237">
        <f t="shared" si="176"/>
        <v>0</v>
      </c>
      <c r="F1137" s="1237">
        <f t="shared" si="177"/>
        <v>0</v>
      </c>
      <c r="G1137" s="829"/>
      <c r="H1137" s="46"/>
      <c r="I1137" s="46"/>
      <c r="J1137" s="46"/>
      <c r="K1137" s="828"/>
      <c r="L1137" s="829"/>
      <c r="M1137" s="1228" t="str">
        <f t="shared" si="160"/>
        <v/>
      </c>
      <c r="N1137" s="1228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7">
        <f t="shared" si="174"/>
        <v>0</v>
      </c>
      <c r="D1138" s="1237">
        <f t="shared" si="175"/>
        <v>0</v>
      </c>
      <c r="E1138" s="1237">
        <f t="shared" si="176"/>
        <v>0</v>
      </c>
      <c r="F1138" s="1237">
        <f t="shared" si="177"/>
        <v>0</v>
      </c>
      <c r="G1138" s="829"/>
      <c r="H1138" s="46"/>
      <c r="I1138" s="46"/>
      <c r="J1138" s="46"/>
      <c r="K1138" s="828"/>
      <c r="L1138" s="829"/>
      <c r="M1138" s="1228" t="str">
        <f t="shared" si="160"/>
        <v/>
      </c>
      <c r="N1138" s="1228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79">MAX(SUM(C853,M853),SUM(C853))</f>
        <v>7.1037181996086107E-2</v>
      </c>
      <c r="D1161" s="1237">
        <f t="shared" si="179"/>
        <v>0.12786692759295498</v>
      </c>
      <c r="E1161" s="1237">
        <f t="shared" si="179"/>
        <v>0</v>
      </c>
      <c r="F1161" s="1237">
        <f t="shared" si="179"/>
        <v>0</v>
      </c>
      <c r="G1161" s="829"/>
      <c r="H1161" s="46"/>
      <c r="I1161" s="46"/>
      <c r="J1161" s="46"/>
      <c r="K1161" s="46"/>
      <c r="L1161" s="44"/>
      <c r="M1161" s="1228" t="str">
        <f t="shared" si="178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79"/>
        <v>0.37886497064579255</v>
      </c>
      <c r="D1162" s="1237">
        <f t="shared" si="179"/>
        <v>0.12786692759295498</v>
      </c>
      <c r="E1162" s="1237">
        <f t="shared" si="179"/>
        <v>0</v>
      </c>
      <c r="F1162" s="1237">
        <f t="shared" si="179"/>
        <v>0</v>
      </c>
      <c r="G1162" s="829"/>
      <c r="H1162" s="46"/>
      <c r="I1162" s="46"/>
      <c r="J1162" s="46"/>
      <c r="K1162" s="46"/>
      <c r="L1162" s="44"/>
      <c r="M1162" s="1228" t="str">
        <f t="shared" si="178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79"/>
        <v>0.14207436399217221</v>
      </c>
      <c r="D1163" s="1237">
        <f t="shared" si="179"/>
        <v>0.1491780821917808</v>
      </c>
      <c r="E1163" s="1237">
        <f t="shared" si="179"/>
        <v>0</v>
      </c>
      <c r="F1163" s="1237">
        <f t="shared" si="179"/>
        <v>0</v>
      </c>
      <c r="G1163" s="829"/>
      <c r="H1163" s="46"/>
      <c r="I1163" s="46"/>
      <c r="J1163" s="46"/>
      <c r="K1163" s="46"/>
      <c r="L1163" s="44"/>
      <c r="M1163" s="1228" t="str">
        <f t="shared" si="178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80">MAX(SUM(C895,M895),SUM(C895))</f>
        <v>0</v>
      </c>
      <c r="D1164" s="1237">
        <f t="shared" si="180"/>
        <v>0</v>
      </c>
      <c r="E1164" s="1237">
        <f t="shared" si="180"/>
        <v>0</v>
      </c>
      <c r="F1164" s="1237">
        <f t="shared" si="180"/>
        <v>0</v>
      </c>
      <c r="G1164" s="829"/>
      <c r="H1164" s="46"/>
      <c r="I1164" s="46"/>
      <c r="J1164" s="46"/>
      <c r="K1164" s="46"/>
      <c r="L1164" s="44"/>
      <c r="M1164" s="1228" t="str">
        <f t="shared" si="178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80"/>
        <v>0</v>
      </c>
      <c r="D1165" s="1237">
        <f t="shared" si="180"/>
        <v>0</v>
      </c>
      <c r="E1165" s="1237">
        <f t="shared" si="180"/>
        <v>0</v>
      </c>
      <c r="F1165" s="1237">
        <f t="shared" si="180"/>
        <v>0</v>
      </c>
      <c r="G1165" s="829"/>
      <c r="H1165" s="46"/>
      <c r="I1165" s="46"/>
      <c r="J1165" s="46"/>
      <c r="K1165" s="46"/>
      <c r="L1165" s="44"/>
      <c r="M1165" s="1228" t="str">
        <f t="shared" si="178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80"/>
        <v>3.1572080887149384E-2</v>
      </c>
      <c r="D1166" s="1237">
        <f t="shared" si="180"/>
        <v>0</v>
      </c>
      <c r="E1166" s="1237">
        <f t="shared" si="180"/>
        <v>0</v>
      </c>
      <c r="F1166" s="1237">
        <f t="shared" si="180"/>
        <v>0</v>
      </c>
      <c r="G1166" s="829"/>
      <c r="H1166" s="46"/>
      <c r="I1166" s="46"/>
      <c r="J1166" s="46"/>
      <c r="K1166" s="46"/>
      <c r="L1166" s="44"/>
      <c r="M1166" s="1228" t="str">
        <f t="shared" si="178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81">IF(C$1102=0,0,MAX(SUM(C915,M915)/C$1102,SUM(C915)/C$1102))</f>
        <v>0</v>
      </c>
      <c r="D1168" s="1237">
        <f t="shared" si="181"/>
        <v>0</v>
      </c>
      <c r="E1168" s="1237">
        <f t="shared" si="181"/>
        <v>0</v>
      </c>
      <c r="F1168" s="1237">
        <f t="shared" si="181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81"/>
        <v>0</v>
      </c>
      <c r="D1169" s="1237">
        <f t="shared" si="181"/>
        <v>0</v>
      </c>
      <c r="E1169" s="1237">
        <f t="shared" si="181"/>
        <v>1.0838476591901249</v>
      </c>
      <c r="F1169" s="1237">
        <f t="shared" si="181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82"/>
        <v>yes</v>
      </c>
      <c r="N1169" s="1228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81"/>
        <v>0</v>
      </c>
      <c r="D1170" s="1237">
        <f t="shared" si="181"/>
        <v>0</v>
      </c>
      <c r="E1170" s="1237">
        <f t="shared" si="181"/>
        <v>9.0320638265843731E-2</v>
      </c>
      <c r="F1170" s="1237">
        <f t="shared" si="181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82"/>
        <v>yes</v>
      </c>
      <c r="N1170" s="1228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7">
        <f t="shared" ref="C1171:C1180" si="185">IF(C$1102=0,0,MAX(SUM(C919,M919)/C$1102,SUM(C919)/C$1102))</f>
        <v>0</v>
      </c>
      <c r="D1171" s="1237">
        <f t="shared" ref="D1171:D1180" si="186">IF(D$1102=0,0,MAX(SUM(D919,N919)/D$1102,SUM(D919)/D$1102))</f>
        <v>0.18064127653168749</v>
      </c>
      <c r="E1171" s="1237">
        <f t="shared" ref="E1171:E1180" si="187">IF(E$1102=0,0,MAX(SUM(E919,O919)/E$1102,SUM(E919)/E$1102))</f>
        <v>0.21676953183802497</v>
      </c>
      <c r="F1171" s="1237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82"/>
        <v>yes</v>
      </c>
      <c r="N1171" s="1228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7">
        <f t="shared" si="185"/>
        <v>0</v>
      </c>
      <c r="D1172" s="1237">
        <f t="shared" si="186"/>
        <v>0</v>
      </c>
      <c r="E1172" s="1237">
        <f t="shared" si="187"/>
        <v>0</v>
      </c>
      <c r="F1172" s="1237">
        <f t="shared" si="188"/>
        <v>0</v>
      </c>
      <c r="G1172" s="829"/>
      <c r="H1172" s="46"/>
      <c r="I1172" s="46"/>
      <c r="J1172" s="46"/>
      <c r="K1172" s="828"/>
      <c r="L1172" s="829"/>
      <c r="M1172" s="1228" t="str">
        <f t="shared" si="182"/>
        <v/>
      </c>
      <c r="N1172" s="1228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7">
        <f t="shared" si="185"/>
        <v>0</v>
      </c>
      <c r="D1173" s="1237">
        <f t="shared" si="186"/>
        <v>0</v>
      </c>
      <c r="E1173" s="1237">
        <f t="shared" si="187"/>
        <v>0</v>
      </c>
      <c r="F1173" s="1237">
        <f t="shared" si="188"/>
        <v>0</v>
      </c>
      <c r="G1173" s="829"/>
      <c r="H1173" s="46"/>
      <c r="I1173" s="46"/>
      <c r="J1173" s="46"/>
      <c r="K1173" s="828"/>
      <c r="L1173" s="829"/>
      <c r="M1173" s="1228" t="str">
        <f t="shared" si="182"/>
        <v/>
      </c>
      <c r="N1173" s="1228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7">
        <f t="shared" si="185"/>
        <v>0</v>
      </c>
      <c r="D1174" s="1237">
        <f t="shared" si="186"/>
        <v>0</v>
      </c>
      <c r="E1174" s="1237">
        <f t="shared" si="187"/>
        <v>0</v>
      </c>
      <c r="F1174" s="1237">
        <f t="shared" si="188"/>
        <v>0</v>
      </c>
      <c r="G1174" s="829"/>
      <c r="H1174" s="46"/>
      <c r="I1174" s="46"/>
      <c r="J1174" s="46"/>
      <c r="K1174" s="828"/>
      <c r="L1174" s="829"/>
      <c r="M1174" s="1228" t="str">
        <f t="shared" si="182"/>
        <v/>
      </c>
      <c r="N1174" s="1228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7">
        <f t="shared" si="185"/>
        <v>0</v>
      </c>
      <c r="D1175" s="1237">
        <f t="shared" si="186"/>
        <v>0</v>
      </c>
      <c r="E1175" s="1237">
        <f t="shared" si="187"/>
        <v>0.21676953183802497</v>
      </c>
      <c r="F1175" s="1237">
        <f t="shared" si="188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82"/>
        <v>yes</v>
      </c>
      <c r="N1175" s="1228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7">
        <f t="shared" si="185"/>
        <v>0</v>
      </c>
      <c r="D1176" s="1237">
        <f t="shared" si="186"/>
        <v>0</v>
      </c>
      <c r="E1176" s="1237">
        <f t="shared" si="187"/>
        <v>0</v>
      </c>
      <c r="F1176" s="1237">
        <f t="shared" si="188"/>
        <v>0</v>
      </c>
      <c r="G1176" s="829"/>
      <c r="H1176" s="46"/>
      <c r="I1176" s="46"/>
      <c r="J1176" s="46"/>
      <c r="K1176" s="828"/>
      <c r="L1176" s="829"/>
      <c r="M1176" s="1228" t="str">
        <f t="shared" si="182"/>
        <v/>
      </c>
      <c r="N1176" s="1228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7">
        <f t="shared" si="185"/>
        <v>0</v>
      </c>
      <c r="D1177" s="1237">
        <f t="shared" si="186"/>
        <v>6.7740478699382808E-2</v>
      </c>
      <c r="E1177" s="1237">
        <f t="shared" si="187"/>
        <v>0.16257714887851873</v>
      </c>
      <c r="F1177" s="1237">
        <f t="shared" si="188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82"/>
        <v>yes</v>
      </c>
      <c r="N1177" s="1228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7">
        <f t="shared" si="185"/>
        <v>0</v>
      </c>
      <c r="D1178" s="1237">
        <f t="shared" si="186"/>
        <v>0</v>
      </c>
      <c r="E1178" s="1237">
        <f t="shared" si="187"/>
        <v>0</v>
      </c>
      <c r="F1178" s="1237">
        <f t="shared" si="188"/>
        <v>0</v>
      </c>
      <c r="G1178" s="829"/>
      <c r="H1178" s="46"/>
      <c r="I1178" s="46"/>
      <c r="J1178" s="46"/>
      <c r="K1178" s="828"/>
      <c r="L1178" s="829"/>
      <c r="M1178" s="1228" t="str">
        <f t="shared" si="182"/>
        <v/>
      </c>
      <c r="N1178" s="1228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7">
        <f t="shared" si="185"/>
        <v>0</v>
      </c>
      <c r="D1179" s="1237">
        <f t="shared" si="186"/>
        <v>0</v>
      </c>
      <c r="E1179" s="1237">
        <f t="shared" si="187"/>
        <v>0</v>
      </c>
      <c r="F1179" s="1237">
        <f t="shared" si="188"/>
        <v>0</v>
      </c>
      <c r="G1179" s="829"/>
      <c r="H1179" s="46"/>
      <c r="I1179" s="46"/>
      <c r="J1179" s="46"/>
      <c r="K1179" s="828"/>
      <c r="L1179" s="829"/>
      <c r="M1179" s="1228" t="str">
        <f t="shared" si="182"/>
        <v/>
      </c>
      <c r="N1179" s="1228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7">
        <f t="shared" si="185"/>
        <v>2.7096191479753125E-2</v>
      </c>
      <c r="D1180" s="1237">
        <f t="shared" si="186"/>
        <v>4.7418335089567963E-2</v>
      </c>
      <c r="E1180" s="1237">
        <f t="shared" si="187"/>
        <v>3.7934668071654368E-2</v>
      </c>
      <c r="F1180" s="1237">
        <f t="shared" si="188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82"/>
        <v>yes</v>
      </c>
      <c r="N1180" s="1228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189">IF(C$1102=0,0,MAX(SUM(C964,M964)/C$1102,SUM(C964)/C$1102))</f>
        <v>0</v>
      </c>
      <c r="D1181" s="1237">
        <f t="shared" si="189"/>
        <v>0</v>
      </c>
      <c r="E1181" s="1237">
        <f t="shared" si="189"/>
        <v>0</v>
      </c>
      <c r="F1181" s="1237">
        <f t="shared" si="189"/>
        <v>0</v>
      </c>
      <c r="G1181" s="829"/>
      <c r="H1181" s="46"/>
      <c r="I1181" s="46"/>
      <c r="J1181" s="46"/>
      <c r="K1181" s="828"/>
      <c r="L1181" s="829"/>
      <c r="M1181" s="1228" t="str">
        <f t="shared" si="182"/>
        <v/>
      </c>
      <c r="N1181" s="1228" t="str">
        <f t="shared" si="183"/>
        <v/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189"/>
        <v>0</v>
      </c>
      <c r="D1182" s="1237">
        <f t="shared" si="189"/>
        <v>0</v>
      </c>
      <c r="E1182" s="1237">
        <f t="shared" si="189"/>
        <v>0</v>
      </c>
      <c r="F1182" s="1237">
        <f t="shared" si="189"/>
        <v>0</v>
      </c>
      <c r="G1182" s="829"/>
      <c r="H1182" s="46"/>
      <c r="I1182" s="46"/>
      <c r="J1182" s="46"/>
      <c r="K1182" s="828"/>
      <c r="L1182" s="829"/>
      <c r="M1182" s="1228" t="str">
        <f t="shared" si="182"/>
        <v/>
      </c>
      <c r="N1182" s="1228" t="str">
        <f t="shared" si="183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189"/>
        <v>0</v>
      </c>
      <c r="D1183" s="1237">
        <f t="shared" si="189"/>
        <v>0</v>
      </c>
      <c r="E1183" s="1237">
        <f t="shared" si="189"/>
        <v>0</v>
      </c>
      <c r="F1183" s="1237">
        <f t="shared" si="189"/>
        <v>0</v>
      </c>
      <c r="G1183" s="829"/>
      <c r="H1183" s="46"/>
      <c r="I1183" s="46"/>
      <c r="J1183" s="46"/>
      <c r="K1183" s="828"/>
      <c r="L1183" s="829"/>
      <c r="M1183" s="1228" t="str">
        <f t="shared" si="182"/>
        <v/>
      </c>
      <c r="N1183" s="1228" t="str">
        <f t="shared" si="183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 t="e">
        <f>IF(D$1102=0,0,MAX((SUM(D856,N856)+SUM(D968,N968)/D$1102),(SUM(D856)+SUM(D968)/D$1102)))</f>
        <v>#VALUE!</v>
      </c>
      <c r="E1184" s="1237">
        <f>IF(E$1102=0,0,MAX((SUM(E856,O856)+SUM(E968,O968)/E$1102),(SUM(E856)+SUM(E968)/E$1102)))</f>
        <v>0</v>
      </c>
      <c r="F1184" s="1237" t="e">
        <f>IF(F$1102=0,0,MAX((SUM(F856,P856)+SUM(F968,P968)/F$1102),(SUM(F856)+SUM(F968)/F$1102)))</f>
        <v>#VALUE!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 t="e">
        <f>IF(F$1102=0,0,MAX(SUM(F968,P968)/F$1102,SUM(F968)/F$1102))</f>
        <v>#VALUE!</v>
      </c>
      <c r="L1184" s="44"/>
      <c r="M1184" s="1228" t="e">
        <f t="shared" si="182"/>
        <v>#VALUE!</v>
      </c>
      <c r="N1184" s="1228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82"/>
        <v/>
      </c>
      <c r="N1185" s="1228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190">IF(C$1102=0,0,MAX(SUM(C971,M971)/C$1102,SUM(C971)/C$1102))</f>
        <v>0</v>
      </c>
      <c r="D1186" s="1237">
        <f t="shared" si="190"/>
        <v>0</v>
      </c>
      <c r="E1186" s="1237">
        <f t="shared" si="190"/>
        <v>0</v>
      </c>
      <c r="F1186" s="1237">
        <f t="shared" si="190"/>
        <v>0</v>
      </c>
      <c r="G1186" s="829"/>
      <c r="H1186" s="46"/>
      <c r="I1186" s="46"/>
      <c r="J1186" s="46"/>
      <c r="K1186" s="828"/>
      <c r="L1186" s="829"/>
      <c r="M1186" s="1228" t="str">
        <f t="shared" si="182"/>
        <v/>
      </c>
      <c r="N1186" s="1228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190"/>
        <v>0</v>
      </c>
      <c r="D1187" s="1237">
        <f t="shared" si="190"/>
        <v>0</v>
      </c>
      <c r="E1187" s="1237">
        <f t="shared" si="190"/>
        <v>0</v>
      </c>
      <c r="F1187" s="1237">
        <f t="shared" si="190"/>
        <v>0</v>
      </c>
      <c r="G1187" s="829"/>
      <c r="H1187" s="46"/>
      <c r="I1187" s="46"/>
      <c r="J1187" s="46"/>
      <c r="K1187" s="828"/>
      <c r="L1187" s="829"/>
      <c r="M1187" s="1228" t="str">
        <f t="shared" si="182"/>
        <v/>
      </c>
      <c r="N1187" s="1228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82"/>
        <v/>
      </c>
      <c r="N1188" s="1228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82"/>
        <v/>
      </c>
      <c r="N1189" s="1228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82"/>
        <v/>
      </c>
      <c r="N1190" s="1228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8" t="e">
        <f t="shared" si="182"/>
        <v>#VALUE!</v>
      </c>
      <c r="N1191" s="1228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0.60213758843895826</v>
      </c>
      <c r="D1192" s="1237" t="e">
        <f>IF(D$1102=0,0,MAX(SUM(D982,N982)/D$1102,SUM(D982)/D$1102))</f>
        <v>#VALUE!</v>
      </c>
      <c r="E1192" s="1237">
        <f>IF(E$1102=0,0,MAX(SUM(E982,O982)/E$1102,SUM(E982)/E$1102))</f>
        <v>0</v>
      </c>
      <c r="F1192" s="1237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8" t="e">
        <f t="shared" si="182"/>
        <v>#VALUE!</v>
      </c>
      <c r="N1192" s="1228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3" t="s">
        <v>553</v>
      </c>
      <c r="D42" s="1533"/>
      <c r="E42" s="1533"/>
      <c r="F42" s="1533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3" t="s">
        <v>553</v>
      </c>
      <c r="D70" s="1533"/>
      <c r="E70" s="1533"/>
      <c r="F70" s="1533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708</v>
      </c>
      <c r="B83" s="1281"/>
      <c r="C83" s="1533" t="s">
        <v>553</v>
      </c>
      <c r="D83" s="1533"/>
      <c r="E83" s="1533"/>
      <c r="F83" s="1533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709</v>
      </c>
      <c r="B86" s="1281"/>
      <c r="C86" s="1533" t="s">
        <v>553</v>
      </c>
      <c r="D86" s="1533"/>
      <c r="E86" s="1533"/>
      <c r="F86" s="1533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3" t="s">
        <v>553</v>
      </c>
      <c r="D89" s="1533"/>
      <c r="E89" s="1533"/>
      <c r="F89" s="1533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3" t="s">
        <v>553</v>
      </c>
      <c r="D92" s="1533"/>
      <c r="E92" s="1533"/>
      <c r="F92" s="1533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3" t="s">
        <v>553</v>
      </c>
      <c r="D95" s="1533"/>
      <c r="E95" s="1533"/>
      <c r="F95" s="1533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997</v>
      </c>
    </row>
    <row r="3" spans="2:3" ht="15" customHeight="1">
      <c r="B3" s="1284" t="s">
        <v>575</v>
      </c>
      <c r="C3" s="1285" t="s">
        <v>996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950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756</v>
      </c>
      <c r="B1" s="1440" t="s">
        <v>757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789</v>
      </c>
      <c r="B3" s="1444" t="s">
        <v>982</v>
      </c>
      <c r="C3" s="1444" t="s">
        <v>974</v>
      </c>
      <c r="D3" s="1444" t="s">
        <v>993</v>
      </c>
      <c r="E3" s="1444" t="s">
        <v>963</v>
      </c>
      <c r="F3" s="1444" t="s">
        <v>966</v>
      </c>
      <c r="G3" s="1444" t="s">
        <v>967</v>
      </c>
      <c r="H3" s="1444" t="s">
        <v>973</v>
      </c>
      <c r="I3" s="1444" t="s">
        <v>981</v>
      </c>
      <c r="J3" s="1444" t="s">
        <v>978</v>
      </c>
      <c r="K3" s="1444"/>
    </row>
    <row r="4" spans="1:11">
      <c r="A4" s="1445" t="s">
        <v>758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759</v>
      </c>
      <c r="B5" s="1447" t="s">
        <v>807</v>
      </c>
      <c r="C5" s="1447" t="s">
        <v>807</v>
      </c>
      <c r="D5" s="1447" t="s">
        <v>807</v>
      </c>
      <c r="E5" s="1447" t="s">
        <v>807</v>
      </c>
      <c r="F5" s="1447" t="s">
        <v>807</v>
      </c>
      <c r="G5" s="1447" t="s">
        <v>807</v>
      </c>
      <c r="H5" s="1447" t="s">
        <v>807</v>
      </c>
      <c r="I5" s="1447" t="s">
        <v>807</v>
      </c>
      <c r="J5" s="1447" t="s">
        <v>807</v>
      </c>
      <c r="K5" s="1447"/>
    </row>
    <row r="6" spans="1:11">
      <c r="A6" s="1446" t="s">
        <v>760</v>
      </c>
      <c r="B6" s="1447" t="s">
        <v>808</v>
      </c>
      <c r="C6" s="1447" t="s">
        <v>847</v>
      </c>
      <c r="D6" s="1447" t="s">
        <v>847</v>
      </c>
      <c r="E6" s="1447" t="s">
        <v>873</v>
      </c>
      <c r="F6" s="1447" t="s">
        <v>808</v>
      </c>
      <c r="G6" s="1447" t="s">
        <v>808</v>
      </c>
      <c r="H6" s="1447" t="s">
        <v>847</v>
      </c>
      <c r="I6" s="1447" t="s">
        <v>808</v>
      </c>
      <c r="J6" s="1447" t="s">
        <v>931</v>
      </c>
      <c r="K6" s="1447"/>
    </row>
    <row r="7" spans="1:11">
      <c r="A7" s="1446" t="s">
        <v>761</v>
      </c>
      <c r="B7" s="1448" t="s">
        <v>822</v>
      </c>
      <c r="C7" s="1448" t="s">
        <v>822</v>
      </c>
      <c r="D7" s="1448" t="s">
        <v>822</v>
      </c>
      <c r="E7" s="1448">
        <v>30</v>
      </c>
      <c r="F7" s="1448" t="s">
        <v>822</v>
      </c>
      <c r="G7" s="1448" t="s">
        <v>822</v>
      </c>
      <c r="H7" s="1448" t="s">
        <v>822</v>
      </c>
      <c r="I7" s="1448" t="s">
        <v>822</v>
      </c>
      <c r="J7" s="1448" t="s">
        <v>903</v>
      </c>
      <c r="K7" s="1448"/>
    </row>
    <row r="8" spans="1:11">
      <c r="A8" s="1446" t="s">
        <v>762</v>
      </c>
      <c r="B8" s="1447" t="s">
        <v>809</v>
      </c>
      <c r="C8" s="1447" t="s">
        <v>809</v>
      </c>
      <c r="D8" s="1447" t="s">
        <v>809</v>
      </c>
      <c r="E8" s="1447" t="s">
        <v>871</v>
      </c>
      <c r="F8" s="1447">
        <v>0</v>
      </c>
      <c r="G8" s="1447" t="s">
        <v>850</v>
      </c>
      <c r="H8" s="1447" t="s">
        <v>850</v>
      </c>
      <c r="I8" s="1447" t="s">
        <v>850</v>
      </c>
      <c r="J8" s="1447" t="s">
        <v>850</v>
      </c>
      <c r="K8" s="1447"/>
    </row>
    <row r="9" spans="1:11">
      <c r="A9" s="1446" t="s">
        <v>763</v>
      </c>
      <c r="B9" s="1448" t="s">
        <v>823</v>
      </c>
      <c r="C9" s="1448" t="s">
        <v>846</v>
      </c>
      <c r="D9" s="1448" t="s">
        <v>846</v>
      </c>
      <c r="E9" s="1448" t="s">
        <v>859</v>
      </c>
      <c r="F9" s="1448">
        <v>0</v>
      </c>
      <c r="G9" s="1448" t="s">
        <v>859</v>
      </c>
      <c r="H9" s="1448" t="s">
        <v>846</v>
      </c>
      <c r="I9" s="1448" t="s">
        <v>823</v>
      </c>
      <c r="J9" s="1448" t="s">
        <v>932</v>
      </c>
      <c r="K9" s="1448"/>
    </row>
    <row r="10" spans="1:11" ht="13" thickBot="1">
      <c r="A10" s="1449" t="s">
        <v>764</v>
      </c>
      <c r="B10" s="1450" t="s">
        <v>810</v>
      </c>
      <c r="C10" s="1450" t="s">
        <v>818</v>
      </c>
      <c r="D10" s="1450" t="s">
        <v>818</v>
      </c>
      <c r="E10" s="1450" t="s">
        <v>872</v>
      </c>
      <c r="F10" s="1450">
        <v>0</v>
      </c>
      <c r="G10" s="1450" t="s">
        <v>810</v>
      </c>
      <c r="H10" s="1450" t="s">
        <v>915</v>
      </c>
      <c r="I10" s="1450" t="s">
        <v>810</v>
      </c>
      <c r="J10" s="1450" t="s">
        <v>928</v>
      </c>
      <c r="K10" s="1450"/>
    </row>
    <row r="11" spans="1:11">
      <c r="A11" s="1445" t="s">
        <v>765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759</v>
      </c>
      <c r="B12" s="1447" t="s">
        <v>811</v>
      </c>
      <c r="C12" s="1447" t="s">
        <v>858</v>
      </c>
      <c r="D12" s="1447" t="s">
        <v>858</v>
      </c>
      <c r="E12" s="1447"/>
      <c r="F12" s="1447"/>
      <c r="G12" s="1447"/>
      <c r="H12" s="1447" t="s">
        <v>916</v>
      </c>
      <c r="I12" s="1447"/>
      <c r="J12" s="1447" t="s">
        <v>929</v>
      </c>
      <c r="K12" s="1447"/>
    </row>
    <row r="13" spans="1:11">
      <c r="A13" s="1446" t="s">
        <v>760</v>
      </c>
      <c r="B13" s="1447" t="s">
        <v>812</v>
      </c>
      <c r="C13" s="1447" t="s">
        <v>808</v>
      </c>
      <c r="D13" s="1447" t="s">
        <v>808</v>
      </c>
      <c r="E13" s="1447"/>
      <c r="F13" s="1447"/>
      <c r="G13" s="1447"/>
      <c r="H13" s="1447" t="s">
        <v>873</v>
      </c>
      <c r="I13" s="1447"/>
      <c r="J13" s="1447" t="s">
        <v>808</v>
      </c>
      <c r="K13" s="1447"/>
    </row>
    <row r="14" spans="1:11">
      <c r="A14" s="1446" t="s">
        <v>761</v>
      </c>
      <c r="B14" s="1448" t="s">
        <v>824</v>
      </c>
      <c r="C14" s="1448" t="s">
        <v>822</v>
      </c>
      <c r="D14" s="1448" t="s">
        <v>822</v>
      </c>
      <c r="E14" s="1448"/>
      <c r="F14" s="1448"/>
      <c r="G14" s="1448"/>
      <c r="H14" s="1448" t="s">
        <v>911</v>
      </c>
      <c r="I14" s="1448"/>
      <c r="J14" s="1448" t="s">
        <v>930</v>
      </c>
      <c r="K14" s="1448"/>
    </row>
    <row r="15" spans="1:11">
      <c r="A15" s="1446" t="s">
        <v>762</v>
      </c>
      <c r="B15" s="1447" t="s">
        <v>809</v>
      </c>
      <c r="C15" s="1447" t="s">
        <v>809</v>
      </c>
      <c r="D15" s="1447" t="s">
        <v>855</v>
      </c>
      <c r="E15" s="1447"/>
      <c r="F15" s="1447"/>
      <c r="G15" s="1447"/>
      <c r="H15" s="1447" t="s">
        <v>848</v>
      </c>
      <c r="I15" s="1447"/>
      <c r="J15" s="1447" t="s">
        <v>850</v>
      </c>
      <c r="K15" s="1447"/>
    </row>
    <row r="16" spans="1:11">
      <c r="A16" s="1446" t="s">
        <v>763</v>
      </c>
      <c r="B16" s="1448" t="s">
        <v>822</v>
      </c>
      <c r="C16" s="1448" t="s">
        <v>841</v>
      </c>
      <c r="D16" s="1448" t="s">
        <v>859</v>
      </c>
      <c r="E16" s="1448"/>
      <c r="F16" s="1448"/>
      <c r="G16" s="1448"/>
      <c r="H16" s="1448" t="s">
        <v>859</v>
      </c>
      <c r="I16" s="1448"/>
      <c r="J16" s="1448" t="s">
        <v>891</v>
      </c>
      <c r="K16" s="1448"/>
    </row>
    <row r="17" spans="1:11" ht="13" thickBot="1">
      <c r="A17" s="1449" t="s">
        <v>764</v>
      </c>
      <c r="B17" s="1450" t="s">
        <v>813</v>
      </c>
      <c r="C17" s="1450" t="s">
        <v>848</v>
      </c>
      <c r="D17" s="1450" t="s">
        <v>818</v>
      </c>
      <c r="E17" s="1450"/>
      <c r="F17" s="1450"/>
      <c r="G17" s="1450"/>
      <c r="H17" s="1450" t="s">
        <v>818</v>
      </c>
      <c r="I17" s="1450"/>
      <c r="J17" s="1450" t="s">
        <v>872</v>
      </c>
      <c r="K17" s="1450"/>
    </row>
    <row r="18" spans="1:11">
      <c r="A18" s="1445" t="s">
        <v>766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759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760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761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762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763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764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767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759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760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761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762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763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764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768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759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760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761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762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763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764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769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759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760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761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762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763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764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770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759</v>
      </c>
      <c r="B47" s="1447"/>
      <c r="C47" s="1447"/>
      <c r="D47" s="1447"/>
      <c r="E47" s="1447"/>
      <c r="F47" s="1447"/>
      <c r="G47" s="1447"/>
      <c r="H47" s="1447"/>
      <c r="I47" s="1447" t="s">
        <v>806</v>
      </c>
      <c r="J47" s="1447"/>
      <c r="K47" s="1447"/>
    </row>
    <row r="48" spans="1:11">
      <c r="A48" s="1446" t="s">
        <v>760</v>
      </c>
      <c r="B48" s="1447"/>
      <c r="C48" s="1447"/>
      <c r="D48" s="1447"/>
      <c r="E48" s="1447"/>
      <c r="F48" s="1447"/>
      <c r="G48" s="1447"/>
      <c r="H48" s="1447"/>
      <c r="I48" s="1447" t="s">
        <v>873</v>
      </c>
      <c r="J48" s="1447"/>
      <c r="K48" s="1447"/>
    </row>
    <row r="49" spans="1:11">
      <c r="A49" s="1446" t="s">
        <v>761</v>
      </c>
      <c r="B49" s="1448"/>
      <c r="C49" s="1448"/>
      <c r="D49" s="1448"/>
      <c r="E49" s="1448"/>
      <c r="F49" s="1448"/>
      <c r="G49" s="1448"/>
      <c r="H49" s="1448"/>
      <c r="I49" s="1448" t="s">
        <v>921</v>
      </c>
      <c r="J49" s="1448"/>
      <c r="K49" s="1448"/>
    </row>
    <row r="50" spans="1:11">
      <c r="A50" s="1446" t="s">
        <v>762</v>
      </c>
      <c r="B50" s="1447"/>
      <c r="C50" s="1448"/>
      <c r="D50" s="1448"/>
      <c r="E50" s="1448"/>
      <c r="F50" s="1448"/>
      <c r="G50" s="1448"/>
      <c r="H50" s="1448"/>
      <c r="I50" s="1448" t="s">
        <v>855</v>
      </c>
      <c r="J50" s="1448"/>
      <c r="K50" s="1448"/>
    </row>
    <row r="51" spans="1:11">
      <c r="A51" s="1446" t="s">
        <v>763</v>
      </c>
      <c r="B51" s="1448"/>
      <c r="C51" s="1448"/>
      <c r="D51" s="1448"/>
      <c r="E51" s="1448"/>
      <c r="F51" s="1448"/>
      <c r="G51" s="1448"/>
      <c r="H51" s="1448"/>
      <c r="I51" s="1448" t="s">
        <v>922</v>
      </c>
      <c r="J51" s="1448"/>
      <c r="K51" s="1448"/>
    </row>
    <row r="52" spans="1:11" ht="13" thickBot="1">
      <c r="A52" s="1449" t="s">
        <v>764</v>
      </c>
      <c r="B52" s="1450"/>
      <c r="C52" s="1451"/>
      <c r="D52" s="1451"/>
      <c r="E52" s="1451"/>
      <c r="F52" s="1451"/>
      <c r="G52" s="1451"/>
      <c r="H52" s="1451"/>
      <c r="I52" s="1451" t="s">
        <v>810</v>
      </c>
      <c r="J52" s="1451"/>
      <c r="K52" s="1451"/>
    </row>
    <row r="53" spans="1:11">
      <c r="A53" s="1445" t="s">
        <v>771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759</v>
      </c>
      <c r="B54" s="1447" t="s">
        <v>814</v>
      </c>
      <c r="C54" s="1447"/>
      <c r="D54" s="1447"/>
      <c r="E54" s="1447" t="s">
        <v>874</v>
      </c>
      <c r="F54" s="1447" t="s">
        <v>893</v>
      </c>
      <c r="G54" s="1447" t="s">
        <v>906</v>
      </c>
      <c r="H54" s="1447" t="s">
        <v>893</v>
      </c>
      <c r="I54" s="1447" t="s">
        <v>893</v>
      </c>
      <c r="J54" s="1447" t="s">
        <v>906</v>
      </c>
      <c r="K54" s="1447"/>
    </row>
    <row r="55" spans="1:11">
      <c r="A55" s="1446" t="s">
        <v>760</v>
      </c>
      <c r="B55" s="1447" t="s">
        <v>808</v>
      </c>
      <c r="C55" s="1447"/>
      <c r="D55" s="1447"/>
      <c r="E55" s="1447" t="s">
        <v>873</v>
      </c>
      <c r="F55" s="1447" t="s">
        <v>873</v>
      </c>
      <c r="G55" s="1447" t="s">
        <v>907</v>
      </c>
      <c r="H55" s="1447" t="s">
        <v>873</v>
      </c>
      <c r="I55" s="1447" t="s">
        <v>873</v>
      </c>
      <c r="J55" s="1447" t="s">
        <v>873</v>
      </c>
      <c r="K55" s="1447"/>
    </row>
    <row r="56" spans="1:11">
      <c r="A56" s="1446" t="s">
        <v>761</v>
      </c>
      <c r="B56" s="1448" t="s">
        <v>825</v>
      </c>
      <c r="C56" s="1448" t="s">
        <v>849</v>
      </c>
      <c r="D56" s="1448"/>
      <c r="E56" s="1448">
        <v>700</v>
      </c>
      <c r="F56" s="1448" t="s">
        <v>894</v>
      </c>
      <c r="G56" s="1448" t="s">
        <v>849</v>
      </c>
      <c r="H56" s="1448" t="s">
        <v>917</v>
      </c>
      <c r="I56" s="1448" t="s">
        <v>908</v>
      </c>
      <c r="J56" s="1448" t="s">
        <v>908</v>
      </c>
      <c r="K56" s="1448"/>
    </row>
    <row r="57" spans="1:11">
      <c r="A57" s="1446" t="s">
        <v>762</v>
      </c>
      <c r="B57" s="1447" t="s">
        <v>810</v>
      </c>
      <c r="C57" s="1447" t="s">
        <v>810</v>
      </c>
      <c r="D57" s="1447"/>
      <c r="E57" s="1447" t="s">
        <v>872</v>
      </c>
      <c r="F57" s="1447" t="s">
        <v>818</v>
      </c>
      <c r="G57" s="1447" t="s">
        <v>818</v>
      </c>
      <c r="H57" s="1447" t="s">
        <v>810</v>
      </c>
      <c r="I57" s="1447" t="s">
        <v>923</v>
      </c>
      <c r="J57" s="1447" t="s">
        <v>872</v>
      </c>
      <c r="K57" s="1447"/>
    </row>
    <row r="58" spans="1:11">
      <c r="A58" s="1446" t="s">
        <v>763</v>
      </c>
      <c r="B58" s="1448" t="s">
        <v>994</v>
      </c>
      <c r="C58" s="1448" t="s">
        <v>994</v>
      </c>
      <c r="D58" s="1448"/>
      <c r="E58" s="1448">
        <v>1000</v>
      </c>
      <c r="F58" s="1448" t="s">
        <v>895</v>
      </c>
      <c r="G58" s="1448" t="s">
        <v>908</v>
      </c>
      <c r="H58" s="1448" t="s">
        <v>918</v>
      </c>
      <c r="I58" s="1448" t="s">
        <v>924</v>
      </c>
      <c r="J58" s="1448" t="s">
        <v>826</v>
      </c>
      <c r="K58" s="1448"/>
    </row>
    <row r="59" spans="1:11" ht="13" thickBot="1">
      <c r="A59" s="1449" t="s">
        <v>764</v>
      </c>
      <c r="B59" s="1450" t="s">
        <v>809</v>
      </c>
      <c r="C59" s="1450" t="s">
        <v>850</v>
      </c>
      <c r="D59" s="1450"/>
      <c r="E59" s="1450" t="s">
        <v>850</v>
      </c>
      <c r="F59" s="1450" t="s">
        <v>850</v>
      </c>
      <c r="G59" s="1450" t="s">
        <v>850</v>
      </c>
      <c r="H59" s="1450" t="s">
        <v>850</v>
      </c>
      <c r="I59" s="1450" t="s">
        <v>809</v>
      </c>
      <c r="J59" s="1450" t="s">
        <v>850</v>
      </c>
      <c r="K59" s="1450"/>
    </row>
    <row r="60" spans="1:11">
      <c r="A60" s="1445" t="s">
        <v>772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759</v>
      </c>
      <c r="B61" s="1447" t="s">
        <v>815</v>
      </c>
      <c r="C61" s="1447"/>
      <c r="D61" s="1447" t="s">
        <v>815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760</v>
      </c>
      <c r="B62" s="1447" t="s">
        <v>808</v>
      </c>
      <c r="C62" s="1447"/>
      <c r="D62" s="1447" t="s">
        <v>808</v>
      </c>
      <c r="E62" s="1447"/>
      <c r="F62" s="1447"/>
      <c r="G62" s="1447"/>
      <c r="H62" s="1447"/>
      <c r="I62" s="1447"/>
      <c r="J62" s="1447" t="s">
        <v>873</v>
      </c>
      <c r="K62" s="1447"/>
    </row>
    <row r="63" spans="1:11">
      <c r="A63" s="1446" t="s">
        <v>761</v>
      </c>
      <c r="B63" s="1448" t="s">
        <v>827</v>
      </c>
      <c r="C63" s="1448"/>
      <c r="D63" s="1448" t="s">
        <v>860</v>
      </c>
      <c r="E63" s="1448"/>
      <c r="F63" s="1448"/>
      <c r="G63" s="1448"/>
      <c r="H63" s="1448"/>
      <c r="I63" s="1448"/>
      <c r="J63" s="1448" t="s">
        <v>860</v>
      </c>
      <c r="K63" s="1448"/>
    </row>
    <row r="64" spans="1:11">
      <c r="A64" s="1446" t="s">
        <v>762</v>
      </c>
      <c r="B64" s="1447" t="s">
        <v>810</v>
      </c>
      <c r="C64" s="1447"/>
      <c r="D64" s="1447" t="s">
        <v>835</v>
      </c>
      <c r="E64" s="1447"/>
      <c r="F64" s="1447"/>
      <c r="G64" s="1447"/>
      <c r="H64" s="1447"/>
      <c r="I64" s="1447"/>
      <c r="J64" s="1447" t="s">
        <v>810</v>
      </c>
      <c r="K64" s="1447"/>
    </row>
    <row r="65" spans="1:11">
      <c r="A65" s="1446" t="s">
        <v>763</v>
      </c>
      <c r="B65" s="1448" t="s">
        <v>828</v>
      </c>
      <c r="C65" s="1448"/>
      <c r="D65" s="1448"/>
      <c r="E65" s="1448"/>
      <c r="F65" s="1448"/>
      <c r="G65" s="1448"/>
      <c r="H65" s="1448"/>
      <c r="I65" s="1448"/>
      <c r="J65" s="1448" t="s">
        <v>919</v>
      </c>
      <c r="K65" s="1448"/>
    </row>
    <row r="66" spans="1:11" ht="13" thickBot="1">
      <c r="A66" s="1449" t="s">
        <v>764</v>
      </c>
      <c r="B66" s="1450" t="s">
        <v>809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773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759</v>
      </c>
      <c r="B68" s="1447" t="s">
        <v>816</v>
      </c>
      <c r="C68" s="1447"/>
      <c r="D68" s="1447"/>
      <c r="E68" s="1447" t="s">
        <v>875</v>
      </c>
      <c r="F68" s="1447"/>
      <c r="G68" s="1447"/>
      <c r="H68" s="1447"/>
      <c r="I68" s="1447"/>
      <c r="J68" s="1447"/>
      <c r="K68" s="1447"/>
    </row>
    <row r="69" spans="1:11">
      <c r="A69" s="1446" t="s">
        <v>760</v>
      </c>
      <c r="B69" s="1447" t="s">
        <v>808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761</v>
      </c>
      <c r="B70" s="1441" t="s">
        <v>829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762</v>
      </c>
      <c r="B71" s="1447" t="s">
        <v>810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763</v>
      </c>
      <c r="B72" s="1448" t="s">
        <v>821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764</v>
      </c>
      <c r="B73" s="1450" t="s">
        <v>817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774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759</v>
      </c>
      <c r="B75" s="1447" t="s">
        <v>814</v>
      </c>
      <c r="C75" s="1448"/>
      <c r="D75" s="1447"/>
      <c r="E75" s="1447"/>
      <c r="F75" s="1447"/>
      <c r="G75" s="1447"/>
      <c r="H75" s="1447"/>
      <c r="I75" s="1447" t="s">
        <v>893</v>
      </c>
      <c r="J75" s="1447" t="s">
        <v>906</v>
      </c>
      <c r="K75" s="1447"/>
    </row>
    <row r="76" spans="1:11">
      <c r="A76" s="1446" t="s">
        <v>760</v>
      </c>
      <c r="B76" s="1447" t="s">
        <v>808</v>
      </c>
      <c r="C76" s="1448"/>
      <c r="D76" s="1447"/>
      <c r="E76" s="1447"/>
      <c r="F76" s="1447"/>
      <c r="G76" s="1447"/>
      <c r="H76" s="1447"/>
      <c r="I76" s="1447" t="s">
        <v>873</v>
      </c>
      <c r="J76" s="1447" t="s">
        <v>873</v>
      </c>
      <c r="K76" s="1447"/>
    </row>
    <row r="77" spans="1:11">
      <c r="A77" s="1446" t="s">
        <v>761</v>
      </c>
      <c r="B77" s="1448" t="s">
        <v>830</v>
      </c>
      <c r="C77" s="1448" t="s">
        <v>851</v>
      </c>
      <c r="D77" s="1448" t="s">
        <v>857</v>
      </c>
      <c r="E77" s="1448"/>
      <c r="F77" s="1448"/>
      <c r="G77" s="1448"/>
      <c r="H77" s="1448"/>
      <c r="I77" s="1448" t="s">
        <v>859</v>
      </c>
      <c r="J77" s="1448" t="s">
        <v>892</v>
      </c>
      <c r="K77" s="1448"/>
    </row>
    <row r="78" spans="1:11">
      <c r="A78" s="1446" t="s">
        <v>762</v>
      </c>
      <c r="B78" s="1447" t="s">
        <v>818</v>
      </c>
      <c r="C78" s="1448" t="s">
        <v>818</v>
      </c>
      <c r="D78" s="1448" t="s">
        <v>835</v>
      </c>
      <c r="E78" s="1448"/>
      <c r="F78" s="1448"/>
      <c r="G78" s="1448"/>
      <c r="H78" s="1448"/>
      <c r="I78" s="1448" t="s">
        <v>818</v>
      </c>
      <c r="J78" s="1448" t="s">
        <v>919</v>
      </c>
      <c r="K78" s="1448"/>
    </row>
    <row r="79" spans="1:11">
      <c r="A79" s="1446" t="s">
        <v>763</v>
      </c>
      <c r="B79" s="1448" t="s">
        <v>831</v>
      </c>
      <c r="C79" s="1448" t="s">
        <v>832</v>
      </c>
      <c r="D79" s="1448"/>
      <c r="E79" s="1448"/>
      <c r="F79" s="1448"/>
      <c r="G79" s="1448"/>
      <c r="H79" s="1448"/>
      <c r="I79" s="1448" t="s">
        <v>830</v>
      </c>
      <c r="J79" s="1448"/>
      <c r="K79" s="1448"/>
    </row>
    <row r="80" spans="1:11" ht="13" thickBot="1">
      <c r="A80" s="1449" t="s">
        <v>764</v>
      </c>
      <c r="B80" s="1450" t="s">
        <v>809</v>
      </c>
      <c r="C80" s="1451" t="s">
        <v>809</v>
      </c>
      <c r="D80" s="1451"/>
      <c r="E80" s="1451"/>
      <c r="F80" s="1451"/>
      <c r="G80" s="1451"/>
      <c r="H80" s="1451"/>
      <c r="I80" s="1451" t="s">
        <v>809</v>
      </c>
      <c r="J80" s="1451"/>
      <c r="K80" s="1451"/>
    </row>
    <row r="81" spans="1:11">
      <c r="A81" s="1445" t="s">
        <v>775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759</v>
      </c>
      <c r="B82" s="1447" t="s">
        <v>814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760</v>
      </c>
      <c r="B83" s="1447" t="s">
        <v>808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761</v>
      </c>
      <c r="B84" s="1448" t="s">
        <v>832</v>
      </c>
      <c r="C84" s="1448" t="s">
        <v>831</v>
      </c>
      <c r="D84" s="1448" t="s">
        <v>861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762</v>
      </c>
      <c r="B85" s="1447" t="s">
        <v>818</v>
      </c>
      <c r="C85" s="1448" t="s">
        <v>818</v>
      </c>
      <c r="D85" s="1448" t="s">
        <v>835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763</v>
      </c>
      <c r="B86" s="1448" t="s">
        <v>833</v>
      </c>
      <c r="C86" s="1448" t="s">
        <v>852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764</v>
      </c>
      <c r="B87" s="1450" t="s">
        <v>809</v>
      </c>
      <c r="C87" s="1451" t="s">
        <v>850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759</v>
      </c>
      <c r="B89" s="1447" t="s">
        <v>819</v>
      </c>
      <c r="C89" s="1448"/>
      <c r="D89" s="1448"/>
      <c r="E89" s="1448" t="s">
        <v>876</v>
      </c>
      <c r="F89" s="1448" t="s">
        <v>896</v>
      </c>
      <c r="G89" s="1448" t="s">
        <v>896</v>
      </c>
      <c r="H89" s="1448" t="s">
        <v>896</v>
      </c>
      <c r="I89" s="1448" t="s">
        <v>896</v>
      </c>
      <c r="J89" s="1448" t="s">
        <v>819</v>
      </c>
      <c r="K89" s="1448"/>
    </row>
    <row r="90" spans="1:11">
      <c r="A90" s="1446" t="s">
        <v>760</v>
      </c>
      <c r="B90" s="1447" t="s">
        <v>820</v>
      </c>
      <c r="C90" s="1447"/>
      <c r="D90" s="1447" t="s">
        <v>862</v>
      </c>
      <c r="E90" s="1447" t="s">
        <v>873</v>
      </c>
      <c r="F90" s="1447" t="s">
        <v>873</v>
      </c>
      <c r="G90" s="1447" t="s">
        <v>873</v>
      </c>
      <c r="H90" s="1447" t="s">
        <v>873</v>
      </c>
      <c r="I90" s="1447" t="s">
        <v>873</v>
      </c>
      <c r="J90" s="1447" t="s">
        <v>873</v>
      </c>
      <c r="K90" s="1447"/>
    </row>
    <row r="91" spans="1:11">
      <c r="A91" s="1446" t="s">
        <v>761</v>
      </c>
      <c r="B91" s="1448" t="s">
        <v>821</v>
      </c>
      <c r="C91" s="1448"/>
      <c r="D91" s="1448" t="s">
        <v>836</v>
      </c>
      <c r="E91" s="1448">
        <v>2</v>
      </c>
      <c r="F91" s="1448" t="s">
        <v>897</v>
      </c>
      <c r="G91" s="1448" t="s">
        <v>829</v>
      </c>
      <c r="H91" s="1448" t="s">
        <v>829</v>
      </c>
      <c r="I91" s="1448" t="s">
        <v>897</v>
      </c>
      <c r="J91" s="1448" t="s">
        <v>829</v>
      </c>
      <c r="K91" s="1448"/>
    </row>
    <row r="92" spans="1:11">
      <c r="A92" s="1446" t="s">
        <v>762</v>
      </c>
      <c r="B92" s="1447" t="s">
        <v>809</v>
      </c>
      <c r="C92" s="1448"/>
      <c r="D92" s="1448" t="s">
        <v>835</v>
      </c>
      <c r="E92" s="1448" t="s">
        <v>871</v>
      </c>
      <c r="F92" s="1448" t="s">
        <v>871</v>
      </c>
      <c r="G92" s="1448" t="s">
        <v>809</v>
      </c>
      <c r="H92" s="1448" t="s">
        <v>809</v>
      </c>
      <c r="I92" s="1448" t="s">
        <v>809</v>
      </c>
      <c r="J92" s="1448" t="s">
        <v>809</v>
      </c>
      <c r="K92" s="1448"/>
    </row>
    <row r="93" spans="1:11">
      <c r="A93" s="1446" t="s">
        <v>763</v>
      </c>
      <c r="B93" s="1448" t="s">
        <v>834</v>
      </c>
      <c r="C93" s="1448"/>
      <c r="D93" s="1448"/>
      <c r="E93" s="1448">
        <v>4.5</v>
      </c>
      <c r="F93" s="1448" t="s">
        <v>898</v>
      </c>
      <c r="G93" s="1448" t="s">
        <v>821</v>
      </c>
      <c r="H93" s="1448" t="s">
        <v>821</v>
      </c>
      <c r="I93" s="1448" t="s">
        <v>821</v>
      </c>
      <c r="J93" s="1448" t="s">
        <v>821</v>
      </c>
      <c r="K93" s="1448"/>
    </row>
    <row r="94" spans="1:11" ht="13" thickBot="1">
      <c r="A94" s="1449" t="s">
        <v>764</v>
      </c>
      <c r="B94" s="1450" t="s">
        <v>810</v>
      </c>
      <c r="C94" s="1451"/>
      <c r="D94" s="1451"/>
      <c r="E94" s="1451" t="s">
        <v>872</v>
      </c>
      <c r="F94" s="1451" t="s">
        <v>818</v>
      </c>
      <c r="G94" s="1451" t="s">
        <v>818</v>
      </c>
      <c r="H94" s="1451" t="s">
        <v>818</v>
      </c>
      <c r="I94" s="1451" t="s">
        <v>818</v>
      </c>
      <c r="J94" s="1451" t="s">
        <v>818</v>
      </c>
      <c r="K94" s="1451"/>
    </row>
    <row r="95" spans="1:11">
      <c r="A95" s="1445" t="s">
        <v>776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759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760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761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762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763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764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759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760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761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762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763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764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777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759</v>
      </c>
      <c r="B110" s="1447" t="s">
        <v>816</v>
      </c>
      <c r="C110" s="1447"/>
      <c r="D110" s="1447" t="s">
        <v>816</v>
      </c>
      <c r="E110" s="1447" t="s">
        <v>877</v>
      </c>
      <c r="F110" s="1447" t="s">
        <v>899</v>
      </c>
      <c r="G110" s="1447" t="s">
        <v>877</v>
      </c>
      <c r="H110" s="1447" t="s">
        <v>877</v>
      </c>
      <c r="I110" s="1447" t="s">
        <v>899</v>
      </c>
      <c r="J110" s="1447" t="s">
        <v>899</v>
      </c>
      <c r="K110" s="1447"/>
    </row>
    <row r="111" spans="1:11">
      <c r="A111" s="1446" t="s">
        <v>760</v>
      </c>
      <c r="B111" s="1447" t="s">
        <v>808</v>
      </c>
      <c r="C111" s="1447"/>
      <c r="D111" s="1447" t="s">
        <v>808</v>
      </c>
      <c r="E111" s="1447" t="s">
        <v>873</v>
      </c>
      <c r="F111" s="1447" t="s">
        <v>873</v>
      </c>
      <c r="G111" s="1447" t="s">
        <v>873</v>
      </c>
      <c r="H111" s="1447" t="s">
        <v>873</v>
      </c>
      <c r="I111" s="1447" t="s">
        <v>873</v>
      </c>
      <c r="J111" s="1447" t="s">
        <v>873</v>
      </c>
      <c r="K111" s="1447"/>
    </row>
    <row r="112" spans="1:11">
      <c r="A112" s="1446" t="s">
        <v>761</v>
      </c>
      <c r="B112" s="1448" t="s">
        <v>828</v>
      </c>
      <c r="C112" s="1448"/>
      <c r="D112" s="1448" t="s">
        <v>863</v>
      </c>
      <c r="E112" s="1448" t="s">
        <v>878</v>
      </c>
      <c r="F112" s="1448" t="s">
        <v>900</v>
      </c>
      <c r="G112" s="1448" t="s">
        <v>909</v>
      </c>
      <c r="H112" s="1448" t="s">
        <v>909</v>
      </c>
      <c r="I112" s="1448" t="s">
        <v>909</v>
      </c>
      <c r="J112" s="1448" t="s">
        <v>925</v>
      </c>
      <c r="K112" s="1448"/>
    </row>
    <row r="113" spans="1:11">
      <c r="A113" s="1446" t="s">
        <v>762</v>
      </c>
      <c r="B113" s="1448" t="s">
        <v>835</v>
      </c>
      <c r="C113" s="1448"/>
      <c r="D113" s="1448" t="s">
        <v>835</v>
      </c>
      <c r="E113" s="1448" t="s">
        <v>871</v>
      </c>
      <c r="F113" s="1448" t="s">
        <v>809</v>
      </c>
      <c r="G113" s="1448" t="s">
        <v>871</v>
      </c>
      <c r="H113" s="1448" t="s">
        <v>809</v>
      </c>
      <c r="I113" s="1448" t="s">
        <v>809</v>
      </c>
      <c r="J113" s="1448" t="s">
        <v>809</v>
      </c>
      <c r="K113" s="1448"/>
    </row>
    <row r="114" spans="1:11">
      <c r="A114" s="1446" t="s">
        <v>763</v>
      </c>
      <c r="B114" s="1448">
        <v>0</v>
      </c>
      <c r="C114" s="1448"/>
      <c r="D114" s="1448"/>
      <c r="E114" s="1448" t="s">
        <v>879</v>
      </c>
      <c r="F114" s="1448" t="s">
        <v>878</v>
      </c>
      <c r="G114" s="1448" t="s">
        <v>834</v>
      </c>
      <c r="H114" s="1448" t="s">
        <v>834</v>
      </c>
      <c r="I114" s="1448" t="s">
        <v>834</v>
      </c>
      <c r="J114" s="1448" t="s">
        <v>926</v>
      </c>
      <c r="K114" s="1448"/>
    </row>
    <row r="115" spans="1:11" ht="13" thickBot="1">
      <c r="A115" s="1449" t="s">
        <v>764</v>
      </c>
      <c r="B115" s="1451">
        <v>0</v>
      </c>
      <c r="C115" s="1451"/>
      <c r="D115" s="1451"/>
      <c r="E115" s="1451" t="s">
        <v>872</v>
      </c>
      <c r="F115" s="1451" t="s">
        <v>818</v>
      </c>
      <c r="G115" s="1451" t="s">
        <v>818</v>
      </c>
      <c r="H115" s="1451" t="s">
        <v>818</v>
      </c>
      <c r="I115" s="1451" t="s">
        <v>818</v>
      </c>
      <c r="J115" s="1451" t="s">
        <v>818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759</v>
      </c>
      <c r="B117" s="1447" t="s">
        <v>815</v>
      </c>
      <c r="C117" s="1447"/>
      <c r="D117" s="1447" t="s">
        <v>864</v>
      </c>
      <c r="E117" s="1447" t="s">
        <v>880</v>
      </c>
      <c r="F117" s="1447" t="s">
        <v>255</v>
      </c>
      <c r="G117" s="1447" t="s">
        <v>255</v>
      </c>
      <c r="H117" s="1447" t="s">
        <v>815</v>
      </c>
      <c r="I117" s="1447" t="s">
        <v>255</v>
      </c>
      <c r="J117" s="1447" t="s">
        <v>255</v>
      </c>
      <c r="K117" s="1447"/>
    </row>
    <row r="118" spans="1:11">
      <c r="A118" s="1446" t="s">
        <v>760</v>
      </c>
      <c r="B118" s="1447" t="s">
        <v>808</v>
      </c>
      <c r="C118" s="1447"/>
      <c r="D118" s="1447" t="s">
        <v>808</v>
      </c>
      <c r="E118" s="1447" t="s">
        <v>873</v>
      </c>
      <c r="F118" s="1447" t="s">
        <v>873</v>
      </c>
      <c r="G118" s="1447" t="s">
        <v>873</v>
      </c>
      <c r="H118" s="1447" t="s">
        <v>873</v>
      </c>
      <c r="I118" s="1447" t="s">
        <v>873</v>
      </c>
      <c r="J118" s="1447" t="s">
        <v>873</v>
      </c>
      <c r="K118" s="1447"/>
    </row>
    <row r="119" spans="1:11">
      <c r="A119" s="1446" t="s">
        <v>761</v>
      </c>
      <c r="B119" s="1448" t="s">
        <v>836</v>
      </c>
      <c r="C119" s="1448"/>
      <c r="D119" s="1448">
        <v>1.5</v>
      </c>
      <c r="E119" s="1448" t="s">
        <v>881</v>
      </c>
      <c r="F119" s="1448" t="s">
        <v>901</v>
      </c>
      <c r="G119" s="1448" t="s">
        <v>910</v>
      </c>
      <c r="H119" s="1448" t="s">
        <v>910</v>
      </c>
      <c r="I119" s="1448" t="s">
        <v>910</v>
      </c>
      <c r="J119" s="1448" t="s">
        <v>910</v>
      </c>
      <c r="K119" s="1448"/>
    </row>
    <row r="120" spans="1:11">
      <c r="A120" s="1446" t="s">
        <v>762</v>
      </c>
      <c r="B120" s="1447"/>
      <c r="C120" s="1448"/>
      <c r="D120" s="1448" t="s">
        <v>835</v>
      </c>
      <c r="E120" s="1448" t="s">
        <v>871</v>
      </c>
      <c r="F120" s="1448" t="s">
        <v>871</v>
      </c>
      <c r="G120" s="1448" t="s">
        <v>809</v>
      </c>
      <c r="H120" s="1448" t="s">
        <v>809</v>
      </c>
      <c r="I120" s="1448" t="s">
        <v>871</v>
      </c>
      <c r="J120" s="1448" t="s">
        <v>809</v>
      </c>
      <c r="K120" s="1448"/>
    </row>
    <row r="121" spans="1:11">
      <c r="A121" s="1446" t="s">
        <v>763</v>
      </c>
      <c r="B121" s="1448"/>
      <c r="C121" s="1448"/>
      <c r="D121" s="1448"/>
      <c r="E121" s="1448" t="s">
        <v>882</v>
      </c>
      <c r="F121" s="1448" t="s">
        <v>881</v>
      </c>
      <c r="G121" s="1448" t="s">
        <v>836</v>
      </c>
      <c r="H121" s="1448" t="s">
        <v>836</v>
      </c>
      <c r="I121" s="1448" t="s">
        <v>836</v>
      </c>
      <c r="J121" s="1448" t="s">
        <v>836</v>
      </c>
      <c r="K121" s="1448"/>
    </row>
    <row r="122" spans="1:11" ht="13" thickBot="1">
      <c r="A122" s="1449" t="s">
        <v>764</v>
      </c>
      <c r="B122" s="1450"/>
      <c r="C122" s="1451"/>
      <c r="D122" s="1451"/>
      <c r="E122" s="1451" t="s">
        <v>872</v>
      </c>
      <c r="F122" s="1451" t="s">
        <v>818</v>
      </c>
      <c r="G122" s="1451" t="s">
        <v>818</v>
      </c>
      <c r="H122" s="1451" t="s">
        <v>818</v>
      </c>
      <c r="I122" s="1451" t="s">
        <v>818</v>
      </c>
      <c r="J122" s="1451" t="s">
        <v>818</v>
      </c>
      <c r="K122" s="1451"/>
    </row>
    <row r="123" spans="1:11">
      <c r="A123" s="1445" t="s">
        <v>778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759</v>
      </c>
      <c r="B124" s="1447" t="s">
        <v>814</v>
      </c>
      <c r="C124" s="1447" t="s">
        <v>814</v>
      </c>
      <c r="D124" s="1447" t="s">
        <v>814</v>
      </c>
      <c r="E124" s="1447"/>
      <c r="F124" s="1447"/>
      <c r="G124" s="1447" t="s">
        <v>906</v>
      </c>
      <c r="H124" s="1447" t="s">
        <v>893</v>
      </c>
      <c r="I124" s="1447" t="s">
        <v>893</v>
      </c>
      <c r="J124" s="1447" t="s">
        <v>906</v>
      </c>
      <c r="K124" s="1447"/>
    </row>
    <row r="125" spans="1:11">
      <c r="A125" s="1446" t="s">
        <v>760</v>
      </c>
      <c r="B125" s="1447" t="s">
        <v>808</v>
      </c>
      <c r="C125" s="1447" t="s">
        <v>808</v>
      </c>
      <c r="D125" s="1447" t="s">
        <v>808</v>
      </c>
      <c r="E125" s="1447"/>
      <c r="F125" s="1447"/>
      <c r="G125" s="1447" t="s">
        <v>873</v>
      </c>
      <c r="H125" s="1447" t="s">
        <v>873</v>
      </c>
      <c r="I125" s="1447" t="s">
        <v>873</v>
      </c>
      <c r="J125" s="1447" t="s">
        <v>873</v>
      </c>
      <c r="K125" s="1447"/>
    </row>
    <row r="126" spans="1:11">
      <c r="A126" s="1446" t="s">
        <v>761</v>
      </c>
      <c r="B126" s="1448" t="s">
        <v>827</v>
      </c>
      <c r="C126" s="1448" t="s">
        <v>827</v>
      </c>
      <c r="D126" s="1448">
        <v>15</v>
      </c>
      <c r="E126" s="1448"/>
      <c r="F126" s="1448"/>
      <c r="G126" s="1448" t="s">
        <v>827</v>
      </c>
      <c r="H126" s="1448" t="s">
        <v>827</v>
      </c>
      <c r="I126" s="1448" t="s">
        <v>827</v>
      </c>
      <c r="J126" s="1448" t="s">
        <v>860</v>
      </c>
      <c r="K126" s="1448"/>
    </row>
    <row r="127" spans="1:11">
      <c r="A127" s="1446" t="s">
        <v>762</v>
      </c>
      <c r="B127" s="1447" t="s">
        <v>818</v>
      </c>
      <c r="C127" s="1448" t="s">
        <v>818</v>
      </c>
      <c r="D127" s="1447" t="s">
        <v>835</v>
      </c>
      <c r="E127" s="1447"/>
      <c r="F127" s="1448"/>
      <c r="G127" s="1447" t="s">
        <v>818</v>
      </c>
      <c r="H127" s="1447" t="s">
        <v>818</v>
      </c>
      <c r="I127" s="1447" t="s">
        <v>818</v>
      </c>
      <c r="J127" s="1447" t="s">
        <v>919</v>
      </c>
      <c r="K127" s="1447"/>
    </row>
    <row r="128" spans="1:11">
      <c r="A128" s="1446" t="s">
        <v>763</v>
      </c>
      <c r="B128" s="1448" t="s">
        <v>824</v>
      </c>
      <c r="C128" s="1448" t="s">
        <v>824</v>
      </c>
      <c r="D128" s="1448"/>
      <c r="E128" s="1448"/>
      <c r="F128" s="1448"/>
      <c r="G128" s="1448" t="s">
        <v>828</v>
      </c>
      <c r="H128" s="1448" t="s">
        <v>860</v>
      </c>
      <c r="I128" s="1448" t="s">
        <v>824</v>
      </c>
      <c r="J128" s="1448"/>
      <c r="K128" s="1448"/>
    </row>
    <row r="129" spans="1:11" ht="13" thickBot="1">
      <c r="A129" s="1449" t="s">
        <v>764</v>
      </c>
      <c r="B129" s="1450" t="s">
        <v>809</v>
      </c>
      <c r="C129" s="1451" t="s">
        <v>850</v>
      </c>
      <c r="D129" s="1450"/>
      <c r="E129" s="1450"/>
      <c r="F129" s="1451"/>
      <c r="G129" s="1450" t="s">
        <v>850</v>
      </c>
      <c r="H129" s="1450" t="s">
        <v>850</v>
      </c>
      <c r="I129" s="1450" t="s">
        <v>850</v>
      </c>
      <c r="J129" s="1450"/>
      <c r="K129" s="1450"/>
    </row>
    <row r="130" spans="1:11">
      <c r="A130" s="1445" t="s">
        <v>779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759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760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761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762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763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764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780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759</v>
      </c>
      <c r="B138" s="1447" t="s">
        <v>815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760</v>
      </c>
      <c r="B139" s="1447" t="s">
        <v>808</v>
      </c>
      <c r="C139" s="1447"/>
      <c r="D139" s="1448"/>
      <c r="E139" s="1448" t="s">
        <v>873</v>
      </c>
      <c r="F139" s="1448" t="s">
        <v>873</v>
      </c>
      <c r="G139" s="1447" t="s">
        <v>873</v>
      </c>
      <c r="H139" s="1447" t="s">
        <v>873</v>
      </c>
      <c r="I139" s="1447" t="s">
        <v>873</v>
      </c>
      <c r="J139" s="1447" t="s">
        <v>873</v>
      </c>
      <c r="K139" s="1447"/>
    </row>
    <row r="140" spans="1:11">
      <c r="A140" s="1446" t="s">
        <v>761</v>
      </c>
      <c r="B140" s="1448" t="s">
        <v>821</v>
      </c>
      <c r="C140" s="1448"/>
      <c r="D140" s="1448"/>
      <c r="E140" s="1448" t="s">
        <v>878</v>
      </c>
      <c r="F140" s="1448" t="s">
        <v>900</v>
      </c>
      <c r="G140" s="1448" t="s">
        <v>834</v>
      </c>
      <c r="H140" s="1452" t="s">
        <v>834</v>
      </c>
      <c r="I140" s="1448" t="s">
        <v>925</v>
      </c>
      <c r="J140" s="1448" t="s">
        <v>925</v>
      </c>
      <c r="K140" s="1448"/>
    </row>
    <row r="141" spans="1:11">
      <c r="A141" s="1446" t="s">
        <v>762</v>
      </c>
      <c r="B141" s="1447" t="s">
        <v>835</v>
      </c>
      <c r="C141" s="1447"/>
      <c r="D141" s="1448"/>
      <c r="E141" s="1448" t="s">
        <v>871</v>
      </c>
      <c r="F141" s="1448" t="s">
        <v>871</v>
      </c>
      <c r="G141" s="1447" t="s">
        <v>809</v>
      </c>
      <c r="H141" s="1447" t="s">
        <v>809</v>
      </c>
      <c r="I141" s="1448" t="s">
        <v>809</v>
      </c>
      <c r="J141" s="1448" t="s">
        <v>809</v>
      </c>
      <c r="K141" s="1448"/>
    </row>
    <row r="142" spans="1:11">
      <c r="A142" s="1446" t="s">
        <v>763</v>
      </c>
      <c r="B142" s="1448">
        <v>0</v>
      </c>
      <c r="C142" s="1448"/>
      <c r="D142" s="1448"/>
      <c r="E142" s="1448" t="s">
        <v>879</v>
      </c>
      <c r="F142" s="1448" t="s">
        <v>902</v>
      </c>
      <c r="G142" s="1448" t="s">
        <v>863</v>
      </c>
      <c r="H142" s="1448" t="s">
        <v>863</v>
      </c>
      <c r="I142" s="1448" t="s">
        <v>926</v>
      </c>
      <c r="J142" s="1448" t="s">
        <v>926</v>
      </c>
      <c r="K142" s="1448"/>
    </row>
    <row r="143" spans="1:11" ht="13" thickBot="1">
      <c r="A143" s="1449" t="s">
        <v>764</v>
      </c>
      <c r="B143" s="1450">
        <v>0</v>
      </c>
      <c r="C143" s="1450"/>
      <c r="D143" s="1451"/>
      <c r="E143" s="1450" t="s">
        <v>872</v>
      </c>
      <c r="F143" s="1450" t="s">
        <v>818</v>
      </c>
      <c r="G143" s="1450" t="s">
        <v>818</v>
      </c>
      <c r="H143" s="1450" t="s">
        <v>818</v>
      </c>
      <c r="I143" s="1450" t="s">
        <v>818</v>
      </c>
      <c r="J143" s="1450" t="s">
        <v>818</v>
      </c>
      <c r="K143" s="1450"/>
    </row>
    <row r="144" spans="1:11">
      <c r="A144" s="1445" t="s">
        <v>781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759</v>
      </c>
      <c r="B145" s="1447" t="s">
        <v>819</v>
      </c>
      <c r="C145" s="1447"/>
      <c r="D145" s="1448"/>
      <c r="E145" s="1447"/>
      <c r="F145" s="1447"/>
      <c r="G145" s="1447"/>
      <c r="H145" s="1447" t="s">
        <v>876</v>
      </c>
      <c r="I145" s="1447" t="s">
        <v>876</v>
      </c>
      <c r="J145" s="1447" t="s">
        <v>819</v>
      </c>
      <c r="K145" s="1447"/>
    </row>
    <row r="146" spans="1:11">
      <c r="A146" s="1446" t="s">
        <v>760</v>
      </c>
      <c r="B146" s="1447" t="s">
        <v>808</v>
      </c>
      <c r="C146" s="1447"/>
      <c r="D146" s="1448"/>
      <c r="E146" s="1447"/>
      <c r="F146" s="1447"/>
      <c r="G146" s="1447"/>
      <c r="H146" s="1447" t="s">
        <v>873</v>
      </c>
      <c r="I146" s="1447" t="s">
        <v>873</v>
      </c>
      <c r="J146" s="1447" t="s">
        <v>873</v>
      </c>
      <c r="K146" s="1447"/>
    </row>
    <row r="147" spans="1:11">
      <c r="A147" s="1446" t="s">
        <v>761</v>
      </c>
      <c r="B147" s="1448" t="s">
        <v>821</v>
      </c>
      <c r="C147" s="1448"/>
      <c r="D147" s="1448"/>
      <c r="E147" s="1448"/>
      <c r="F147" s="1448"/>
      <c r="G147" s="1448"/>
      <c r="H147" s="1448" t="s">
        <v>910</v>
      </c>
      <c r="I147" s="1448" t="s">
        <v>838</v>
      </c>
      <c r="J147" s="1448" t="s">
        <v>910</v>
      </c>
      <c r="K147" s="1448"/>
    </row>
    <row r="148" spans="1:11">
      <c r="A148" s="1446" t="s">
        <v>762</v>
      </c>
      <c r="B148" s="1447" t="s">
        <v>835</v>
      </c>
      <c r="C148" s="1447"/>
      <c r="D148" s="1448"/>
      <c r="E148" s="1447"/>
      <c r="F148" s="1447"/>
      <c r="G148" s="1447"/>
      <c r="H148" s="1447" t="s">
        <v>919</v>
      </c>
      <c r="I148" s="1448" t="s">
        <v>835</v>
      </c>
      <c r="J148" s="1448" t="s">
        <v>835</v>
      </c>
      <c r="K148" s="1448"/>
    </row>
    <row r="149" spans="1:11">
      <c r="A149" s="1446" t="s">
        <v>763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764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782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759</v>
      </c>
      <c r="B152" s="1447" t="s">
        <v>837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760</v>
      </c>
      <c r="B153" s="1447" t="s">
        <v>808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761</v>
      </c>
      <c r="B154" s="1448" t="s">
        <v>838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762</v>
      </c>
      <c r="B155" s="1447" t="s">
        <v>835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763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764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783</v>
      </c>
      <c r="B158" s="1456" t="s">
        <v>839</v>
      </c>
      <c r="C158" s="1456" t="s">
        <v>842</v>
      </c>
      <c r="D158" s="1456" t="s">
        <v>865</v>
      </c>
      <c r="E158" s="1456" t="s">
        <v>887</v>
      </c>
      <c r="F158" s="1456" t="s">
        <v>839</v>
      </c>
      <c r="G158" s="1456" t="s">
        <v>839</v>
      </c>
      <c r="H158" s="1456" t="s">
        <v>842</v>
      </c>
      <c r="I158" s="1456" t="s">
        <v>839</v>
      </c>
      <c r="J158" s="1456" t="s">
        <v>839</v>
      </c>
      <c r="K158" s="1456"/>
    </row>
    <row r="159" spans="1:11">
      <c r="A159" s="1446" t="s">
        <v>759</v>
      </c>
      <c r="B159" s="1447" t="s">
        <v>840</v>
      </c>
      <c r="C159" s="1447" t="s">
        <v>815</v>
      </c>
      <c r="D159" s="1447" t="s">
        <v>866</v>
      </c>
      <c r="E159" s="1447" t="s">
        <v>807</v>
      </c>
      <c r="F159" s="1447" t="s">
        <v>807</v>
      </c>
      <c r="G159" s="1447" t="s">
        <v>807</v>
      </c>
      <c r="H159" s="1447" t="s">
        <v>255</v>
      </c>
      <c r="I159" s="1447" t="s">
        <v>807</v>
      </c>
      <c r="J159" s="1447" t="s">
        <v>807</v>
      </c>
      <c r="K159" s="1447"/>
    </row>
    <row r="160" spans="1:11">
      <c r="A160" s="1446" t="s">
        <v>760</v>
      </c>
      <c r="B160" s="1447" t="s">
        <v>812</v>
      </c>
      <c r="C160" s="1447" t="s">
        <v>853</v>
      </c>
      <c r="D160" s="1448" t="s">
        <v>808</v>
      </c>
      <c r="E160" s="1447" t="s">
        <v>883</v>
      </c>
      <c r="F160" s="1447" t="s">
        <v>812</v>
      </c>
      <c r="G160" s="1447" t="s">
        <v>873</v>
      </c>
      <c r="H160" s="1447" t="s">
        <v>820</v>
      </c>
      <c r="I160" s="1447" t="s">
        <v>873</v>
      </c>
      <c r="J160" s="1447" t="s">
        <v>873</v>
      </c>
      <c r="K160" s="1447"/>
    </row>
    <row r="161" spans="1:11">
      <c r="A161" s="1446" t="s">
        <v>761</v>
      </c>
      <c r="B161" s="1448" t="s">
        <v>822</v>
      </c>
      <c r="C161" s="1448" t="s">
        <v>854</v>
      </c>
      <c r="D161" s="1448" t="s">
        <v>860</v>
      </c>
      <c r="E161" s="1448" t="s">
        <v>884</v>
      </c>
      <c r="F161" s="1448" t="s">
        <v>903</v>
      </c>
      <c r="G161" s="1448" t="s">
        <v>911</v>
      </c>
      <c r="H161" s="1448" t="s">
        <v>920</v>
      </c>
      <c r="I161" s="1448" t="s">
        <v>841</v>
      </c>
      <c r="J161" s="1448" t="s">
        <v>859</v>
      </c>
      <c r="K161" s="1448"/>
    </row>
    <row r="162" spans="1:11">
      <c r="A162" s="1446" t="s">
        <v>762</v>
      </c>
      <c r="B162" s="1447" t="s">
        <v>809</v>
      </c>
      <c r="C162" s="1447" t="s">
        <v>855</v>
      </c>
      <c r="D162" s="1448" t="s">
        <v>835</v>
      </c>
      <c r="E162" s="1447" t="s">
        <v>872</v>
      </c>
      <c r="F162" s="1447" t="s">
        <v>886</v>
      </c>
      <c r="G162" s="1447" t="s">
        <v>850</v>
      </c>
      <c r="H162" s="1448" t="s">
        <v>848</v>
      </c>
      <c r="I162" s="1447" t="s">
        <v>855</v>
      </c>
      <c r="J162" s="1447" t="s">
        <v>850</v>
      </c>
      <c r="K162" s="1447"/>
    </row>
    <row r="163" spans="1:11">
      <c r="A163" s="1446" t="s">
        <v>763</v>
      </c>
      <c r="B163" s="1448" t="s">
        <v>841</v>
      </c>
      <c r="C163" s="1448" t="s">
        <v>856</v>
      </c>
      <c r="D163" s="1448"/>
      <c r="E163" s="1448" t="s">
        <v>885</v>
      </c>
      <c r="F163" s="1448" t="s">
        <v>904</v>
      </c>
      <c r="G163" s="1448" t="s">
        <v>846</v>
      </c>
      <c r="H163" s="1448" t="s">
        <v>918</v>
      </c>
      <c r="I163" s="1448" t="s">
        <v>851</v>
      </c>
      <c r="J163" s="1448" t="s">
        <v>851</v>
      </c>
      <c r="K163" s="1448"/>
    </row>
    <row r="164" spans="1:11" ht="13" thickBot="1">
      <c r="A164" s="1449" t="s">
        <v>764</v>
      </c>
      <c r="B164" s="1450" t="s">
        <v>810</v>
      </c>
      <c r="C164" s="1450" t="s">
        <v>850</v>
      </c>
      <c r="D164" s="1451"/>
      <c r="E164" s="1450" t="s">
        <v>886</v>
      </c>
      <c r="F164" s="1450" t="s">
        <v>818</v>
      </c>
      <c r="G164" s="1450" t="s">
        <v>810</v>
      </c>
      <c r="H164" s="1451" t="s">
        <v>809</v>
      </c>
      <c r="I164" s="1450" t="s">
        <v>810</v>
      </c>
      <c r="J164" s="1450" t="s">
        <v>818</v>
      </c>
      <c r="K164" s="1450"/>
    </row>
    <row r="165" spans="1:11">
      <c r="A165" s="1445" t="s">
        <v>783</v>
      </c>
      <c r="B165" s="1456" t="s">
        <v>842</v>
      </c>
      <c r="C165" s="1456"/>
      <c r="D165" s="1456" t="s">
        <v>867</v>
      </c>
      <c r="E165" s="1456" t="s">
        <v>888</v>
      </c>
      <c r="F165" s="1456" t="s">
        <v>888</v>
      </c>
      <c r="G165" s="1456" t="s">
        <v>888</v>
      </c>
      <c r="H165" s="1456"/>
      <c r="I165" s="1456"/>
      <c r="J165" s="1456"/>
      <c r="K165" s="1456"/>
    </row>
    <row r="166" spans="1:11">
      <c r="A166" s="1446" t="s">
        <v>759</v>
      </c>
      <c r="B166" s="1447" t="s">
        <v>844</v>
      </c>
      <c r="C166" s="1448"/>
      <c r="D166" s="1448" t="s">
        <v>868</v>
      </c>
      <c r="E166" s="1447" t="s">
        <v>807</v>
      </c>
      <c r="F166" s="1448" t="s">
        <v>807</v>
      </c>
      <c r="G166" s="1447" t="s">
        <v>807</v>
      </c>
      <c r="H166" s="1447"/>
      <c r="I166" s="1447"/>
      <c r="J166" s="1447"/>
      <c r="K166" s="1447"/>
    </row>
    <row r="167" spans="1:11">
      <c r="A167" s="1446" t="s">
        <v>760</v>
      </c>
      <c r="B167" s="1447" t="s">
        <v>843</v>
      </c>
      <c r="C167" s="1448"/>
      <c r="D167" s="1448" t="s">
        <v>869</v>
      </c>
      <c r="E167" s="1447" t="s">
        <v>889</v>
      </c>
      <c r="F167" s="1448" t="s">
        <v>869</v>
      </c>
      <c r="G167" s="1447" t="s">
        <v>873</v>
      </c>
      <c r="H167" s="1447"/>
      <c r="I167" s="1447"/>
      <c r="J167" s="1447"/>
      <c r="K167" s="1447"/>
    </row>
    <row r="168" spans="1:11">
      <c r="A168" s="1446" t="s">
        <v>761</v>
      </c>
      <c r="B168" s="1448" t="s">
        <v>845</v>
      </c>
      <c r="C168" s="1448"/>
      <c r="D168" s="1448" t="s">
        <v>890</v>
      </c>
      <c r="E168" s="1448" t="s">
        <v>891</v>
      </c>
      <c r="F168" s="1448" t="s">
        <v>891</v>
      </c>
      <c r="G168" s="1448" t="s">
        <v>851</v>
      </c>
      <c r="H168" s="1448"/>
      <c r="I168" s="1448"/>
      <c r="J168" s="1448"/>
      <c r="K168" s="1448"/>
    </row>
    <row r="169" spans="1:11">
      <c r="A169" s="1446" t="s">
        <v>762</v>
      </c>
      <c r="B169" s="1447" t="s">
        <v>835</v>
      </c>
      <c r="C169" s="1448"/>
      <c r="D169" s="1448" t="s">
        <v>870</v>
      </c>
      <c r="E169" s="1447" t="s">
        <v>848</v>
      </c>
      <c r="F169" s="1448" t="s">
        <v>848</v>
      </c>
      <c r="G169" s="1447" t="s">
        <v>855</v>
      </c>
      <c r="H169" s="1447"/>
      <c r="I169" s="1447"/>
      <c r="J169" s="1447"/>
      <c r="K169" s="1447"/>
    </row>
    <row r="170" spans="1:11">
      <c r="A170" s="1446" t="s">
        <v>763</v>
      </c>
      <c r="B170" s="1448">
        <v>0</v>
      </c>
      <c r="C170" s="1448"/>
      <c r="D170" s="1448"/>
      <c r="E170" s="1448" t="s">
        <v>892</v>
      </c>
      <c r="F170" s="1448" t="s">
        <v>892</v>
      </c>
      <c r="G170" s="1448" t="s">
        <v>857</v>
      </c>
      <c r="H170" s="1448"/>
      <c r="I170" s="1448"/>
      <c r="J170" s="1448"/>
      <c r="K170" s="1448"/>
    </row>
    <row r="171" spans="1:11" ht="13" thickBot="1">
      <c r="A171" s="1449" t="s">
        <v>764</v>
      </c>
      <c r="B171" s="1450">
        <v>0</v>
      </c>
      <c r="C171" s="1451"/>
      <c r="D171" s="1451"/>
      <c r="E171" s="1450" t="s">
        <v>810</v>
      </c>
      <c r="F171" s="1451" t="s">
        <v>818</v>
      </c>
      <c r="G171" s="1450" t="s">
        <v>810</v>
      </c>
      <c r="H171" s="1450"/>
      <c r="I171" s="1450"/>
      <c r="J171" s="1450"/>
      <c r="K171" s="1450"/>
    </row>
    <row r="172" spans="1:11">
      <c r="A172" s="1445" t="s">
        <v>783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759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760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761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762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763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764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783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759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760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761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762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763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764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783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759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760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761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762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763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764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783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759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760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761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762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763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764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783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759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760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761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762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763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764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783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759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760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761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762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763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764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783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759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760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761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762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763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764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783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759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760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761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762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763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764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783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759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760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761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762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763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764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783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759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760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761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762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763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764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783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759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760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761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762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763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764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784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785</v>
      </c>
      <c r="B250" s="1454"/>
      <c r="C250" s="1454"/>
      <c r="D250" s="1454"/>
      <c r="E250" s="1447"/>
      <c r="F250" s="1447" t="s">
        <v>905</v>
      </c>
      <c r="G250" s="1447" t="s">
        <v>912</v>
      </c>
      <c r="H250" s="1447" t="s">
        <v>927</v>
      </c>
      <c r="I250" s="1447" t="s">
        <v>927</v>
      </c>
      <c r="J250" s="1447" t="s">
        <v>933</v>
      </c>
      <c r="K250" s="1447"/>
    </row>
    <row r="251" spans="1:11">
      <c r="A251" s="1453" t="s">
        <v>786</v>
      </c>
      <c r="B251" s="1447"/>
      <c r="C251" s="1447"/>
      <c r="D251" s="1448"/>
      <c r="E251" s="1447"/>
      <c r="F251" s="1448" t="s">
        <v>869</v>
      </c>
      <c r="G251" s="1447" t="s">
        <v>905</v>
      </c>
      <c r="H251" s="1447" t="s">
        <v>905</v>
      </c>
      <c r="I251" s="1447" t="s">
        <v>905</v>
      </c>
      <c r="J251" s="1447" t="s">
        <v>905</v>
      </c>
      <c r="K251" s="1447"/>
    </row>
    <row r="252" spans="1:11">
      <c r="A252" s="1453" t="s">
        <v>787</v>
      </c>
      <c r="B252" s="1448"/>
      <c r="C252" s="1448"/>
      <c r="D252" s="1448"/>
      <c r="E252" s="1447"/>
      <c r="F252" s="1448" t="s">
        <v>812</v>
      </c>
      <c r="G252" s="1447" t="s">
        <v>869</v>
      </c>
      <c r="H252" s="1447" t="s">
        <v>812</v>
      </c>
      <c r="I252" s="1447" t="s">
        <v>812</v>
      </c>
      <c r="J252" s="1447" t="s">
        <v>927</v>
      </c>
      <c r="K252" s="1447"/>
    </row>
    <row r="253" spans="1:11" ht="13" thickBot="1">
      <c r="A253" s="1455" t="s">
        <v>788</v>
      </c>
      <c r="B253" s="1451"/>
      <c r="C253" s="1451"/>
      <c r="D253" s="1451"/>
      <c r="E253" s="1450"/>
      <c r="F253" s="1451">
        <v>0</v>
      </c>
      <c r="G253" s="1450" t="s">
        <v>913</v>
      </c>
      <c r="H253" s="1450" t="s">
        <v>913</v>
      </c>
      <c r="I253" s="1451" t="s">
        <v>913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790</v>
      </c>
    </row>
    <row r="2" spans="1:11" ht="15">
      <c r="A2" s="1460"/>
    </row>
    <row r="3" spans="1:11" ht="13" thickBot="1">
      <c r="A3" s="1461"/>
      <c r="B3" s="1440" t="s">
        <v>792</v>
      </c>
      <c r="C3" s="1440"/>
      <c r="D3" s="1440"/>
      <c r="E3" s="1440"/>
      <c r="F3" s="1440"/>
      <c r="G3" s="1440"/>
    </row>
    <row r="4" spans="1:11" ht="25" thickBot="1">
      <c r="A4" s="1462" t="s">
        <v>793</v>
      </c>
      <c r="B4" s="1444" t="s">
        <v>982</v>
      </c>
      <c r="C4" s="1444" t="s">
        <v>983</v>
      </c>
      <c r="D4" s="1444" t="s">
        <v>966</v>
      </c>
      <c r="E4" s="1444" t="s">
        <v>967</v>
      </c>
      <c r="F4" s="1444" t="s">
        <v>974</v>
      </c>
      <c r="G4" s="1444" t="s">
        <v>981</v>
      </c>
      <c r="H4" s="1444"/>
      <c r="I4" s="1444" t="s">
        <v>984</v>
      </c>
      <c r="J4" s="1444" t="s">
        <v>978</v>
      </c>
      <c r="K4" s="1444"/>
    </row>
    <row r="5" spans="1:11">
      <c r="A5" s="1464" t="s">
        <v>794</v>
      </c>
      <c r="B5" s="1465" t="s">
        <v>934</v>
      </c>
      <c r="C5" s="1465" t="s">
        <v>934</v>
      </c>
      <c r="D5" s="1465" t="s">
        <v>934</v>
      </c>
      <c r="E5" s="1465" t="s">
        <v>934</v>
      </c>
      <c r="F5" s="1465" t="s">
        <v>934</v>
      </c>
      <c r="G5" s="1465" t="s">
        <v>934</v>
      </c>
      <c r="H5" s="1465" t="s">
        <v>934</v>
      </c>
      <c r="I5" s="1465" t="s">
        <v>934</v>
      </c>
      <c r="J5" s="1465" t="s">
        <v>934</v>
      </c>
      <c r="K5" s="1465"/>
    </row>
    <row r="6" spans="1:11">
      <c r="A6" s="1482" t="s">
        <v>795</v>
      </c>
      <c r="B6" s="1466" t="s">
        <v>935</v>
      </c>
      <c r="C6" s="1465" t="s">
        <v>934</v>
      </c>
      <c r="D6" s="1465" t="s">
        <v>934</v>
      </c>
      <c r="E6" s="1465" t="s">
        <v>934</v>
      </c>
      <c r="F6" s="1466" t="s">
        <v>935</v>
      </c>
      <c r="G6" s="1466" t="s">
        <v>934</v>
      </c>
      <c r="H6" s="1465" t="s">
        <v>934</v>
      </c>
      <c r="I6" s="1465" t="s">
        <v>934</v>
      </c>
      <c r="J6" s="1466" t="s">
        <v>935</v>
      </c>
      <c r="K6" s="1466"/>
    </row>
    <row r="7" spans="1:11">
      <c r="A7" s="1482" t="s">
        <v>796</v>
      </c>
      <c r="B7" s="1466" t="s">
        <v>934</v>
      </c>
      <c r="C7" s="1465" t="s">
        <v>934</v>
      </c>
      <c r="D7" s="1466" t="s">
        <v>937</v>
      </c>
      <c r="E7" s="1465" t="s">
        <v>934</v>
      </c>
      <c r="F7" s="1466" t="s">
        <v>935</v>
      </c>
      <c r="G7" s="1466" t="s">
        <v>935</v>
      </c>
      <c r="H7" s="1465" t="s">
        <v>934</v>
      </c>
      <c r="I7" s="1465" t="s">
        <v>934</v>
      </c>
      <c r="J7" s="1466" t="s">
        <v>935</v>
      </c>
      <c r="K7" s="1466"/>
    </row>
    <row r="8" spans="1:11">
      <c r="A8" s="1482" t="s">
        <v>797</v>
      </c>
      <c r="B8" s="1466" t="s">
        <v>937</v>
      </c>
      <c r="C8" s="1466" t="s">
        <v>943</v>
      </c>
      <c r="D8" s="1466" t="s">
        <v>937</v>
      </c>
      <c r="E8" s="1466" t="s">
        <v>937</v>
      </c>
      <c r="F8" s="1466" t="s">
        <v>937</v>
      </c>
      <c r="G8" s="1466" t="s">
        <v>937</v>
      </c>
      <c r="H8" s="1466" t="s">
        <v>937</v>
      </c>
      <c r="I8" s="1466" t="s">
        <v>937</v>
      </c>
      <c r="J8" s="1466" t="s">
        <v>937</v>
      </c>
      <c r="K8" s="1466"/>
    </row>
    <row r="9" spans="1:11">
      <c r="A9" s="1483" t="s">
        <v>798</v>
      </c>
      <c r="B9" s="1466" t="s">
        <v>937</v>
      </c>
      <c r="C9" s="1467" t="s">
        <v>937</v>
      </c>
      <c r="D9" s="1466" t="s">
        <v>937</v>
      </c>
      <c r="E9" s="1466" t="s">
        <v>937</v>
      </c>
      <c r="F9" s="1466" t="s">
        <v>937</v>
      </c>
      <c r="G9" s="1467" t="s">
        <v>937</v>
      </c>
      <c r="H9" s="1467" t="s">
        <v>937</v>
      </c>
      <c r="I9" s="1466" t="s">
        <v>937</v>
      </c>
      <c r="J9" s="1466" t="s">
        <v>937</v>
      </c>
      <c r="K9" s="1467"/>
    </row>
    <row r="10" spans="1:11" ht="13" thickBot="1">
      <c r="A10" s="1484" t="s">
        <v>799</v>
      </c>
      <c r="B10" s="1466" t="s">
        <v>937</v>
      </c>
      <c r="C10" s="1468" t="s">
        <v>938</v>
      </c>
      <c r="D10" s="1468" t="s">
        <v>938</v>
      </c>
      <c r="E10" s="1466" t="s">
        <v>937</v>
      </c>
      <c r="F10" s="1468" t="s">
        <v>938</v>
      </c>
      <c r="G10" s="1468" t="s">
        <v>938</v>
      </c>
      <c r="H10" s="1468" t="s">
        <v>938</v>
      </c>
      <c r="I10" s="1468" t="s">
        <v>938</v>
      </c>
      <c r="J10" s="1468" t="s">
        <v>938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791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934</v>
      </c>
      <c r="C14" s="1474" t="s">
        <v>934</v>
      </c>
      <c r="D14" s="1474" t="s">
        <v>934</v>
      </c>
      <c r="E14" s="1474" t="s">
        <v>934</v>
      </c>
      <c r="F14" s="1474" t="s">
        <v>934</v>
      </c>
      <c r="G14" s="1474" t="s">
        <v>934</v>
      </c>
      <c r="H14" s="1475" t="s">
        <v>934</v>
      </c>
      <c r="I14" s="1474" t="s">
        <v>934</v>
      </c>
      <c r="J14" s="1475" t="s">
        <v>934</v>
      </c>
      <c r="K14" s="1474"/>
    </row>
    <row r="15" spans="1:11">
      <c r="A15" s="1476">
        <v>2</v>
      </c>
      <c r="B15" s="1477" t="s">
        <v>944</v>
      </c>
      <c r="C15" s="1477" t="s">
        <v>940</v>
      </c>
      <c r="D15" s="1477" t="s">
        <v>941</v>
      </c>
      <c r="E15" s="1477"/>
      <c r="F15" s="1477"/>
      <c r="G15" s="1477"/>
      <c r="H15" s="1477" t="s">
        <v>940</v>
      </c>
      <c r="I15" s="1477" t="s">
        <v>939</v>
      </c>
      <c r="J15" s="1477" t="s">
        <v>936</v>
      </c>
      <c r="K15" s="1477"/>
    </row>
    <row r="16" spans="1:11" ht="13" thickBot="1">
      <c r="A16" s="1478">
        <v>3</v>
      </c>
      <c r="B16" s="1479" t="s">
        <v>942</v>
      </c>
      <c r="C16" s="1468"/>
      <c r="D16" s="1468" t="s">
        <v>942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800</v>
      </c>
      <c r="J1" s="1487"/>
    </row>
    <row r="2" spans="1:11" ht="13" thickBot="1"/>
    <row r="3" spans="1:11" ht="13" thickBot="1">
      <c r="A3" s="1443" t="s">
        <v>804</v>
      </c>
      <c r="B3" s="1444" t="s">
        <v>960</v>
      </c>
      <c r="C3" s="1444" t="s">
        <v>963</v>
      </c>
      <c r="D3" s="1444" t="s">
        <v>966</v>
      </c>
      <c r="E3" s="1444" t="s">
        <v>967</v>
      </c>
      <c r="F3" s="1444" t="s">
        <v>974</v>
      </c>
      <c r="G3" s="1444" t="s">
        <v>981</v>
      </c>
      <c r="H3" s="1444" t="s">
        <v>914</v>
      </c>
      <c r="I3" s="1444" t="s">
        <v>973</v>
      </c>
      <c r="J3" s="1444" t="s">
        <v>975</v>
      </c>
      <c r="K3" s="1444" t="s">
        <v>978</v>
      </c>
    </row>
    <row r="4" spans="1:11" ht="13" thickBot="1">
      <c r="A4" s="1486" t="s">
        <v>801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802</v>
      </c>
      <c r="B12" s="1487" t="s">
        <v>985</v>
      </c>
      <c r="C12" s="1487" t="s">
        <v>988</v>
      </c>
      <c r="D12" s="1487" t="s">
        <v>985</v>
      </c>
      <c r="E12" s="1487" t="s">
        <v>985</v>
      </c>
      <c r="F12" s="1487" t="s">
        <v>985</v>
      </c>
      <c r="G12" s="1487" t="s">
        <v>985</v>
      </c>
      <c r="H12" s="1487"/>
      <c r="I12" s="1487" t="s">
        <v>985</v>
      </c>
      <c r="J12" s="1487" t="s">
        <v>985</v>
      </c>
      <c r="K12" s="1487" t="s">
        <v>985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987</v>
      </c>
      <c r="C14" s="1474" t="s">
        <v>987</v>
      </c>
      <c r="D14" s="1474" t="s">
        <v>987</v>
      </c>
      <c r="E14" s="1474" t="s">
        <v>987</v>
      </c>
      <c r="F14" s="1474" t="s">
        <v>987</v>
      </c>
      <c r="G14" s="1474" t="s">
        <v>987</v>
      </c>
      <c r="H14" s="1474"/>
      <c r="I14" s="1474" t="s">
        <v>987</v>
      </c>
      <c r="J14" s="1474" t="s">
        <v>987</v>
      </c>
      <c r="K14" s="1474" t="s">
        <v>987</v>
      </c>
    </row>
    <row r="15" spans="1:11">
      <c r="A15" s="1446"/>
      <c r="B15" s="1447" t="s">
        <v>991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991</v>
      </c>
      <c r="E16" s="1447"/>
      <c r="F16" s="1447" t="s">
        <v>991</v>
      </c>
      <c r="G16" s="1447"/>
      <c r="H16" s="1448"/>
      <c r="I16" s="1447" t="s">
        <v>991</v>
      </c>
      <c r="J16" s="1448"/>
      <c r="K16" s="1447" t="s">
        <v>991</v>
      </c>
    </row>
    <row r="17" spans="1:11">
      <c r="A17" s="1446"/>
      <c r="B17" s="1448"/>
      <c r="C17" s="1447" t="s">
        <v>991</v>
      </c>
      <c r="D17" s="1447"/>
      <c r="E17" s="1447" t="s">
        <v>991</v>
      </c>
      <c r="F17" s="1447"/>
      <c r="G17" s="1447" t="s">
        <v>991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991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985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989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985</v>
      </c>
      <c r="E23" s="1447"/>
      <c r="F23" s="1487" t="s">
        <v>985</v>
      </c>
      <c r="G23" s="1447" t="s">
        <v>991</v>
      </c>
      <c r="H23" s="1447"/>
      <c r="I23" s="1487" t="s">
        <v>985</v>
      </c>
      <c r="J23" s="1447" t="s">
        <v>991</v>
      </c>
      <c r="K23" s="1487" t="s">
        <v>985</v>
      </c>
    </row>
    <row r="24" spans="1:11" ht="13" thickBot="1">
      <c r="A24" s="1446"/>
      <c r="B24" s="1447" t="s">
        <v>991</v>
      </c>
      <c r="C24" s="1447"/>
      <c r="D24" s="1448"/>
      <c r="E24" s="1487" t="s">
        <v>985</v>
      </c>
      <c r="F24" s="1447"/>
      <c r="G24" s="1447"/>
      <c r="H24" s="1447"/>
      <c r="I24" s="1448"/>
      <c r="J24" s="1487" t="s">
        <v>985</v>
      </c>
      <c r="K24" s="1448"/>
    </row>
    <row r="25" spans="1:11">
      <c r="A25" s="1446"/>
      <c r="B25" s="1448"/>
      <c r="C25" s="1448"/>
      <c r="D25" s="1447" t="s">
        <v>991</v>
      </c>
      <c r="E25" s="1447"/>
      <c r="F25" s="1447" t="s">
        <v>991</v>
      </c>
      <c r="G25" s="1487" t="s">
        <v>985</v>
      </c>
      <c r="H25" s="1447"/>
      <c r="I25" s="1447"/>
      <c r="J25" s="1447"/>
      <c r="K25" s="1447" t="s">
        <v>991</v>
      </c>
    </row>
    <row r="26" spans="1:11">
      <c r="A26" s="1446"/>
      <c r="B26" s="1448"/>
      <c r="C26" s="1447" t="s">
        <v>991</v>
      </c>
      <c r="D26" s="1448"/>
      <c r="E26" s="1447" t="s">
        <v>991</v>
      </c>
      <c r="F26" s="1448"/>
      <c r="G26" s="1448"/>
      <c r="H26" s="1448"/>
      <c r="I26" s="1447" t="s">
        <v>991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986</v>
      </c>
      <c r="C29" s="1488" t="s">
        <v>986</v>
      </c>
      <c r="D29" s="1488" t="s">
        <v>986</v>
      </c>
      <c r="E29" s="1488" t="s">
        <v>986</v>
      </c>
      <c r="F29" s="1488" t="s">
        <v>986</v>
      </c>
      <c r="G29" s="1488" t="s">
        <v>986</v>
      </c>
      <c r="H29" s="1488"/>
      <c r="I29" s="1488" t="s">
        <v>986</v>
      </c>
      <c r="J29" s="1488" t="s">
        <v>986</v>
      </c>
      <c r="K29" s="1488" t="s">
        <v>986</v>
      </c>
    </row>
    <row r="30" spans="1:11">
      <c r="A30" s="1446"/>
      <c r="B30" s="1447" t="s">
        <v>992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992</v>
      </c>
      <c r="E31" s="1447"/>
      <c r="F31" s="1447" t="s">
        <v>992</v>
      </c>
      <c r="G31" s="1447"/>
      <c r="H31" s="1447"/>
      <c r="I31" s="1447" t="s">
        <v>992</v>
      </c>
      <c r="J31" s="1447"/>
      <c r="K31" s="1447" t="s">
        <v>992</v>
      </c>
    </row>
    <row r="32" spans="1:11">
      <c r="A32" s="1446"/>
      <c r="B32" s="1447"/>
      <c r="C32" s="1447" t="s">
        <v>992</v>
      </c>
      <c r="D32" s="1447"/>
      <c r="E32" s="1447" t="s">
        <v>992</v>
      </c>
      <c r="F32" s="1447"/>
      <c r="G32" s="1447" t="s">
        <v>992</v>
      </c>
      <c r="H32" s="1447"/>
      <c r="I32" s="1447"/>
      <c r="J32" s="1447" t="s">
        <v>992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803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990</v>
      </c>
      <c r="C37" s="1488"/>
      <c r="D37" s="1488"/>
      <c r="E37" s="1488"/>
      <c r="F37" s="1488"/>
      <c r="G37" s="1488" t="s">
        <v>990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990</v>
      </c>
      <c r="E38" s="1447"/>
      <c r="F38" s="1447"/>
      <c r="G38" s="1447"/>
      <c r="H38" s="1447"/>
      <c r="I38" s="1447"/>
      <c r="J38" s="1488" t="s">
        <v>990</v>
      </c>
      <c r="K38" s="1447"/>
    </row>
    <row r="39" spans="1:11" ht="13" thickBot="1">
      <c r="A39" s="1446"/>
      <c r="B39" s="1448"/>
      <c r="C39" s="1488" t="s">
        <v>990</v>
      </c>
      <c r="D39" s="1447"/>
      <c r="E39" s="1447"/>
      <c r="F39" s="1488" t="s">
        <v>990</v>
      </c>
      <c r="G39" s="1447"/>
      <c r="H39" s="1447"/>
      <c r="I39" s="1447"/>
      <c r="J39" s="1447"/>
      <c r="K39" s="1488" t="s">
        <v>990</v>
      </c>
    </row>
    <row r="40" spans="1:11">
      <c r="A40" s="1446"/>
      <c r="B40" s="1448"/>
      <c r="C40" s="1454"/>
      <c r="D40" s="1447"/>
      <c r="E40" s="1488" t="s">
        <v>990</v>
      </c>
      <c r="F40" s="1447"/>
      <c r="G40" s="1447" t="s">
        <v>995</v>
      </c>
      <c r="H40" s="1447"/>
      <c r="I40" s="1488" t="s">
        <v>990</v>
      </c>
      <c r="J40" s="1447"/>
      <c r="K40" s="1447"/>
    </row>
    <row r="41" spans="1:11">
      <c r="A41" s="1446"/>
      <c r="B41" s="1448"/>
      <c r="C41" s="1447" t="s">
        <v>995</v>
      </c>
      <c r="D41" s="1448"/>
      <c r="E41" s="1447" t="s">
        <v>995</v>
      </c>
      <c r="F41" s="1448"/>
      <c r="G41" s="1448"/>
      <c r="H41" s="1447"/>
      <c r="I41" s="1447"/>
      <c r="J41" s="1447" t="s">
        <v>995</v>
      </c>
      <c r="K41" s="1447"/>
    </row>
    <row r="42" spans="1:11">
      <c r="A42" s="1489"/>
      <c r="B42" s="1491"/>
      <c r="C42" s="1490"/>
      <c r="D42" s="1447" t="s">
        <v>995</v>
      </c>
      <c r="E42" s="1490"/>
      <c r="F42" s="1447" t="s">
        <v>995</v>
      </c>
      <c r="G42" s="1491"/>
      <c r="H42" s="1490"/>
      <c r="I42" s="1447" t="s">
        <v>995</v>
      </c>
      <c r="J42" s="1490"/>
      <c r="K42" s="1447" t="s">
        <v>995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805</v>
      </c>
    </row>
    <row r="2" spans="1:11" ht="13" thickBot="1"/>
    <row r="3" spans="1:11" ht="13" thickBot="1">
      <c r="A3" s="1443" t="s">
        <v>804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801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802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803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2016-11-18T16:37:36Z</dcterms:modified>
</cp:coreProperties>
</file>