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249" i="4" l="1"/>
  <c r="BV153" i="4"/>
  <c r="BV120" i="4"/>
  <c r="BV63" i="4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991" i="3"/>
  <c r="BV34" i="3"/>
  <c r="BV998" i="3"/>
  <c r="BV41" i="3"/>
  <c r="BV993" i="3"/>
  <c r="BV36" i="3"/>
  <c r="BV994" i="3"/>
  <c r="BV37" i="3"/>
  <c r="BV997" i="3"/>
  <c r="BV40" i="3"/>
  <c r="BV995" i="3"/>
  <c r="BV38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991" i="3"/>
  <c r="BY34" i="3"/>
  <c r="BY993" i="3"/>
  <c r="BY36" i="3"/>
  <c r="BY998" i="3"/>
  <c r="BY41" i="3"/>
  <c r="BY994" i="3"/>
  <c r="BY37" i="3"/>
  <c r="BY995" i="3"/>
  <c r="BY38" i="3"/>
  <c r="BY997" i="3"/>
  <c r="BY40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991" i="3"/>
  <c r="BX34" i="3"/>
  <c r="BX993" i="3"/>
  <c r="BX36" i="3"/>
  <c r="BX998" i="3"/>
  <c r="BX41" i="3"/>
  <c r="BX994" i="3"/>
  <c r="BX37" i="3"/>
  <c r="BX995" i="3"/>
  <c r="BX38" i="3"/>
  <c r="BX997" i="3"/>
  <c r="BX40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991" i="3"/>
  <c r="BW34" i="3"/>
  <c r="BW993" i="3"/>
  <c r="BW36" i="3"/>
  <c r="BW998" i="3"/>
  <c r="BW41" i="3"/>
  <c r="BW994" i="3"/>
  <c r="BW37" i="3"/>
  <c r="BW995" i="3"/>
  <c r="BW38" i="3"/>
  <c r="BW997" i="3"/>
  <c r="BW40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2" i="3"/>
  <c r="BY996" i="3"/>
  <c r="BY999" i="3"/>
  <c r="BY1000" i="3"/>
  <c r="BY984" i="3"/>
  <c r="BY1001" i="3"/>
  <c r="BX992" i="3"/>
  <c r="BX996" i="3"/>
  <c r="BX999" i="3"/>
  <c r="BX1000" i="3"/>
  <c r="BX984" i="3"/>
  <c r="BX1001" i="3"/>
  <c r="BW992" i="3"/>
  <c r="BW996" i="3"/>
  <c r="BW999" i="3"/>
  <c r="BW1000" i="3"/>
  <c r="BW984" i="3"/>
  <c r="BW1001" i="3"/>
  <c r="BV992" i="3"/>
  <c r="BV996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39" i="3"/>
  <c r="BX39" i="3"/>
  <c r="BW39" i="3"/>
  <c r="BV39" i="3"/>
  <c r="BY35" i="3"/>
  <c r="BX35" i="3"/>
  <c r="BW35" i="3"/>
  <c r="BV35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<sst xmlns="http://schemas.openxmlformats.org/spreadsheetml/2006/main" count="5272" uniqueCount="1118">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</sst>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9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1266.32</c:v>
                </c:pt>
                <c:pt idx="1">
                  <c:v>1880.96</c:v>
                </c:pt>
                <c:pt idx="2">
                  <c:v>4214.26</c:v>
                </c:pt>
                <c:pt idx="3">
                  <c:v>6794.62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250.0</c:v>
                </c:pt>
                <c:pt idx="1">
                  <c:v>391.0</c:v>
                </c:pt>
                <c:pt idx="2">
                  <c:v>1152.0</c:v>
                </c:pt>
                <c:pt idx="3">
                  <c:v>1390.0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25.0</c:v>
                </c:pt>
                <c:pt idx="1">
                  <c:v>405.0</c:v>
                </c:pt>
                <c:pt idx="2">
                  <c:v>9485.0</c:v>
                </c:pt>
                <c:pt idx="3">
                  <c:v>22940.0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700.0</c:v>
                </c:pt>
                <c:pt idx="1">
                  <c:v>700.0</c:v>
                </c:pt>
                <c:pt idx="2">
                  <c:v>2160.0</c:v>
                </c:pt>
                <c:pt idx="3">
                  <c:v>3500.0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348.0</c:v>
                </c:pt>
                <c:pt idx="1">
                  <c:v>390.0</c:v>
                </c:pt>
                <c:pt idx="2">
                  <c:v>720.0</c:v>
                </c:pt>
                <c:pt idx="3">
                  <c:v>1320.0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498.0</c:v>
                </c:pt>
                <c:pt idx="1">
                  <c:v>551.0</c:v>
                </c:pt>
                <c:pt idx="2">
                  <c:v>2579.0</c:v>
                </c:pt>
                <c:pt idx="3">
                  <c:v>4399.0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328.6800000000003</c:v>
                </c:pt>
                <c:pt idx="1">
                  <c:v>117.04</c:v>
                </c:pt>
                <c:pt idx="2">
                  <c:v>364.739999999998</c:v>
                </c:pt>
                <c:pt idx="3">
                  <c:v>2283.380000000005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H89" activePane="bottomRight" state="frozen"/>
      <selection pane="topRight" activeCell="BW1" sqref="BW1"/>
      <selection pane="bottomLeft" activeCell="A149" sqref="A149"/>
      <selection pane="bottomRight" activeCell="CK93" sqref="CK93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686</v>
      </c>
      <c r="B1" s="1529" t="s">
        <v>1116</v>
      </c>
      <c r="C1" s="1299"/>
      <c r="D1" s="1528" t="s">
        <v>836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835</v>
      </c>
      <c r="B2" s="1304"/>
      <c r="C2" s="1678" t="s">
        <v>31</v>
      </c>
      <c r="D2" s="1679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21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6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6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687</v>
      </c>
      <c r="B4" s="1318"/>
      <c r="C4" s="1319" t="s">
        <v>774</v>
      </c>
      <c r="D4" s="1320" t="s">
        <v>776</v>
      </c>
      <c r="E4" s="1320" t="s">
        <v>776</v>
      </c>
      <c r="F4" s="1320" t="s">
        <v>810</v>
      </c>
      <c r="G4" s="1320" t="s">
        <v>810</v>
      </c>
      <c r="H4" s="1320" t="s">
        <v>810</v>
      </c>
      <c r="I4" s="1320" t="s">
        <v>810</v>
      </c>
      <c r="J4" s="1320" t="s">
        <v>810</v>
      </c>
      <c r="K4" s="1320" t="s">
        <v>810</v>
      </c>
      <c r="L4" s="1320" t="s">
        <v>688</v>
      </c>
      <c r="M4" s="1320" t="s">
        <v>688</v>
      </c>
      <c r="N4" s="1320" t="s">
        <v>688</v>
      </c>
      <c r="O4" s="1320" t="s">
        <v>688</v>
      </c>
      <c r="P4" s="1320" t="s">
        <v>688</v>
      </c>
      <c r="Q4" s="1320" t="s">
        <v>688</v>
      </c>
      <c r="R4" s="1320" t="s">
        <v>688</v>
      </c>
      <c r="S4" s="1320" t="s">
        <v>688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810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17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17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53" t="s">
        <v>47</v>
      </c>
      <c r="CR4" s="185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9" t="s">
        <v>48</v>
      </c>
      <c r="DF4" s="1849"/>
      <c r="DG4" s="1849"/>
      <c r="DH4" s="1854" t="s">
        <v>47</v>
      </c>
      <c r="DI4" s="185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9" t="s">
        <v>48</v>
      </c>
      <c r="DW4" s="1849"/>
      <c r="DX4" s="1849"/>
      <c r="DY4" s="45" t="s">
        <v>49</v>
      </c>
      <c r="DZ4" s="45"/>
      <c r="EA4" s="1850" t="s">
        <v>50</v>
      </c>
      <c r="EB4" s="1850"/>
      <c r="EC4" s="1850"/>
      <c r="ED4" s="1850"/>
      <c r="EE4" s="1850"/>
      <c r="EF4" s="1850"/>
      <c r="EG4" s="1850"/>
      <c r="EH4" s="46"/>
    </row>
    <row r="5" spans="1:143" s="47" customFormat="1" ht="24.5" customHeight="1">
      <c r="A5" s="1324" t="s">
        <v>51</v>
      </c>
      <c r="B5" s="1325"/>
      <c r="C5" s="1326" t="s">
        <v>775</v>
      </c>
      <c r="D5" s="1327" t="s">
        <v>777</v>
      </c>
      <c r="E5" s="1327" t="s">
        <v>806</v>
      </c>
      <c r="F5" s="1327" t="s">
        <v>882</v>
      </c>
      <c r="G5" s="1327" t="s">
        <v>890</v>
      </c>
      <c r="H5" s="1327" t="s">
        <v>892</v>
      </c>
      <c r="I5" s="1327" t="s">
        <v>901</v>
      </c>
      <c r="J5" s="1327" t="s">
        <v>903</v>
      </c>
      <c r="K5" s="1327" t="s">
        <v>905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903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67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67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44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22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837</v>
      </c>
      <c r="D7" s="1343" t="s">
        <v>779</v>
      </c>
      <c r="E7" s="1343" t="s">
        <v>778</v>
      </c>
      <c r="F7" s="1343" t="s">
        <v>883</v>
      </c>
      <c r="G7" s="1343" t="s">
        <v>891</v>
      </c>
      <c r="H7" s="1343" t="s">
        <v>778</v>
      </c>
      <c r="I7" s="1650" t="s">
        <v>778</v>
      </c>
      <c r="J7" s="1343"/>
      <c r="K7" s="1650" t="s">
        <v>906</v>
      </c>
      <c r="L7" s="1650"/>
      <c r="M7" s="1343"/>
      <c r="N7" s="1344"/>
      <c r="O7" s="1344"/>
      <c r="P7" s="1343"/>
      <c r="Q7" s="1343"/>
      <c r="R7" s="1343"/>
      <c r="S7" s="1345"/>
      <c r="T7" s="1346" t="s">
        <v>837</v>
      </c>
      <c r="U7" s="1347" t="s">
        <v>778</v>
      </c>
      <c r="V7" s="1347" t="s">
        <v>778</v>
      </c>
      <c r="W7" s="1347" t="s">
        <v>893</v>
      </c>
      <c r="X7" s="1562" t="s">
        <v>897</v>
      </c>
      <c r="Y7" s="1562" t="s">
        <v>898</v>
      </c>
      <c r="Z7" s="1347"/>
      <c r="AA7" s="1562" t="s">
        <v>891</v>
      </c>
      <c r="AB7" s="1347"/>
      <c r="AC7" s="1347"/>
      <c r="AD7" s="1347"/>
      <c r="AE7" s="1347"/>
      <c r="AF7" s="1347"/>
      <c r="AG7" s="1347"/>
      <c r="AH7" s="1344"/>
      <c r="AI7" s="1344"/>
      <c r="AJ7" s="1645"/>
      <c r="AK7" s="1346" t="s">
        <v>848</v>
      </c>
      <c r="AL7" s="1347" t="s">
        <v>868</v>
      </c>
      <c r="AM7" s="1347" t="s">
        <v>878</v>
      </c>
      <c r="AN7" s="1562" t="s">
        <v>895</v>
      </c>
      <c r="AO7" s="1562" t="s">
        <v>891</v>
      </c>
      <c r="AP7" s="1562" t="s">
        <v>900</v>
      </c>
      <c r="AQ7" s="1562" t="s">
        <v>883</v>
      </c>
      <c r="AR7" s="1562" t="s">
        <v>883</v>
      </c>
      <c r="AS7" s="1562" t="s">
        <v>911</v>
      </c>
      <c r="AT7" s="1347"/>
      <c r="AU7" s="1347"/>
      <c r="AV7" s="1347"/>
      <c r="AW7" s="1347"/>
      <c r="AX7" s="1347"/>
      <c r="AY7" s="1347"/>
      <c r="AZ7" s="1347"/>
      <c r="BA7" s="1623"/>
      <c r="BB7" s="1348" t="s">
        <v>837</v>
      </c>
      <c r="BC7" s="1349" t="s">
        <v>778</v>
      </c>
      <c r="BD7" s="1349" t="s">
        <v>881</v>
      </c>
      <c r="BE7" s="1563" t="s">
        <v>778</v>
      </c>
      <c r="BF7" s="1563" t="s">
        <v>778</v>
      </c>
      <c r="BG7" s="1563" t="s">
        <v>778</v>
      </c>
      <c r="BH7" s="1563" t="s">
        <v>902</v>
      </c>
      <c r="BI7" s="1563" t="s">
        <v>912</v>
      </c>
      <c r="BJ7" s="1563" t="s">
        <v>913</v>
      </c>
      <c r="BK7" s="1563"/>
      <c r="BL7" s="1349"/>
      <c r="BM7" s="1349"/>
      <c r="BN7" s="1349"/>
      <c r="BO7" s="1349"/>
      <c r="BP7" s="1349"/>
      <c r="BQ7" s="1349"/>
      <c r="BR7" s="1350"/>
      <c r="BS7" s="1337" t="s">
        <v>860</v>
      </c>
      <c r="BT7" s="1338" t="s">
        <v>876</v>
      </c>
      <c r="BU7" s="1655" t="s">
        <v>914</v>
      </c>
      <c r="BV7" s="1563" t="s">
        <v>778</v>
      </c>
      <c r="BW7" s="1563" t="s">
        <v>915</v>
      </c>
      <c r="BX7" s="1563" t="s">
        <v>891</v>
      </c>
      <c r="BY7" s="1563" t="s">
        <v>778</v>
      </c>
      <c r="BZ7" s="1563" t="s">
        <v>916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46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24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25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25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47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26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47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26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48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27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18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18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49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28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30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29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42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30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31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31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824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36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28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30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29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42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30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31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31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825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36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28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30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29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42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30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31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31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826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36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28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30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29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42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30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31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31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827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49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28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30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29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42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32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31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31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828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38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33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37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33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37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33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37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34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37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34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37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34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37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34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19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35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828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34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36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34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37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33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37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33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37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33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37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33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37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33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37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35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19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828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34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34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34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34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33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33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33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34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33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34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33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34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33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34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35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35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828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34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34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34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34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33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33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33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33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33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33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33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33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33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33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35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35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829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38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33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34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38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34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34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39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39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830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36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40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37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41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37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41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37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42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37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42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37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42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37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42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20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31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830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43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36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42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37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41"/>
      <c r="AK80" s="1429"/>
      <c r="AL80" s="1489"/>
      <c r="AM80" s="1489" t="s">
        <v>879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37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41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37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41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37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41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37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41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37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31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20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830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43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43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42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42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41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41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41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42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41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42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41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42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41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42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1</v>
      </c>
      <c r="CL92" s="99">
        <v>0</v>
      </c>
      <c r="CM92" s="100">
        <v>0</v>
      </c>
      <c r="CN92" s="149">
        <f>IF(CK86=0,"",100*CK92/CK86)</f>
        <v>20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31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31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6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120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830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43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43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42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42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41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41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41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41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41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41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41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41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41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41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1</v>
      </c>
      <c r="CL100" s="99">
        <v>0</v>
      </c>
      <c r="CM100" s="100">
        <v>0</v>
      </c>
      <c r="CN100" s="149">
        <f>IF(CK94=0,"",100*CK100/CK94)</f>
        <v>6.666666666666667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31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31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17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113.33333333333333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831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36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40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37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41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37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41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37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42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37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42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37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42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37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42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20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31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831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43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36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42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37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41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37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41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37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41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37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41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37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41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37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1</v>
      </c>
      <c r="CL116" s="99">
        <v>0</v>
      </c>
      <c r="CM116" s="100">
        <v>0</v>
      </c>
      <c r="CN116" s="149">
        <f>IF(CK110=0,"",100*CK116/CK110)</f>
        <v>33.333333333333336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31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20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4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133.33333333333334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831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43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43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42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42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41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41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41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42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41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42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41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42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41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42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31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31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831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43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43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42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42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41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41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41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41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41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41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41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41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41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41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2</v>
      </c>
      <c r="CL132" s="99">
        <v>0</v>
      </c>
      <c r="CM132" s="100">
        <v>0</v>
      </c>
      <c r="CN132" s="149">
        <f>IF(CK126=0,"",100*CK132/CK126)</f>
        <v>20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31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31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13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130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832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36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40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37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41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37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41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37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42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37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42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37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42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37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42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20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31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832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43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36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42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37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41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37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41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37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41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37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41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37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41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37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31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20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832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43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43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42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42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41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41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41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42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41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42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41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42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41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42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31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31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832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43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43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42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42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41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41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41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41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41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41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41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41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41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41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31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31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833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49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40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30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37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42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30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31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31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834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49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40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30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37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42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30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31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31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884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49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40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30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37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42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30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31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31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885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49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40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30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37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42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30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31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31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886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49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40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30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37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42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30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31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31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887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49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40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30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37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42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30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31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31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888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52"/>
      <c r="L190" s="1652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49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40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53"/>
      <c r="L191" s="1653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30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37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53"/>
      <c r="L192" s="1653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42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30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51"/>
      <c r="L193" s="1651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31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31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889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49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40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30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37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42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30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31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31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554</v>
      </c>
      <c r="D232" s="1087" t="s">
        <v>555</v>
      </c>
      <c r="E232" s="1087" t="s">
        <v>556</v>
      </c>
      <c r="F232" s="1087" t="s">
        <v>557</v>
      </c>
      <c r="G232" s="1087" t="s">
        <v>558</v>
      </c>
      <c r="H232" s="1087" t="s">
        <v>559</v>
      </c>
      <c r="I232" s="1087" t="s">
        <v>560</v>
      </c>
      <c r="J232" s="1087" t="s">
        <v>561</v>
      </c>
      <c r="K232" s="1087" t="s">
        <v>562</v>
      </c>
      <c r="L232" s="1087" t="s">
        <v>563</v>
      </c>
      <c r="M232" s="1087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243" t="s">
        <v>570</v>
      </c>
      <c r="U232" s="1243" t="s">
        <v>571</v>
      </c>
      <c r="V232" s="1243" t="s">
        <v>572</v>
      </c>
      <c r="W232" s="1243" t="s">
        <v>573</v>
      </c>
      <c r="X232" s="1243" t="s">
        <v>574</v>
      </c>
      <c r="Y232" s="1243" t="s">
        <v>575</v>
      </c>
      <c r="Z232" s="1243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243" t="s">
        <v>587</v>
      </c>
      <c r="AL232" s="1243" t="s">
        <v>588</v>
      </c>
      <c r="AM232" s="1243" t="s">
        <v>589</v>
      </c>
      <c r="AN232" s="1243" t="s">
        <v>590</v>
      </c>
      <c r="AO232" s="1243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243" t="s">
        <v>606</v>
      </c>
      <c r="U237" s="1243" t="s">
        <v>607</v>
      </c>
      <c r="V237" s="1243" t="s">
        <v>608</v>
      </c>
      <c r="W237" s="1243" t="s">
        <v>609</v>
      </c>
      <c r="X237" s="1243" t="s">
        <v>610</v>
      </c>
      <c r="Y237" s="1243" t="s">
        <v>611</v>
      </c>
      <c r="Z237" s="1243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51"/>
      <c r="W270" s="1851"/>
      <c r="X270" s="1245" t="s">
        <v>622</v>
      </c>
      <c r="Y270" s="1245">
        <v>59301</v>
      </c>
      <c r="Z270" s="1245" t="s">
        <v>623</v>
      </c>
      <c r="AA270" s="1090" t="s">
        <v>624</v>
      </c>
      <c r="AB270" s="1090" t="s">
        <v>625</v>
      </c>
      <c r="AC270" s="1090" t="s">
        <v>626</v>
      </c>
      <c r="AD270" s="1090" t="s">
        <v>630</v>
      </c>
      <c r="AE270" t="s">
        <v>627</v>
      </c>
      <c r="AF270" t="s">
        <v>628</v>
      </c>
      <c r="AG270" s="1852" t="s">
        <v>629</v>
      </c>
      <c r="AH270" s="1852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631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632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633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634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635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636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637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638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51"/>
      <c r="W310" s="1851"/>
      <c r="X310" s="1243"/>
      <c r="Y310" s="1243"/>
      <c r="Z310" s="1243"/>
      <c r="AA310"/>
      <c r="AB310"/>
      <c r="AC310"/>
      <c r="AD310"/>
      <c r="AE310"/>
      <c r="AF310"/>
      <c r="AG310" s="1852"/>
      <c r="AH310" s="1852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646</v>
      </c>
      <c r="O320" s="1174" t="s">
        <v>647</v>
      </c>
      <c r="P320" s="1174" t="s">
        <v>648</v>
      </c>
      <c r="Q320" s="1175" t="s">
        <v>649</v>
      </c>
      <c r="R320" s="1174" t="s">
        <v>650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651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435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652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653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654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655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656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780" activePane="bottomRight" state="frozen"/>
      <selection pane="topRight" activeCell="AU1" sqref="AU1"/>
      <selection pane="bottomLeft" activeCell="A419" sqref="A419"/>
      <selection pane="bottomRight" activeCell="BW810" sqref="BW810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71" t="str">
        <f>IF(WB!A1="","",WB!A1)</f>
        <v>Zambia Baseline Assessment</v>
      </c>
      <c r="B1" s="243" t="str">
        <f>IF(WB!B1="","",WB!B1)</f>
        <v>ZM19</v>
      </c>
      <c r="C1" s="1753" t="s">
        <v>684</v>
      </c>
      <c r="D1" s="1753"/>
      <c r="E1" s="1754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689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72" t="str">
        <f>IF(WB!A2="","",WB!A2)</f>
        <v>Northern Border Maize,Beans,Livestock and Trade</v>
      </c>
      <c r="B2" s="1674"/>
      <c r="C2" s="1675"/>
      <c r="D2" s="1675"/>
      <c r="E2" s="1675"/>
      <c r="F2" s="1675"/>
      <c r="G2" s="1675"/>
      <c r="H2" s="1675"/>
      <c r="I2" s="1675"/>
      <c r="J2" s="1675"/>
      <c r="K2" s="1675"/>
      <c r="L2" s="1675"/>
      <c r="M2" s="1675"/>
      <c r="N2" s="1675"/>
      <c r="O2" s="1675"/>
      <c r="P2" s="1675"/>
      <c r="Q2" s="1675"/>
      <c r="R2" s="1675"/>
      <c r="S2" s="1676"/>
      <c r="T2" s="1675"/>
      <c r="U2" s="1675"/>
      <c r="V2" s="1675"/>
      <c r="W2" s="1675"/>
      <c r="X2" s="1675"/>
      <c r="Y2" s="1675"/>
      <c r="Z2" s="1675"/>
      <c r="AA2" s="1675"/>
      <c r="AB2" s="1675"/>
      <c r="AC2" s="1675"/>
      <c r="AD2" s="1675"/>
      <c r="AE2" s="1675"/>
      <c r="AF2" s="1675"/>
      <c r="AG2" s="1675"/>
      <c r="AH2" s="1675"/>
      <c r="AI2" s="1675"/>
      <c r="AJ2" s="1675"/>
      <c r="AK2" s="1676"/>
      <c r="AL2" s="1675"/>
      <c r="AM2" s="1675"/>
      <c r="AN2" s="1675"/>
      <c r="AO2" s="1675"/>
      <c r="AP2" s="1675"/>
      <c r="AQ2" s="1675"/>
      <c r="AR2" s="1675"/>
      <c r="AS2" s="1675"/>
      <c r="AT2" s="1675"/>
      <c r="AU2" s="1675"/>
      <c r="AV2" s="1675"/>
      <c r="AW2" s="1675"/>
      <c r="AX2" s="1675"/>
      <c r="AY2" s="1675"/>
      <c r="AZ2" s="1675"/>
      <c r="BA2" s="1675"/>
      <c r="BB2" s="1675"/>
      <c r="BC2" s="1676"/>
      <c r="BD2" s="1675"/>
      <c r="BE2" s="1675"/>
      <c r="BF2" s="1675"/>
      <c r="BG2" s="1675"/>
      <c r="BH2" s="1675"/>
      <c r="BI2" s="1675"/>
      <c r="BJ2" s="1675"/>
      <c r="BK2" s="1675"/>
      <c r="BL2" s="1675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70" customFormat="1" ht="15.75" customHeight="1" thickBot="1">
      <c r="A3" s="1673" t="s">
        <v>33</v>
      </c>
      <c r="B3" s="1658" t="str">
        <f>WB!T3</f>
        <v>V Poor</v>
      </c>
      <c r="C3" s="1658" t="str">
        <f>WB!U3</f>
        <v>V Poor</v>
      </c>
      <c r="D3" s="1658" t="str">
        <f>WB!V3</f>
        <v>V Poor</v>
      </c>
      <c r="E3" s="1658" t="str">
        <f>WB!W3</f>
        <v>V Poor</v>
      </c>
      <c r="F3" s="1658" t="str">
        <f>WB!X3</f>
        <v>V Poor</v>
      </c>
      <c r="G3" s="1658" t="str">
        <f>WB!Y3</f>
        <v>V Poor</v>
      </c>
      <c r="H3" s="1658" t="str">
        <f>WB!Z3</f>
        <v>V Poor</v>
      </c>
      <c r="I3" s="1658" t="str">
        <f>WB!AA3</f>
        <v>V Poor</v>
      </c>
      <c r="J3" s="1658" t="str">
        <f>WB!AB3</f>
        <v>V Poor</v>
      </c>
      <c r="K3" s="1658" t="str">
        <f>WB!AC3</f>
        <v>V Poor</v>
      </c>
      <c r="L3" s="1658" t="str">
        <f>WB!AD3</f>
        <v>V Poor</v>
      </c>
      <c r="M3" s="1658" t="str">
        <f>WB!AE3</f>
        <v>V Poor</v>
      </c>
      <c r="N3" s="1658" t="str">
        <f>WB!AF3</f>
        <v>V Poor</v>
      </c>
      <c r="O3" s="1658" t="str">
        <f>WB!AG3</f>
        <v>V Poor</v>
      </c>
      <c r="P3" s="1658" t="str">
        <f>WB!AH3</f>
        <v>V Poor</v>
      </c>
      <c r="Q3" s="1658" t="str">
        <f>WB!AI3</f>
        <v>V Poor</v>
      </c>
      <c r="R3" s="1658" t="str">
        <f>WB!AJ3</f>
        <v>V Poor</v>
      </c>
      <c r="S3" s="1659"/>
      <c r="T3" s="1658" t="str">
        <f>WB!AK3</f>
        <v>Poor</v>
      </c>
      <c r="U3" s="1658" t="str">
        <f>WB!AL3</f>
        <v>Poor</v>
      </c>
      <c r="V3" s="1658" t="str">
        <f>WB!AM3</f>
        <v>Poor</v>
      </c>
      <c r="W3" s="1658" t="str">
        <f>WB!AN3</f>
        <v>Poor</v>
      </c>
      <c r="X3" s="1658" t="str">
        <f>WB!AO3</f>
        <v>Poor</v>
      </c>
      <c r="Y3" s="1658" t="str">
        <f>WB!AP3</f>
        <v>Poor</v>
      </c>
      <c r="Z3" s="1658" t="str">
        <f>WB!AQ3</f>
        <v>Poor</v>
      </c>
      <c r="AA3" s="1658" t="str">
        <f>WB!AR3</f>
        <v>Poor</v>
      </c>
      <c r="AB3" s="1658" t="str">
        <f>WB!AS3</f>
        <v>Poor</v>
      </c>
      <c r="AC3" s="1658" t="str">
        <f>WB!AT3</f>
        <v>Poor</v>
      </c>
      <c r="AD3" s="1658" t="str">
        <f>WB!AU3</f>
        <v>Poor</v>
      </c>
      <c r="AE3" s="1658" t="str">
        <f>WB!AV3</f>
        <v>Poor</v>
      </c>
      <c r="AF3" s="1658" t="str">
        <f>WB!AW3</f>
        <v>Poor</v>
      </c>
      <c r="AG3" s="1658" t="str">
        <f>WB!AX3</f>
        <v>Poor</v>
      </c>
      <c r="AH3" s="1658" t="str">
        <f>WB!AY3</f>
        <v>Poor</v>
      </c>
      <c r="AI3" s="1658" t="str">
        <f>WB!AZ3</f>
        <v>Poor</v>
      </c>
      <c r="AJ3" s="1658" t="str">
        <f>WB!BA3</f>
        <v>Poor</v>
      </c>
      <c r="AK3" s="1659"/>
      <c r="AL3" s="1658" t="str">
        <f>WB!BB3</f>
        <v>Middle</v>
      </c>
      <c r="AM3" s="1658" t="str">
        <f>WB!BC3</f>
        <v>Middle</v>
      </c>
      <c r="AN3" s="1658" t="str">
        <f>WB!BD3</f>
        <v>Middle</v>
      </c>
      <c r="AO3" s="1658" t="str">
        <f>WB!BE3</f>
        <v>Middle</v>
      </c>
      <c r="AP3" s="1658" t="str">
        <f>WB!BF3</f>
        <v>Middle</v>
      </c>
      <c r="AQ3" s="1658" t="str">
        <f>WB!BG3</f>
        <v>Middle</v>
      </c>
      <c r="AR3" s="1658" t="str">
        <f>WB!BH3</f>
        <v>Middle</v>
      </c>
      <c r="AS3" s="1658" t="str">
        <f>WB!BI3</f>
        <v>Middle</v>
      </c>
      <c r="AT3" s="1658" t="str">
        <f>WB!BJ3</f>
        <v>Middle</v>
      </c>
      <c r="AU3" s="1658" t="str">
        <f>WB!BK3</f>
        <v>Middle</v>
      </c>
      <c r="AV3" s="1658" t="str">
        <f>WB!BL3</f>
        <v>Middle</v>
      </c>
      <c r="AW3" s="1658" t="str">
        <f>WB!BM3</f>
        <v>Middle</v>
      </c>
      <c r="AX3" s="1658" t="str">
        <f>WB!BN3</f>
        <v>Middle</v>
      </c>
      <c r="AY3" s="1658" t="str">
        <f>WB!BO3</f>
        <v>Middle</v>
      </c>
      <c r="AZ3" s="1658" t="str">
        <f>WB!BP3</f>
        <v>Middle</v>
      </c>
      <c r="BA3" s="1658" t="str">
        <f>WB!BQ3</f>
        <v>Middle</v>
      </c>
      <c r="BB3" s="1658" t="str">
        <f>WB!BR3</f>
        <v>Middle</v>
      </c>
      <c r="BC3" s="1659"/>
      <c r="BD3" s="1658" t="str">
        <f>WB!BS3</f>
        <v>B Off</v>
      </c>
      <c r="BE3" s="1658" t="str">
        <f>WB!BT3</f>
        <v>B Off</v>
      </c>
      <c r="BF3" s="1658" t="str">
        <f>WB!BU3</f>
        <v>B Off</v>
      </c>
      <c r="BG3" s="1658" t="str">
        <f>WB!BV3</f>
        <v>B Off</v>
      </c>
      <c r="BH3" s="1658" t="str">
        <f>WB!BW3</f>
        <v>B Off</v>
      </c>
      <c r="BI3" s="1658" t="str">
        <f>WB!BX3</f>
        <v>B Off</v>
      </c>
      <c r="BJ3" s="1658" t="str">
        <f>WB!BY3</f>
        <v>B Off</v>
      </c>
      <c r="BK3" s="1658" t="str">
        <f>WB!BZ3</f>
        <v>B Off</v>
      </c>
      <c r="BL3" s="1658" t="str">
        <f>WB!CA3</f>
        <v>B Off</v>
      </c>
      <c r="BM3" s="1658" t="str">
        <f>WB!CB3</f>
        <v>B Off</v>
      </c>
      <c r="BN3" s="1658" t="str">
        <f>WB!CC3</f>
        <v>B Off</v>
      </c>
      <c r="BO3" s="1658" t="str">
        <f>WB!CD3</f>
        <v>B Off</v>
      </c>
      <c r="BP3" s="1658" t="str">
        <f>WB!CE3</f>
        <v>B Off</v>
      </c>
      <c r="BQ3" s="1658" t="str">
        <f>WB!CF3</f>
        <v>B Off</v>
      </c>
      <c r="BR3" s="1658" t="str">
        <f>WB!CG3</f>
        <v>B Off</v>
      </c>
      <c r="BS3" s="1658" t="str">
        <f>WB!CH3</f>
        <v>B Off</v>
      </c>
      <c r="BT3" s="1658" t="str">
        <f>WB!CI3</f>
        <v>B Off</v>
      </c>
      <c r="BU3" s="1659"/>
      <c r="BV3" s="1660" t="s">
        <v>96</v>
      </c>
      <c r="BW3" s="1658"/>
      <c r="BX3" s="1658"/>
      <c r="BY3" s="1658"/>
      <c r="BZ3" s="1661" t="s">
        <v>97</v>
      </c>
      <c r="CA3" s="1661"/>
      <c r="CB3" s="1661"/>
      <c r="CC3" s="1662"/>
      <c r="CD3" s="1663"/>
      <c r="CE3" s="1662"/>
      <c r="CF3" s="1662"/>
      <c r="CG3" s="1662"/>
      <c r="CH3" s="1662"/>
      <c r="CI3" s="1662"/>
      <c r="CJ3" s="1662"/>
      <c r="CK3" s="1662"/>
      <c r="CL3" s="1662"/>
      <c r="CM3" s="1662"/>
      <c r="CN3" s="1662"/>
      <c r="CO3" s="1662"/>
      <c r="CP3" s="1662"/>
      <c r="CQ3" s="1662"/>
      <c r="CR3" s="1662"/>
      <c r="CS3" s="1662"/>
      <c r="CT3" s="1664"/>
      <c r="CU3" s="1662"/>
      <c r="CV3" s="1662"/>
      <c r="CW3" s="1662"/>
      <c r="CX3" s="1662"/>
      <c r="CY3" s="1662"/>
      <c r="CZ3" s="1662"/>
      <c r="DA3" s="1662"/>
      <c r="DB3" s="1662"/>
      <c r="DC3" s="1662"/>
      <c r="DD3" s="1662"/>
      <c r="DE3" s="1662"/>
      <c r="DF3" s="1662"/>
      <c r="DG3" s="1662"/>
      <c r="DH3" s="1662"/>
      <c r="DI3" s="1662"/>
      <c r="DJ3" s="1662"/>
      <c r="DK3" s="1662"/>
      <c r="DL3" s="1665" t="s">
        <v>46</v>
      </c>
      <c r="DM3" s="1666"/>
      <c r="DN3" s="1666"/>
      <c r="DO3" s="1666"/>
      <c r="DP3" s="1667"/>
      <c r="DQ3" s="1668"/>
      <c r="DR3" s="1668"/>
      <c r="DS3" s="1668"/>
      <c r="DT3" s="1668"/>
      <c r="DU3" s="1668"/>
      <c r="DV3" s="1668"/>
      <c r="DW3" s="1668"/>
      <c r="DX3" s="1669"/>
      <c r="DY3" s="1668"/>
    </row>
    <row r="4" spans="1:129" s="283" customFormat="1" ht="36.75" customHeight="1">
      <c r="A4" s="1656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1117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5" t="s">
        <v>50</v>
      </c>
      <c r="DR4" s="1855"/>
      <c r="DS4" s="1855"/>
      <c r="DT4" s="1855"/>
      <c r="DU4" s="1855"/>
      <c r="DV4" s="1855"/>
      <c r="DW4" s="185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901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6" t="s">
        <v>47</v>
      </c>
      <c r="CE6" s="1856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57" t="s">
        <v>48</v>
      </c>
      <c r="CT6" s="1857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917</v>
      </c>
      <c r="I7" s="1539" t="str">
        <f>IF(WB!AA7="","",WB!AA7)</f>
        <v>M. Siame, Mainza</v>
      </c>
      <c r="J7" s="1539" t="s">
        <v>860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918</v>
      </c>
      <c r="V7" s="1539" t="s">
        <v>914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916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914</v>
      </c>
      <c r="BE7" s="1539" t="s">
        <v>837</v>
      </c>
      <c r="BF7" s="1539" t="s">
        <v>860</v>
      </c>
      <c r="BG7" s="1539" t="s">
        <v>914</v>
      </c>
      <c r="BH7" s="1539" t="s">
        <v>919</v>
      </c>
      <c r="BI7" s="1539" t="s">
        <v>837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876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746</v>
      </c>
      <c r="C8" s="1557" t="s">
        <v>746</v>
      </c>
      <c r="D8" s="1557" t="s">
        <v>746</v>
      </c>
      <c r="E8" s="1557" t="s">
        <v>746</v>
      </c>
      <c r="F8" s="1557" t="s">
        <v>838</v>
      </c>
      <c r="G8" s="1557" t="s">
        <v>746</v>
      </c>
      <c r="H8" s="1557" t="s">
        <v>746</v>
      </c>
      <c r="I8" s="1557" t="s">
        <v>746</v>
      </c>
      <c r="J8" s="1557" t="s">
        <v>746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746</v>
      </c>
      <c r="U8" s="1557" t="s">
        <v>746</v>
      </c>
      <c r="V8" s="1557" t="s">
        <v>746</v>
      </c>
      <c r="W8" s="1557" t="s">
        <v>746</v>
      </c>
      <c r="X8" s="1557" t="s">
        <v>746</v>
      </c>
      <c r="Y8" s="1557" t="s">
        <v>746</v>
      </c>
      <c r="Z8" s="1557" t="s">
        <v>746</v>
      </c>
      <c r="AA8" s="1557" t="s">
        <v>746</v>
      </c>
      <c r="AB8" s="1557" t="s">
        <v>746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746</v>
      </c>
      <c r="AM8" s="1557" t="s">
        <v>746</v>
      </c>
      <c r="AN8" s="1557" t="s">
        <v>746</v>
      </c>
      <c r="AO8" s="1557" t="s">
        <v>746</v>
      </c>
      <c r="AP8" s="1557" t="s">
        <v>746</v>
      </c>
      <c r="AQ8" s="1557" t="s">
        <v>746</v>
      </c>
      <c r="AR8" s="1557" t="s">
        <v>746</v>
      </c>
      <c r="AS8" s="1557" t="s">
        <v>746</v>
      </c>
      <c r="AT8" s="1557" t="s">
        <v>746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746</v>
      </c>
      <c r="BE8" s="1557" t="s">
        <v>746</v>
      </c>
      <c r="BF8" s="1557" t="s">
        <v>746</v>
      </c>
      <c r="BG8" s="1557" t="s">
        <v>746</v>
      </c>
      <c r="BH8" s="1557" t="s">
        <v>746</v>
      </c>
      <c r="BI8" s="1557" t="s">
        <v>746</v>
      </c>
      <c r="BJ8" s="1557" t="s">
        <v>746</v>
      </c>
      <c r="BK8" s="1557" t="s">
        <v>746</v>
      </c>
      <c r="BL8" s="1557" t="s">
        <v>746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772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7" t="str">
        <f>IF($B$9="","",$B$9)</f>
        <v>ZMW</v>
      </c>
      <c r="BW9" s="1657" t="str">
        <f>IF($B$9="","",$B$9)</f>
        <v>ZMW</v>
      </c>
      <c r="BX9" s="1657" t="str">
        <f>IF($B$9="","",$B$9)</f>
        <v>ZMW</v>
      </c>
      <c r="BY9" s="1657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663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664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665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666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639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1701.5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640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290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3417.3199999999997</v>
      </c>
      <c r="BW31" s="321">
        <f t="shared" si="135"/>
        <v>4692.96</v>
      </c>
      <c r="BX31" s="321">
        <f t="shared" si="135"/>
        <v>21550.260000000002</v>
      </c>
      <c r="BY31" s="321">
        <f t="shared" si="135"/>
        <v>42343.619999999995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1266.32</v>
      </c>
      <c r="BW33" s="334">
        <f>SUM(BW988:BW990)</f>
        <v>1880.96</v>
      </c>
      <c r="BX33" s="334">
        <f>SUM(BX988:BX990)</f>
        <v>4214.26</v>
      </c>
      <c r="BY33" s="334">
        <f>SUM(BY988:BY990)</f>
        <v>6794.62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250</v>
      </c>
      <c r="BW34" s="334">
        <f t="shared" ref="BW34:BY38" si="150">BW991</f>
        <v>391</v>
      </c>
      <c r="BX34" s="334">
        <f t="shared" si="150"/>
        <v>1152</v>
      </c>
      <c r="BY34" s="334">
        <f t="shared" si="150"/>
        <v>1390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25</v>
      </c>
      <c r="BW36" s="334">
        <f t="shared" si="150"/>
        <v>405</v>
      </c>
      <c r="BX36" s="334">
        <f t="shared" si="150"/>
        <v>9485</v>
      </c>
      <c r="BY36" s="334">
        <f t="shared" si="150"/>
        <v>22940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700</v>
      </c>
      <c r="BW37" s="334">
        <f t="shared" si="150"/>
        <v>700</v>
      </c>
      <c r="BX37" s="334">
        <f t="shared" si="150"/>
        <v>2160</v>
      </c>
      <c r="BY37" s="334">
        <f t="shared" si="150"/>
        <v>3500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50</v>
      </c>
      <c r="BW38" s="334">
        <f t="shared" si="150"/>
        <v>150</v>
      </c>
      <c r="BX38" s="334">
        <f t="shared" si="150"/>
        <v>1000</v>
      </c>
      <c r="BY38" s="334">
        <f t="shared" si="150"/>
        <v>2000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348</v>
      </c>
      <c r="BW40" s="334">
        <f t="shared" si="166"/>
        <v>390</v>
      </c>
      <c r="BX40" s="334">
        <f t="shared" si="166"/>
        <v>720</v>
      </c>
      <c r="BY40" s="334">
        <f t="shared" si="166"/>
        <v>1320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498</v>
      </c>
      <c r="BW41" s="334">
        <f t="shared" si="166"/>
        <v>551</v>
      </c>
      <c r="BX41" s="334">
        <f t="shared" si="166"/>
        <v>2579</v>
      </c>
      <c r="BY41" s="334">
        <f t="shared" si="166"/>
        <v>4399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328.68000000000029</v>
      </c>
      <c r="BW43" s="338">
        <f>BW20-BW31</f>
        <v>117.03999999999996</v>
      </c>
      <c r="BX43" s="338">
        <f>BX20-BX31</f>
        <v>364.73999999999796</v>
      </c>
      <c r="BY43" s="338">
        <f>BY20-BY31</f>
        <v>2283.3800000000047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71" customFormat="1" ht="15.75" customHeight="1">
      <c r="A98" s="1755" t="s">
        <v>163</v>
      </c>
      <c r="B98" s="1756"/>
      <c r="C98" s="1756"/>
      <c r="D98" s="1756"/>
      <c r="E98" s="1756"/>
      <c r="F98" s="1756"/>
      <c r="G98" s="1756"/>
      <c r="H98" s="1756"/>
      <c r="I98" s="1756"/>
      <c r="J98" s="1756"/>
      <c r="K98" s="1756"/>
      <c r="L98" s="1756"/>
      <c r="M98" s="1756"/>
      <c r="N98" s="1756"/>
      <c r="O98" s="1756"/>
      <c r="P98" s="1756"/>
      <c r="Q98" s="1756"/>
      <c r="R98" s="1756"/>
      <c r="S98" s="1757"/>
      <c r="T98" s="1756"/>
      <c r="U98" s="1756"/>
      <c r="V98" s="1756"/>
      <c r="W98" s="1756"/>
      <c r="X98" s="1756"/>
      <c r="Y98" s="1756"/>
      <c r="Z98" s="1756"/>
      <c r="AA98" s="1756"/>
      <c r="AB98" s="1756"/>
      <c r="AC98" s="1756"/>
      <c r="AD98" s="1756"/>
      <c r="AE98" s="1756"/>
      <c r="AF98" s="1756"/>
      <c r="AG98" s="1756"/>
      <c r="AH98" s="1756"/>
      <c r="AI98" s="1756"/>
      <c r="AJ98" s="1756"/>
      <c r="AK98" s="1757"/>
      <c r="AL98" s="1756">
        <v>15</v>
      </c>
      <c r="AM98" s="1756">
        <v>10</v>
      </c>
      <c r="AN98" s="1756">
        <v>2</v>
      </c>
      <c r="AO98" s="1756">
        <v>1</v>
      </c>
      <c r="AP98" s="1756">
        <v>10</v>
      </c>
      <c r="AQ98" s="1756">
        <v>5</v>
      </c>
      <c r="AR98" s="1756"/>
      <c r="AS98" s="1756">
        <v>6</v>
      </c>
      <c r="AT98" s="1756"/>
      <c r="AU98" s="1756"/>
      <c r="AV98" s="1756"/>
      <c r="AW98" s="1756"/>
      <c r="AX98" s="1756"/>
      <c r="AY98" s="1756"/>
      <c r="AZ98" s="1756"/>
      <c r="BA98" s="1756"/>
      <c r="BB98" s="1756"/>
      <c r="BC98" s="1757"/>
      <c r="BD98" s="1756">
        <v>2.4</v>
      </c>
      <c r="BE98" s="1756">
        <v>2</v>
      </c>
      <c r="BF98" s="1756">
        <v>2</v>
      </c>
      <c r="BG98" s="1756">
        <v>2.5</v>
      </c>
      <c r="BH98" s="1756">
        <v>1.5</v>
      </c>
      <c r="BI98" s="1756"/>
      <c r="BJ98" s="1756">
        <v>2</v>
      </c>
      <c r="BK98" s="1756">
        <v>2</v>
      </c>
      <c r="BL98" s="1756">
        <v>2</v>
      </c>
      <c r="BM98" s="1756"/>
      <c r="BN98" s="1756"/>
      <c r="BO98" s="1756"/>
      <c r="BP98" s="1756"/>
      <c r="BQ98" s="1756"/>
      <c r="BR98" s="1756"/>
      <c r="BS98" s="1756"/>
      <c r="BT98" s="1756"/>
      <c r="BU98" s="1757"/>
      <c r="BV98" s="1756"/>
      <c r="BW98" s="1756"/>
      <c r="BX98" s="1756">
        <v>2</v>
      </c>
      <c r="BY98" s="1756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58" t="str">
        <f t="shared" si="253"/>
        <v/>
      </c>
      <c r="CV98" s="1759" t="str">
        <f t="shared" si="254"/>
        <v/>
      </c>
      <c r="CW98" s="1760" t="str">
        <f t="shared" si="255"/>
        <v/>
      </c>
      <c r="CX98" s="1760" t="str">
        <f t="shared" si="256"/>
        <v/>
      </c>
      <c r="CY98" s="1760" t="str">
        <f t="shared" si="257"/>
        <v/>
      </c>
      <c r="CZ98" s="1760">
        <f t="shared" si="258"/>
        <v>1.5</v>
      </c>
      <c r="DA98" s="1760">
        <f t="shared" si="259"/>
        <v>2</v>
      </c>
      <c r="DB98" s="1761">
        <f t="shared" si="260"/>
        <v>2</v>
      </c>
      <c r="DC98" s="1761">
        <f t="shared" si="261"/>
        <v>2</v>
      </c>
      <c r="DD98" s="1761">
        <f t="shared" si="262"/>
        <v>2</v>
      </c>
      <c r="DE98" s="1760">
        <f t="shared" si="263"/>
        <v>2</v>
      </c>
      <c r="DF98" s="1760">
        <f t="shared" si="264"/>
        <v>2.4</v>
      </c>
      <c r="DG98" s="1760">
        <f t="shared" si="265"/>
        <v>2.5</v>
      </c>
      <c r="DH98" s="1760" t="str">
        <f t="shared" si="266"/>
        <v/>
      </c>
      <c r="DI98" s="1760" t="str">
        <f t="shared" si="267"/>
        <v/>
      </c>
      <c r="DJ98" s="1759" t="str">
        <f t="shared" si="268"/>
        <v/>
      </c>
      <c r="DK98" s="1758" t="str">
        <f t="shared" si="269"/>
        <v/>
      </c>
      <c r="DL98" s="1762">
        <f t="shared" si="270"/>
        <v>0</v>
      </c>
      <c r="DM98" s="1763">
        <f t="shared" si="271"/>
        <v>0</v>
      </c>
      <c r="DN98" s="1763">
        <f t="shared" si="272"/>
        <v>7</v>
      </c>
      <c r="DO98" s="1763">
        <f t="shared" si="273"/>
        <v>8</v>
      </c>
      <c r="DP98" s="1764"/>
      <c r="DQ98" s="1765"/>
      <c r="DR98" s="1766" t="s">
        <v>173</v>
      </c>
      <c r="DS98" s="1767"/>
      <c r="DT98" s="1768">
        <f>SUM(DV97:DW97)</f>
        <v>0</v>
      </c>
      <c r="DU98" s="1765"/>
      <c r="DV98" s="1765"/>
      <c r="DW98" s="1765"/>
      <c r="DX98" s="1769"/>
      <c r="DY98" s="1770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717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718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717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718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719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767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768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5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552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5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8" customFormat="1" ht="15.75" customHeight="1">
      <c r="A267" s="1755" t="s">
        <v>163</v>
      </c>
      <c r="B267" s="1772">
        <v>10</v>
      </c>
      <c r="C267" s="1772"/>
      <c r="D267" s="1772"/>
      <c r="E267" s="1772"/>
      <c r="F267" s="1772"/>
      <c r="G267" s="1772"/>
      <c r="H267" s="1772"/>
      <c r="I267" s="1772"/>
      <c r="J267" s="1772"/>
      <c r="K267" s="1772"/>
      <c r="L267" s="1772"/>
      <c r="M267" s="1772"/>
      <c r="N267" s="1772"/>
      <c r="O267" s="1772"/>
      <c r="P267" s="1772"/>
      <c r="Q267" s="1772"/>
      <c r="R267" s="1772"/>
      <c r="S267" s="1773"/>
      <c r="T267" s="1772"/>
      <c r="U267" s="1772"/>
      <c r="V267" s="1772"/>
      <c r="W267" s="1772"/>
      <c r="X267" s="1772"/>
      <c r="Y267" s="1772"/>
      <c r="Z267" s="1772"/>
      <c r="AA267" s="1772"/>
      <c r="AB267" s="1772"/>
      <c r="AC267" s="1772"/>
      <c r="AD267" s="1772"/>
      <c r="AE267" s="1772"/>
      <c r="AF267" s="1772"/>
      <c r="AG267" s="1772"/>
      <c r="AH267" s="1772"/>
      <c r="AI267" s="1772"/>
      <c r="AJ267" s="1772"/>
      <c r="AK267" s="1773"/>
      <c r="AL267" s="1772">
        <v>5</v>
      </c>
      <c r="AM267" s="1772"/>
      <c r="AN267" s="1772"/>
      <c r="AO267" s="1772"/>
      <c r="AP267" s="1772"/>
      <c r="AQ267" s="1772"/>
      <c r="AR267" s="1772"/>
      <c r="AS267" s="1772"/>
      <c r="AT267" s="1772"/>
      <c r="AU267" s="1772"/>
      <c r="AV267" s="1772"/>
      <c r="AW267" s="1772"/>
      <c r="AX267" s="1772"/>
      <c r="AY267" s="1772"/>
      <c r="AZ267" s="1772"/>
      <c r="BA267" s="1772"/>
      <c r="BB267" s="1772"/>
      <c r="BC267" s="1773"/>
      <c r="BD267" s="1772">
        <v>2</v>
      </c>
      <c r="BE267" s="1772">
        <v>3</v>
      </c>
      <c r="BF267" s="1772">
        <v>2</v>
      </c>
      <c r="BG267" s="1772"/>
      <c r="BH267" s="1772">
        <v>3</v>
      </c>
      <c r="BI267" s="1772"/>
      <c r="BJ267" s="1772">
        <v>20</v>
      </c>
      <c r="BK267" s="1772"/>
      <c r="BL267" s="1772"/>
      <c r="BM267" s="1772"/>
      <c r="BN267" s="1772"/>
      <c r="BO267" s="1772"/>
      <c r="BP267" s="1772"/>
      <c r="BQ267" s="1772"/>
      <c r="BR267" s="1772"/>
      <c r="BS267" s="1772"/>
      <c r="BT267" s="1772"/>
      <c r="BU267" s="1773"/>
      <c r="BV267" s="1772"/>
      <c r="BW267" s="1772"/>
      <c r="BX267" s="1772"/>
      <c r="BY267" s="1772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58" t="str">
        <f t="shared" si="687"/>
        <v/>
      </c>
      <c r="CV267" s="1759" t="str">
        <f t="shared" si="688"/>
        <v/>
      </c>
      <c r="CW267" s="1760" t="str">
        <f t="shared" si="689"/>
        <v/>
      </c>
      <c r="CX267" s="1760" t="str">
        <f t="shared" si="690"/>
        <v/>
      </c>
      <c r="CY267" s="1760" t="str">
        <f t="shared" si="691"/>
        <v/>
      </c>
      <c r="CZ267" s="1760" t="str">
        <f t="shared" si="692"/>
        <v/>
      </c>
      <c r="DA267" s="1760">
        <f t="shared" si="693"/>
        <v>2</v>
      </c>
      <c r="DB267" s="1761">
        <f t="shared" si="694"/>
        <v>2</v>
      </c>
      <c r="DC267" s="1761">
        <f t="shared" si="695"/>
        <v>3</v>
      </c>
      <c r="DD267" s="1761">
        <f t="shared" si="696"/>
        <v>3</v>
      </c>
      <c r="DE267" s="1760">
        <f t="shared" si="697"/>
        <v>20</v>
      </c>
      <c r="DF267" s="1760" t="str">
        <f t="shared" si="698"/>
        <v/>
      </c>
      <c r="DG267" s="1760" t="str">
        <f t="shared" si="699"/>
        <v/>
      </c>
      <c r="DH267" s="1760" t="str">
        <f t="shared" si="700"/>
        <v/>
      </c>
      <c r="DI267" s="1760" t="str">
        <f t="shared" si="701"/>
        <v/>
      </c>
      <c r="DJ267" s="1759" t="str">
        <f t="shared" si="702"/>
        <v/>
      </c>
      <c r="DK267" s="1758" t="str">
        <f t="shared" si="703"/>
        <v/>
      </c>
      <c r="DL267" s="1774">
        <f t="shared" si="704"/>
        <v>1</v>
      </c>
      <c r="DM267" s="1775">
        <f t="shared" si="705"/>
        <v>0</v>
      </c>
      <c r="DN267" s="1775">
        <f t="shared" si="706"/>
        <v>1</v>
      </c>
      <c r="DO267" s="1775">
        <f t="shared" si="707"/>
        <v>5</v>
      </c>
      <c r="DP267" s="1776"/>
      <c r="DQ267" s="1769"/>
      <c r="DR267" s="1769"/>
      <c r="DS267" s="1769"/>
      <c r="DT267" s="1769"/>
      <c r="DU267" s="1769"/>
      <c r="DV267" s="1769"/>
      <c r="DW267" s="1769"/>
      <c r="DX267" s="1769"/>
      <c r="DY267" s="1777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8" customFormat="1" ht="15.75" customHeight="1">
      <c r="A274" s="1755" t="s">
        <v>163</v>
      </c>
      <c r="B274" s="1756"/>
      <c r="C274" s="1756"/>
      <c r="D274" s="1756"/>
      <c r="E274" s="1756"/>
      <c r="F274" s="1756"/>
      <c r="G274" s="1756"/>
      <c r="H274" s="1756"/>
      <c r="I274" s="1756"/>
      <c r="J274" s="1756"/>
      <c r="K274" s="1756"/>
      <c r="L274" s="1756"/>
      <c r="M274" s="1756"/>
      <c r="N274" s="1756"/>
      <c r="O274" s="1756"/>
      <c r="P274" s="1756"/>
      <c r="Q274" s="1756"/>
      <c r="R274" s="1756"/>
      <c r="S274" s="1779"/>
      <c r="T274" s="1756"/>
      <c r="U274" s="1756">
        <v>9</v>
      </c>
      <c r="V274" s="1756">
        <v>3</v>
      </c>
      <c r="W274" s="1756"/>
      <c r="X274" s="1756"/>
      <c r="Y274" s="1756">
        <v>28</v>
      </c>
      <c r="Z274" s="1756"/>
      <c r="AA274" s="1756">
        <v>4</v>
      </c>
      <c r="AB274" s="1756"/>
      <c r="AC274" s="1756"/>
      <c r="AD274" s="1756"/>
      <c r="AE274" s="1756"/>
      <c r="AF274" s="1756"/>
      <c r="AG274" s="1756"/>
      <c r="AH274" s="1756"/>
      <c r="AI274" s="1756"/>
      <c r="AJ274" s="1756"/>
      <c r="AK274" s="1757"/>
      <c r="AL274" s="1756">
        <v>4</v>
      </c>
      <c r="AM274" s="1756">
        <v>4</v>
      </c>
      <c r="AN274" s="1756">
        <v>3</v>
      </c>
      <c r="AO274" s="1756">
        <v>3</v>
      </c>
      <c r="AP274" s="1756">
        <v>4</v>
      </c>
      <c r="AQ274" s="1756">
        <v>4</v>
      </c>
      <c r="AR274" s="1756">
        <v>5</v>
      </c>
      <c r="AS274" s="1756">
        <v>4</v>
      </c>
      <c r="AT274" s="1756">
        <v>4</v>
      </c>
      <c r="AU274" s="1756"/>
      <c r="AV274" s="1756"/>
      <c r="AW274" s="1756"/>
      <c r="AX274" s="1756"/>
      <c r="AY274" s="1756"/>
      <c r="AZ274" s="1756"/>
      <c r="BA274" s="1756"/>
      <c r="BB274" s="1756"/>
      <c r="BC274" s="1757"/>
      <c r="BD274" s="1756">
        <v>3</v>
      </c>
      <c r="BE274" s="1756">
        <v>3</v>
      </c>
      <c r="BF274" s="1756">
        <v>3</v>
      </c>
      <c r="BG274" s="1756"/>
      <c r="BH274" s="1756">
        <v>4</v>
      </c>
      <c r="BI274" s="1756">
        <v>15</v>
      </c>
      <c r="BJ274" s="1756">
        <v>4</v>
      </c>
      <c r="BK274" s="1756">
        <v>5</v>
      </c>
      <c r="BL274" s="1756">
        <v>5</v>
      </c>
      <c r="BM274" s="1756"/>
      <c r="BN274" s="1756"/>
      <c r="BO274" s="1756"/>
      <c r="BP274" s="1780"/>
      <c r="BQ274" s="1780"/>
      <c r="BR274" s="1756"/>
      <c r="BS274" s="1756"/>
      <c r="BT274" s="1756"/>
      <c r="BU274" s="1757"/>
      <c r="BV274" s="1756"/>
      <c r="BW274" s="1756">
        <v>4</v>
      </c>
      <c r="BX274" s="1756">
        <v>4</v>
      </c>
      <c r="BY274" s="1756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58" t="str">
        <f t="shared" si="687"/>
        <v/>
      </c>
      <c r="CV274" s="1759" t="str">
        <f t="shared" si="688"/>
        <v/>
      </c>
      <c r="CW274" s="1760" t="str">
        <f t="shared" si="689"/>
        <v/>
      </c>
      <c r="CX274" s="1760" t="str">
        <f t="shared" si="690"/>
        <v/>
      </c>
      <c r="CY274" s="1760" t="str">
        <f t="shared" si="691"/>
        <v/>
      </c>
      <c r="CZ274" s="1760">
        <f t="shared" si="692"/>
        <v>3</v>
      </c>
      <c r="DA274" s="1760">
        <f t="shared" si="693"/>
        <v>3</v>
      </c>
      <c r="DB274" s="1761">
        <f t="shared" si="694"/>
        <v>3</v>
      </c>
      <c r="DC274" s="1761">
        <f t="shared" si="695"/>
        <v>4</v>
      </c>
      <c r="DD274" s="1761">
        <f t="shared" si="696"/>
        <v>4</v>
      </c>
      <c r="DE274" s="1760">
        <f t="shared" si="697"/>
        <v>5</v>
      </c>
      <c r="DF274" s="1760">
        <f t="shared" si="698"/>
        <v>5</v>
      </c>
      <c r="DG274" s="1760">
        <f t="shared" si="699"/>
        <v>15</v>
      </c>
      <c r="DH274" s="1760" t="str">
        <f t="shared" si="700"/>
        <v/>
      </c>
      <c r="DI274" s="1760" t="str">
        <f t="shared" si="701"/>
        <v/>
      </c>
      <c r="DJ274" s="1759" t="str">
        <f t="shared" si="702"/>
        <v/>
      </c>
      <c r="DK274" s="1758" t="str">
        <f t="shared" si="703"/>
        <v/>
      </c>
      <c r="DL274" s="1774">
        <f t="shared" si="704"/>
        <v>0</v>
      </c>
      <c r="DM274" s="1775">
        <f t="shared" si="705"/>
        <v>4</v>
      </c>
      <c r="DN274" s="1775">
        <f t="shared" si="706"/>
        <v>9</v>
      </c>
      <c r="DO274" s="1775">
        <f t="shared" si="707"/>
        <v>8</v>
      </c>
      <c r="DP274" s="1776"/>
      <c r="DQ274" s="1769"/>
      <c r="DR274" s="1769"/>
      <c r="DS274" s="1769"/>
      <c r="DT274" s="1769"/>
      <c r="DU274" s="1769"/>
      <c r="DV274" s="1769"/>
      <c r="DW274" s="1769"/>
      <c r="DX274" s="1769"/>
      <c r="DY274" s="1777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862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8" customFormat="1" ht="15.75" customHeight="1">
      <c r="A281" s="1755" t="s">
        <v>163</v>
      </c>
      <c r="B281" s="1772"/>
      <c r="C281" s="1772"/>
      <c r="D281" s="1772"/>
      <c r="E281" s="1772"/>
      <c r="F281" s="1772"/>
      <c r="G281" s="1772"/>
      <c r="H281" s="1772"/>
      <c r="I281" s="1772"/>
      <c r="J281" s="1772"/>
      <c r="K281" s="1772"/>
      <c r="L281" s="1772"/>
      <c r="M281" s="1772"/>
      <c r="N281" s="1772"/>
      <c r="O281" s="1772"/>
      <c r="P281" s="1772"/>
      <c r="Q281" s="1772"/>
      <c r="R281" s="1772"/>
      <c r="S281" s="1781"/>
      <c r="T281" s="1772"/>
      <c r="U281" s="1772"/>
      <c r="V281" s="1772"/>
      <c r="W281" s="1772"/>
      <c r="X281" s="1772"/>
      <c r="Y281" s="1772"/>
      <c r="Z281" s="1772"/>
      <c r="AA281" s="1772">
        <v>2</v>
      </c>
      <c r="AB281" s="1772"/>
      <c r="AC281" s="1772"/>
      <c r="AD281" s="1772"/>
      <c r="AE281" s="1772"/>
      <c r="AF281" s="1772"/>
      <c r="AG281" s="1772"/>
      <c r="AH281" s="1772"/>
      <c r="AI281" s="1772"/>
      <c r="AJ281" s="1772"/>
      <c r="AK281" s="1781"/>
      <c r="AL281" s="1772"/>
      <c r="AM281" s="1772"/>
      <c r="AN281" s="1772"/>
      <c r="AO281" s="1772">
        <v>0.5</v>
      </c>
      <c r="AP281" s="1772">
        <v>3</v>
      </c>
      <c r="AQ281" s="1772"/>
      <c r="AR281" s="1772">
        <v>2</v>
      </c>
      <c r="AS281" s="1772">
        <v>1</v>
      </c>
      <c r="AT281" s="1772"/>
      <c r="AU281" s="1772"/>
      <c r="AV281" s="1772"/>
      <c r="AW281" s="1772"/>
      <c r="AX281" s="1772"/>
      <c r="AY281" s="1772"/>
      <c r="AZ281" s="1772"/>
      <c r="BA281" s="1772"/>
      <c r="BB281" s="1772"/>
      <c r="BC281" s="1781"/>
      <c r="BD281" s="1772">
        <v>2</v>
      </c>
      <c r="BE281" s="1772">
        <v>2</v>
      </c>
      <c r="BF281" s="1772">
        <v>7</v>
      </c>
      <c r="BG281" s="1772"/>
      <c r="BH281" s="1772">
        <v>1</v>
      </c>
      <c r="BI281" s="1772"/>
      <c r="BJ281" s="1772">
        <v>50</v>
      </c>
      <c r="BK281" s="1772">
        <v>1</v>
      </c>
      <c r="BL281" s="1772"/>
      <c r="BM281" s="1772"/>
      <c r="BN281" s="1772"/>
      <c r="BO281" s="1772"/>
      <c r="BP281" s="1772"/>
      <c r="BQ281" s="1772"/>
      <c r="BR281" s="1772"/>
      <c r="BS281" s="1772"/>
      <c r="BT281" s="1772"/>
      <c r="BU281" s="1781"/>
      <c r="BV281" s="1772"/>
      <c r="BW281" s="1772"/>
      <c r="BX281" s="1772">
        <v>2</v>
      </c>
      <c r="BY281" s="1772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58" t="str">
        <f t="shared" si="687"/>
        <v/>
      </c>
      <c r="CV281" s="1759" t="str">
        <f t="shared" si="688"/>
        <v/>
      </c>
      <c r="CW281" s="1760" t="str">
        <f t="shared" si="689"/>
        <v/>
      </c>
      <c r="CX281" s="1760" t="str">
        <f t="shared" si="690"/>
        <v/>
      </c>
      <c r="CY281" s="1760" t="str">
        <f t="shared" si="691"/>
        <v/>
      </c>
      <c r="CZ281" s="1760" t="str">
        <f t="shared" si="692"/>
        <v/>
      </c>
      <c r="DA281" s="1760">
        <f t="shared" si="693"/>
        <v>1</v>
      </c>
      <c r="DB281" s="1761">
        <f t="shared" si="694"/>
        <v>1</v>
      </c>
      <c r="DC281" s="1761">
        <f t="shared" si="695"/>
        <v>2</v>
      </c>
      <c r="DD281" s="1761">
        <f t="shared" si="696"/>
        <v>2</v>
      </c>
      <c r="DE281" s="1760">
        <f t="shared" si="697"/>
        <v>7</v>
      </c>
      <c r="DF281" s="1760">
        <f t="shared" si="698"/>
        <v>50</v>
      </c>
      <c r="DG281" s="1760" t="str">
        <f t="shared" si="699"/>
        <v/>
      </c>
      <c r="DH281" s="1760" t="str">
        <f t="shared" si="700"/>
        <v/>
      </c>
      <c r="DI281" s="1760" t="str">
        <f t="shared" si="701"/>
        <v/>
      </c>
      <c r="DJ281" s="1759" t="str">
        <f t="shared" si="702"/>
        <v/>
      </c>
      <c r="DK281" s="1758" t="str">
        <f t="shared" si="703"/>
        <v/>
      </c>
      <c r="DL281" s="1774">
        <f t="shared" si="704"/>
        <v>0</v>
      </c>
      <c r="DM281" s="1775">
        <f t="shared" si="705"/>
        <v>1</v>
      </c>
      <c r="DN281" s="1775">
        <f t="shared" si="706"/>
        <v>4</v>
      </c>
      <c r="DO281" s="1775">
        <f t="shared" si="707"/>
        <v>6</v>
      </c>
      <c r="DP281" s="1776"/>
      <c r="DQ281" s="1769"/>
      <c r="DR281" s="1769"/>
      <c r="DS281" s="1769"/>
      <c r="DT281" s="1769"/>
      <c r="DU281" s="1769"/>
      <c r="DV281" s="1769"/>
      <c r="DW281" s="1769"/>
      <c r="DX281" s="1769"/>
      <c r="DY281" s="1777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8" customFormat="1" ht="15.75" customHeight="1">
      <c r="A288" s="1755" t="s">
        <v>163</v>
      </c>
      <c r="B288" s="1772"/>
      <c r="C288" s="1772"/>
      <c r="D288" s="1772"/>
      <c r="E288" s="1772"/>
      <c r="F288" s="1772">
        <v>0.5</v>
      </c>
      <c r="G288" s="1772"/>
      <c r="H288" s="1772"/>
      <c r="I288" s="1772"/>
      <c r="J288" s="1772"/>
      <c r="K288" s="1772"/>
      <c r="L288" s="1772"/>
      <c r="M288" s="1772"/>
      <c r="N288" s="1772"/>
      <c r="O288" s="1772"/>
      <c r="P288" s="1772"/>
      <c r="Q288" s="1772"/>
      <c r="R288" s="1772"/>
      <c r="S288" s="1782"/>
      <c r="T288" s="1772"/>
      <c r="U288" s="1772"/>
      <c r="V288" s="1772"/>
      <c r="W288" s="1772"/>
      <c r="X288" s="1772"/>
      <c r="Y288" s="1772">
        <v>2</v>
      </c>
      <c r="Z288" s="1772"/>
      <c r="AA288" s="1772"/>
      <c r="AB288" s="1772"/>
      <c r="AC288" s="1772"/>
      <c r="AD288" s="1772"/>
      <c r="AE288" s="1772"/>
      <c r="AF288" s="1772"/>
      <c r="AG288" s="1772"/>
      <c r="AH288" s="1772"/>
      <c r="AI288" s="1772"/>
      <c r="AJ288" s="1772"/>
      <c r="AK288" s="1782"/>
      <c r="AL288" s="1772"/>
      <c r="AM288" s="1772"/>
      <c r="AN288" s="1772"/>
      <c r="AO288" s="1772">
        <v>1</v>
      </c>
      <c r="AP288" s="1772">
        <v>1.2</v>
      </c>
      <c r="AQ288" s="1772">
        <v>0.9</v>
      </c>
      <c r="AR288" s="1772">
        <v>0.9</v>
      </c>
      <c r="AS288" s="1772"/>
      <c r="AT288" s="1772">
        <v>1.5</v>
      </c>
      <c r="AU288" s="1772"/>
      <c r="AV288" s="1772"/>
      <c r="AW288" s="1772"/>
      <c r="AX288" s="1772"/>
      <c r="AY288" s="1772"/>
      <c r="AZ288" s="1772"/>
      <c r="BA288" s="1772"/>
      <c r="BB288" s="1772"/>
      <c r="BC288" s="1782"/>
      <c r="BD288" s="1772">
        <v>1.2</v>
      </c>
      <c r="BE288" s="1772"/>
      <c r="BF288" s="1772"/>
      <c r="BG288" s="1772">
        <v>3</v>
      </c>
      <c r="BH288" s="1772">
        <v>0.6</v>
      </c>
      <c r="BI288" s="1772">
        <v>10</v>
      </c>
      <c r="BJ288" s="1772">
        <v>1</v>
      </c>
      <c r="BK288" s="1772">
        <v>1</v>
      </c>
      <c r="BL288" s="1772">
        <v>1</v>
      </c>
      <c r="BM288" s="1772"/>
      <c r="BN288" s="1772"/>
      <c r="BO288" s="1772"/>
      <c r="BP288" s="1772"/>
      <c r="BQ288" s="1772"/>
      <c r="BR288" s="1772"/>
      <c r="BS288" s="1772"/>
      <c r="BT288" s="1772"/>
      <c r="BU288" s="1782"/>
      <c r="BV288" s="1772"/>
      <c r="BW288" s="1772">
        <v>2</v>
      </c>
      <c r="BX288" s="1772">
        <v>2</v>
      </c>
      <c r="BY288" s="1772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58" t="str">
        <f t="shared" si="687"/>
        <v/>
      </c>
      <c r="CV288" s="1759" t="str">
        <f t="shared" si="688"/>
        <v/>
      </c>
      <c r="CW288" s="1760" t="str">
        <f t="shared" si="689"/>
        <v/>
      </c>
      <c r="CX288" s="1760" t="str">
        <f t="shared" si="690"/>
        <v/>
      </c>
      <c r="CY288" s="1760" t="str">
        <f t="shared" si="691"/>
        <v/>
      </c>
      <c r="CZ288" s="1760">
        <f t="shared" si="692"/>
        <v>0.6</v>
      </c>
      <c r="DA288" s="1760">
        <f t="shared" si="693"/>
        <v>1</v>
      </c>
      <c r="DB288" s="1761">
        <f t="shared" si="694"/>
        <v>1</v>
      </c>
      <c r="DC288" s="1761">
        <f t="shared" si="695"/>
        <v>1</v>
      </c>
      <c r="DD288" s="1761">
        <f t="shared" si="696"/>
        <v>1.2</v>
      </c>
      <c r="DE288" s="1760">
        <f t="shared" si="697"/>
        <v>3</v>
      </c>
      <c r="DF288" s="1760">
        <f t="shared" si="698"/>
        <v>10</v>
      </c>
      <c r="DG288" s="1760" t="str">
        <f t="shared" si="699"/>
        <v/>
      </c>
      <c r="DH288" s="1760" t="str">
        <f t="shared" si="700"/>
        <v/>
      </c>
      <c r="DI288" s="1760" t="str">
        <f t="shared" si="701"/>
        <v/>
      </c>
      <c r="DJ288" s="1759" t="str">
        <f t="shared" si="702"/>
        <v/>
      </c>
      <c r="DK288" s="1758" t="str">
        <f t="shared" si="703"/>
        <v/>
      </c>
      <c r="DL288" s="1774">
        <f t="shared" si="704"/>
        <v>1</v>
      </c>
      <c r="DM288" s="1775">
        <f t="shared" si="705"/>
        <v>1</v>
      </c>
      <c r="DN288" s="1775">
        <f t="shared" si="706"/>
        <v>5</v>
      </c>
      <c r="DO288" s="1775">
        <f t="shared" si="707"/>
        <v>7</v>
      </c>
      <c r="DP288" s="1776"/>
      <c r="DQ288" s="1769"/>
      <c r="DR288" s="1769"/>
      <c r="DS288" s="1769"/>
      <c r="DT288" s="1769"/>
      <c r="DU288" s="1769"/>
      <c r="DV288" s="1769"/>
      <c r="DW288" s="1769"/>
      <c r="DX288" s="1769"/>
      <c r="DY288" s="1777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769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863</v>
      </c>
      <c r="C300" s="99" t="s">
        <v>863</v>
      </c>
      <c r="D300" s="99" t="s">
        <v>863</v>
      </c>
      <c r="E300" s="99" t="s">
        <v>863</v>
      </c>
      <c r="F300" s="99" t="s">
        <v>863</v>
      </c>
      <c r="G300" s="99" t="s">
        <v>863</v>
      </c>
      <c r="H300" s="99" t="s">
        <v>863</v>
      </c>
      <c r="I300" s="99" t="s">
        <v>863</v>
      </c>
      <c r="J300" s="99" t="s">
        <v>863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863</v>
      </c>
      <c r="U300" s="99" t="s">
        <v>863</v>
      </c>
      <c r="V300" s="99" t="s">
        <v>863</v>
      </c>
      <c r="W300" s="99" t="s">
        <v>863</v>
      </c>
      <c r="X300" s="99" t="s">
        <v>863</v>
      </c>
      <c r="Y300" s="99" t="s">
        <v>863</v>
      </c>
      <c r="Z300" s="99" t="s">
        <v>863</v>
      </c>
      <c r="AA300" s="99" t="s">
        <v>863</v>
      </c>
      <c r="AB300" s="99" t="s">
        <v>863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863</v>
      </c>
      <c r="AM300" s="99" t="s">
        <v>863</v>
      </c>
      <c r="AN300" s="99" t="s">
        <v>863</v>
      </c>
      <c r="AO300" s="99" t="s">
        <v>863</v>
      </c>
      <c r="AP300" s="99" t="s">
        <v>863</v>
      </c>
      <c r="AQ300" s="99" t="s">
        <v>863</v>
      </c>
      <c r="AR300" s="99" t="s">
        <v>863</v>
      </c>
      <c r="AS300" s="99" t="s">
        <v>863</v>
      </c>
      <c r="AT300" s="99" t="s">
        <v>863</v>
      </c>
      <c r="AU300" s="99" t="s">
        <v>863</v>
      </c>
      <c r="AV300" s="99" t="s">
        <v>863</v>
      </c>
      <c r="AW300" s="99" t="s">
        <v>863</v>
      </c>
      <c r="AX300" s="99" t="s">
        <v>863</v>
      </c>
      <c r="AY300" s="99" t="s">
        <v>863</v>
      </c>
      <c r="AZ300" s="99" t="s">
        <v>863</v>
      </c>
      <c r="BA300" s="99" t="s">
        <v>863</v>
      </c>
      <c r="BB300" s="99" t="s">
        <v>863</v>
      </c>
      <c r="BC300" s="447"/>
      <c r="BD300" s="99" t="s">
        <v>863</v>
      </c>
      <c r="BE300" s="99" t="s">
        <v>863</v>
      </c>
      <c r="BF300" s="99" t="s">
        <v>863</v>
      </c>
      <c r="BG300" s="99" t="s">
        <v>863</v>
      </c>
      <c r="BH300" s="99" t="s">
        <v>863</v>
      </c>
      <c r="BI300" s="99" t="s">
        <v>863</v>
      </c>
      <c r="BJ300" s="99" t="s">
        <v>863</v>
      </c>
      <c r="BK300" s="99" t="s">
        <v>863</v>
      </c>
      <c r="BL300" s="99" t="s">
        <v>863</v>
      </c>
      <c r="BM300" s="99" t="s">
        <v>863</v>
      </c>
      <c r="BN300" s="99" t="s">
        <v>863</v>
      </c>
      <c r="BO300" s="99" t="s">
        <v>863</v>
      </c>
      <c r="BP300" s="99" t="s">
        <v>863</v>
      </c>
      <c r="BQ300" s="99" t="s">
        <v>863</v>
      </c>
      <c r="BR300" s="99" t="s">
        <v>863</v>
      </c>
      <c r="BS300" s="99" t="s">
        <v>863</v>
      </c>
      <c r="BT300" s="99" t="s">
        <v>863</v>
      </c>
      <c r="BU300" s="447"/>
      <c r="BV300" s="99" t="s">
        <v>863</v>
      </c>
      <c r="BW300" s="99" t="s">
        <v>863</v>
      </c>
      <c r="BX300" s="99" t="s">
        <v>863</v>
      </c>
      <c r="BY300" s="99" t="s">
        <v>863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8" customFormat="1" ht="15.75" customHeight="1">
      <c r="A301" s="1783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81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81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81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81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8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9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60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60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60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60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60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61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61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61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60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60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60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60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60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9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8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4">
        <f t="shared" ref="DL301:DL309" si="872">COUNT(B301:R301)</f>
        <v>6</v>
      </c>
      <c r="DM301" s="1775">
        <f t="shared" ref="DM301:DM309" si="873">COUNT(T301:AJ301)</f>
        <v>8</v>
      </c>
      <c r="DN301" s="1775">
        <f t="shared" ref="DN301:DN309" si="874">COUNT(AL301:BB301)</f>
        <v>8</v>
      </c>
      <c r="DO301" s="1775">
        <f t="shared" ref="DO301:DO309" si="875">COUNT(BD301:BT301)</f>
        <v>7</v>
      </c>
      <c r="DP301" s="1776"/>
      <c r="DQ301" s="1769"/>
      <c r="DR301" s="1769"/>
      <c r="DS301" s="1769"/>
      <c r="DT301" s="1769"/>
      <c r="DU301" s="1769"/>
      <c r="DV301" s="1769"/>
      <c r="DW301" s="1769"/>
      <c r="DX301" s="1769"/>
      <c r="DY301" s="1777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858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865</v>
      </c>
      <c r="C310" s="119" t="s">
        <v>865</v>
      </c>
      <c r="D310" s="119" t="s">
        <v>865</v>
      </c>
      <c r="E310" s="119" t="s">
        <v>865</v>
      </c>
      <c r="F310" s="119" t="s">
        <v>865</v>
      </c>
      <c r="G310" s="119" t="s">
        <v>865</v>
      </c>
      <c r="H310" s="119" t="s">
        <v>865</v>
      </c>
      <c r="I310" s="119" t="s">
        <v>865</v>
      </c>
      <c r="J310" s="119" t="s">
        <v>865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870</v>
      </c>
      <c r="U310" s="119" t="s">
        <v>870</v>
      </c>
      <c r="V310" s="119" t="s">
        <v>870</v>
      </c>
      <c r="W310" s="119" t="s">
        <v>870</v>
      </c>
      <c r="X310" s="119" t="s">
        <v>870</v>
      </c>
      <c r="Y310" s="119" t="s">
        <v>870</v>
      </c>
      <c r="Z310" s="119" t="s">
        <v>870</v>
      </c>
      <c r="AA310" s="119" t="s">
        <v>870</v>
      </c>
      <c r="AB310" s="119" t="s">
        <v>870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839</v>
      </c>
      <c r="AM310" s="119" t="s">
        <v>839</v>
      </c>
      <c r="AN310" s="119" t="s">
        <v>839</v>
      </c>
      <c r="AO310" s="119" t="s">
        <v>839</v>
      </c>
      <c r="AP310" s="119" t="s">
        <v>839</v>
      </c>
      <c r="AQ310" s="119" t="s">
        <v>839</v>
      </c>
      <c r="AR310" s="119" t="s">
        <v>839</v>
      </c>
      <c r="AS310" s="119" t="s">
        <v>839</v>
      </c>
      <c r="AT310" s="119" t="s">
        <v>839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839</v>
      </c>
      <c r="BE310" s="119" t="s">
        <v>839</v>
      </c>
      <c r="BF310" s="119" t="s">
        <v>839</v>
      </c>
      <c r="BG310" s="119" t="s">
        <v>839</v>
      </c>
      <c r="BH310" s="119" t="s">
        <v>839</v>
      </c>
      <c r="BI310" s="119" t="s">
        <v>839</v>
      </c>
      <c r="BJ310" s="119" t="s">
        <v>839</v>
      </c>
      <c r="BK310" s="119" t="s">
        <v>839</v>
      </c>
      <c r="BL310" s="119" t="s">
        <v>839</v>
      </c>
      <c r="BM310" s="119" t="s">
        <v>839</v>
      </c>
      <c r="BN310" s="119" t="s">
        <v>839</v>
      </c>
      <c r="BO310" s="119" t="s">
        <v>839</v>
      </c>
      <c r="BP310" s="119" t="s">
        <v>839</v>
      </c>
      <c r="BQ310" s="119" t="s">
        <v>839</v>
      </c>
      <c r="BR310" s="119" t="s">
        <v>839</v>
      </c>
      <c r="BS310" s="119" t="s">
        <v>839</v>
      </c>
      <c r="BT310" s="119" t="s">
        <v>839</v>
      </c>
      <c r="BU310" s="389"/>
      <c r="BV310" s="119" t="s">
        <v>865</v>
      </c>
      <c r="BW310" s="119" t="s">
        <v>869</v>
      </c>
      <c r="BX310" s="119" t="s">
        <v>1102</v>
      </c>
      <c r="BY310" s="119" t="s">
        <v>1102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8" customFormat="1" ht="15.75" customHeight="1">
      <c r="A315" s="1755" t="s">
        <v>163</v>
      </c>
      <c r="B315" s="1772"/>
      <c r="C315" s="1772"/>
      <c r="D315" s="1772"/>
      <c r="E315" s="1772"/>
      <c r="F315" s="1772"/>
      <c r="G315" s="1772"/>
      <c r="H315" s="1772"/>
      <c r="I315" s="1772"/>
      <c r="J315" s="1772"/>
      <c r="K315" s="1772"/>
      <c r="L315" s="1772"/>
      <c r="M315" s="1772"/>
      <c r="N315" s="1772"/>
      <c r="O315" s="1772"/>
      <c r="P315" s="1772"/>
      <c r="Q315" s="1772"/>
      <c r="R315" s="1772"/>
      <c r="S315" s="1779"/>
      <c r="T315" s="1772"/>
      <c r="U315" s="1772"/>
      <c r="V315" s="1772"/>
      <c r="W315" s="1772"/>
      <c r="X315" s="1772"/>
      <c r="Y315" s="1772"/>
      <c r="Z315" s="1772"/>
      <c r="AA315" s="1772"/>
      <c r="AB315" s="1772"/>
      <c r="AC315" s="1772"/>
      <c r="AD315" s="1772"/>
      <c r="AE315" s="1772"/>
      <c r="AF315" s="1772"/>
      <c r="AG315" s="1772"/>
      <c r="AH315" s="1772"/>
      <c r="AI315" s="1772"/>
      <c r="AJ315" s="1772"/>
      <c r="AK315" s="1779"/>
      <c r="AL315" s="1772">
        <v>1.1000000000000001</v>
      </c>
      <c r="AM315" s="1772">
        <v>1.6</v>
      </c>
      <c r="AN315" s="1772">
        <v>2</v>
      </c>
      <c r="AO315" s="1772"/>
      <c r="AP315" s="1772"/>
      <c r="AQ315" s="1772">
        <v>3</v>
      </c>
      <c r="AR315" s="1772"/>
      <c r="AS315" s="1772"/>
      <c r="AT315" s="1772"/>
      <c r="AU315" s="1772"/>
      <c r="AV315" s="1772"/>
      <c r="AW315" s="1772"/>
      <c r="AX315" s="1772"/>
      <c r="AY315" s="1772"/>
      <c r="AZ315" s="1772"/>
      <c r="BA315" s="1772"/>
      <c r="BB315" s="1772"/>
      <c r="BC315" s="1779"/>
      <c r="BD315" s="1772">
        <v>0.83299999999999996</v>
      </c>
      <c r="BE315" s="1772"/>
      <c r="BF315" s="1772">
        <v>1</v>
      </c>
      <c r="BG315" s="1772"/>
      <c r="BH315" s="1772"/>
      <c r="BI315" s="1772"/>
      <c r="BJ315" s="1772"/>
      <c r="BK315" s="1772"/>
      <c r="BL315" s="1772"/>
      <c r="BM315" s="1772"/>
      <c r="BN315" s="1772"/>
      <c r="BO315" s="1772"/>
      <c r="BP315" s="1772"/>
      <c r="BQ315" s="1772"/>
      <c r="BR315" s="1772"/>
      <c r="BS315" s="1772"/>
      <c r="BT315" s="1772"/>
      <c r="BU315" s="1779"/>
      <c r="BV315" s="1772"/>
      <c r="BW315" s="1772"/>
      <c r="BX315" s="1772">
        <v>1.6</v>
      </c>
      <c r="BY315" s="1772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58" t="str">
        <f t="shared" si="901"/>
        <v/>
      </c>
      <c r="CV315" s="1759" t="str">
        <f t="shared" si="902"/>
        <v/>
      </c>
      <c r="CW315" s="1760" t="str">
        <f t="shared" si="903"/>
        <v/>
      </c>
      <c r="CX315" s="1760" t="str">
        <f t="shared" si="904"/>
        <v/>
      </c>
      <c r="CY315" s="1760" t="str">
        <f t="shared" si="905"/>
        <v/>
      </c>
      <c r="CZ315" s="1760" t="str">
        <f t="shared" si="906"/>
        <v/>
      </c>
      <c r="DA315" s="1760" t="str">
        <f t="shared" si="907"/>
        <v/>
      </c>
      <c r="DB315" s="1761" t="str">
        <f t="shared" si="908"/>
        <v/>
      </c>
      <c r="DC315" s="1761">
        <f t="shared" si="909"/>
        <v>0.83299999999999996</v>
      </c>
      <c r="DD315" s="1761">
        <f t="shared" si="910"/>
        <v>1</v>
      </c>
      <c r="DE315" s="1760" t="str">
        <f t="shared" si="911"/>
        <v/>
      </c>
      <c r="DF315" s="1760" t="str">
        <f t="shared" si="912"/>
        <v/>
      </c>
      <c r="DG315" s="1760" t="str">
        <f t="shared" si="913"/>
        <v/>
      </c>
      <c r="DH315" s="1760" t="str">
        <f t="shared" si="914"/>
        <v/>
      </c>
      <c r="DI315" s="1760" t="str">
        <f t="shared" si="915"/>
        <v/>
      </c>
      <c r="DJ315" s="1759" t="str">
        <f t="shared" si="916"/>
        <v/>
      </c>
      <c r="DK315" s="1758" t="str">
        <f t="shared" si="917"/>
        <v/>
      </c>
      <c r="DL315" s="1774">
        <f t="shared" si="918"/>
        <v>0</v>
      </c>
      <c r="DM315" s="1775">
        <f t="shared" si="919"/>
        <v>0</v>
      </c>
      <c r="DN315" s="1775">
        <f t="shared" si="920"/>
        <v>4</v>
      </c>
      <c r="DO315" s="1775">
        <f t="shared" si="921"/>
        <v>2</v>
      </c>
      <c r="DP315" s="1776"/>
      <c r="DQ315" s="1769"/>
      <c r="DR315" s="1769"/>
      <c r="DS315" s="1769"/>
      <c r="DT315" s="1769"/>
      <c r="DU315" s="1769"/>
      <c r="DV315" s="1769"/>
      <c r="DW315" s="1769"/>
      <c r="DX315" s="1769"/>
      <c r="DY315" s="1777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770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880</v>
      </c>
      <c r="C330" s="499" t="s">
        <v>880</v>
      </c>
      <c r="D330" s="499" t="s">
        <v>880</v>
      </c>
      <c r="E330" s="499" t="s">
        <v>880</v>
      </c>
      <c r="F330" s="499" t="s">
        <v>880</v>
      </c>
      <c r="G330" s="499" t="s">
        <v>880</v>
      </c>
      <c r="H330" s="499" t="s">
        <v>880</v>
      </c>
      <c r="I330" s="499" t="s">
        <v>880</v>
      </c>
      <c r="J330" s="499" t="s">
        <v>880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880</v>
      </c>
      <c r="U330" s="499" t="s">
        <v>880</v>
      </c>
      <c r="V330" s="499" t="s">
        <v>880</v>
      </c>
      <c r="W330" s="499" t="s">
        <v>880</v>
      </c>
      <c r="X330" s="499" t="s">
        <v>880</v>
      </c>
      <c r="Y330" s="499" t="s">
        <v>880</v>
      </c>
      <c r="Z330" s="499" t="s">
        <v>880</v>
      </c>
      <c r="AA330" s="499" t="s">
        <v>880</v>
      </c>
      <c r="AB330" s="499" t="s">
        <v>880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839</v>
      </c>
      <c r="AM330" s="499" t="s">
        <v>839</v>
      </c>
      <c r="AN330" s="499" t="s">
        <v>839</v>
      </c>
      <c r="AO330" s="499" t="s">
        <v>839</v>
      </c>
      <c r="AP330" s="499" t="s">
        <v>839</v>
      </c>
      <c r="AQ330" s="499" t="s">
        <v>839</v>
      </c>
      <c r="AR330" s="499" t="s">
        <v>839</v>
      </c>
      <c r="AS330" s="499" t="s">
        <v>839</v>
      </c>
      <c r="AT330" s="499" t="s">
        <v>839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839</v>
      </c>
      <c r="BE330" s="499" t="s">
        <v>839</v>
      </c>
      <c r="BF330" s="499" t="s">
        <v>839</v>
      </c>
      <c r="BG330" s="499" t="s">
        <v>839</v>
      </c>
      <c r="BH330" s="499" t="s">
        <v>839</v>
      </c>
      <c r="BI330" s="499" t="s">
        <v>839</v>
      </c>
      <c r="BJ330" s="499" t="s">
        <v>839</v>
      </c>
      <c r="BK330" s="499" t="s">
        <v>839</v>
      </c>
      <c r="BL330" s="499" t="s">
        <v>839</v>
      </c>
      <c r="BM330" s="499" t="s">
        <v>839</v>
      </c>
      <c r="BN330" s="499" t="s">
        <v>839</v>
      </c>
      <c r="BO330" s="499" t="s">
        <v>839</v>
      </c>
      <c r="BP330" s="499" t="s">
        <v>839</v>
      </c>
      <c r="BQ330" s="499" t="s">
        <v>839</v>
      </c>
      <c r="BR330" s="499" t="s">
        <v>839</v>
      </c>
      <c r="BS330" s="499" t="s">
        <v>839</v>
      </c>
      <c r="BT330" s="499" t="s">
        <v>839</v>
      </c>
      <c r="BU330" s="363"/>
      <c r="BV330" s="499" t="s">
        <v>1103</v>
      </c>
      <c r="BW330" s="499" t="s">
        <v>1103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8" customFormat="1" ht="15.75" customHeight="1">
      <c r="A335" s="1755" t="s">
        <v>163</v>
      </c>
      <c r="B335" s="1772"/>
      <c r="C335" s="1772"/>
      <c r="D335" s="1772"/>
      <c r="E335" s="1772"/>
      <c r="F335" s="1772">
        <v>0.6</v>
      </c>
      <c r="G335" s="1772">
        <v>1.2</v>
      </c>
      <c r="H335" s="1772"/>
      <c r="I335" s="1772"/>
      <c r="J335" s="1772"/>
      <c r="K335" s="1772"/>
      <c r="L335" s="1772"/>
      <c r="M335" s="1772"/>
      <c r="N335" s="1772"/>
      <c r="O335" s="1772"/>
      <c r="P335" s="1772"/>
      <c r="Q335" s="1772"/>
      <c r="R335" s="1772"/>
      <c r="S335" s="1782"/>
      <c r="T335" s="1772"/>
      <c r="U335" s="1772"/>
      <c r="V335" s="1772"/>
      <c r="W335" s="1772"/>
      <c r="X335" s="1772">
        <v>0.2</v>
      </c>
      <c r="Y335" s="1772"/>
      <c r="Z335" s="1772"/>
      <c r="AA335" s="1772"/>
      <c r="AB335" s="1772"/>
      <c r="AC335" s="1772"/>
      <c r="AD335" s="1772"/>
      <c r="AE335" s="1772"/>
      <c r="AF335" s="1772"/>
      <c r="AG335" s="1772"/>
      <c r="AH335" s="1772"/>
      <c r="AI335" s="1772"/>
      <c r="AJ335" s="1772"/>
      <c r="AK335" s="1782"/>
      <c r="AL335" s="1772">
        <v>0.2</v>
      </c>
      <c r="AM335" s="1772">
        <v>0.5</v>
      </c>
      <c r="AN335" s="1772">
        <v>0.5</v>
      </c>
      <c r="AO335" s="1772">
        <v>7</v>
      </c>
      <c r="AP335" s="1772"/>
      <c r="AQ335" s="1772">
        <v>0.4</v>
      </c>
      <c r="AR335" s="1772"/>
      <c r="AS335" s="1772"/>
      <c r="AT335" s="1772">
        <v>0.3</v>
      </c>
      <c r="AU335" s="1772"/>
      <c r="AV335" s="1772"/>
      <c r="AW335" s="1772"/>
      <c r="AX335" s="1772"/>
      <c r="AY335" s="1772"/>
      <c r="AZ335" s="1772"/>
      <c r="BA335" s="1772"/>
      <c r="BB335" s="1772"/>
      <c r="BC335" s="1782"/>
      <c r="BD335" s="1772">
        <v>7</v>
      </c>
      <c r="BE335" s="1772"/>
      <c r="BF335" s="1772"/>
      <c r="BG335" s="1772">
        <v>1.2</v>
      </c>
      <c r="BH335" s="1772"/>
      <c r="BI335" s="1772"/>
      <c r="BJ335" s="1772"/>
      <c r="BK335" s="1772"/>
      <c r="BL335" s="1772"/>
      <c r="BM335" s="1772"/>
      <c r="BN335" s="1772"/>
      <c r="BO335" s="1772"/>
      <c r="BP335" s="1772"/>
      <c r="BQ335" s="1772"/>
      <c r="BR335" s="1772"/>
      <c r="BS335" s="1772"/>
      <c r="BT335" s="1772"/>
      <c r="BU335" s="1782"/>
      <c r="BV335" s="1772">
        <v>0.5</v>
      </c>
      <c r="BW335" s="1772"/>
      <c r="BX335" s="1772">
        <v>0.5</v>
      </c>
      <c r="BY335" s="1772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58" t="str">
        <f t="shared" si="994"/>
        <v/>
      </c>
      <c r="CV335" s="1759" t="str">
        <f t="shared" si="995"/>
        <v/>
      </c>
      <c r="CW335" s="1760" t="str">
        <f t="shared" si="996"/>
        <v/>
      </c>
      <c r="CX335" s="1760" t="str">
        <f t="shared" si="997"/>
        <v/>
      </c>
      <c r="CY335" s="1760" t="str">
        <f t="shared" si="998"/>
        <v/>
      </c>
      <c r="CZ335" s="1760" t="str">
        <f t="shared" si="999"/>
        <v/>
      </c>
      <c r="DA335" s="1760" t="str">
        <f t="shared" si="1000"/>
        <v/>
      </c>
      <c r="DB335" s="1761" t="str">
        <f t="shared" si="1001"/>
        <v/>
      </c>
      <c r="DC335" s="1761">
        <f t="shared" si="1002"/>
        <v>1.2</v>
      </c>
      <c r="DD335" s="1761">
        <f t="shared" si="1003"/>
        <v>7</v>
      </c>
      <c r="DE335" s="1760" t="str">
        <f t="shared" si="1004"/>
        <v/>
      </c>
      <c r="DF335" s="1760" t="str">
        <f t="shared" si="1005"/>
        <v/>
      </c>
      <c r="DG335" s="1760" t="str">
        <f t="shared" si="1006"/>
        <v/>
      </c>
      <c r="DH335" s="1760" t="str">
        <f t="shared" si="1007"/>
        <v/>
      </c>
      <c r="DI335" s="1760" t="str">
        <f t="shared" si="1008"/>
        <v/>
      </c>
      <c r="DJ335" s="1759" t="str">
        <f t="shared" si="1009"/>
        <v/>
      </c>
      <c r="DK335" s="1758" t="str">
        <f t="shared" si="1010"/>
        <v/>
      </c>
      <c r="DL335" s="1774">
        <f t="shared" si="1011"/>
        <v>2</v>
      </c>
      <c r="DM335" s="1775">
        <f t="shared" si="1012"/>
        <v>1</v>
      </c>
      <c r="DN335" s="1775">
        <f t="shared" si="1013"/>
        <v>6</v>
      </c>
      <c r="DO335" s="1775">
        <f t="shared" si="1014"/>
        <v>2</v>
      </c>
      <c r="DP335" s="1776"/>
      <c r="DQ335" s="1769"/>
      <c r="DR335" s="1769"/>
      <c r="DS335" s="1769"/>
      <c r="DT335" s="1769"/>
      <c r="DU335" s="1769"/>
      <c r="DV335" s="1769"/>
      <c r="DW335" s="1769"/>
      <c r="DX335" s="1769"/>
      <c r="DY335" s="1777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8" customFormat="1" ht="15.75" customHeight="1">
      <c r="A339" s="1784" t="s">
        <v>238</v>
      </c>
      <c r="B339" s="1785">
        <v>10</v>
      </c>
      <c r="C339" s="1785">
        <v>10</v>
      </c>
      <c r="D339" s="1785"/>
      <c r="E339" s="1785"/>
      <c r="F339" s="1785"/>
      <c r="G339" s="1785"/>
      <c r="H339" s="1785">
        <v>1</v>
      </c>
      <c r="I339" s="1785">
        <v>3</v>
      </c>
      <c r="J339" s="1785">
        <v>1</v>
      </c>
      <c r="K339" s="1785"/>
      <c r="L339" s="1785"/>
      <c r="M339" s="1785"/>
      <c r="N339" s="1785"/>
      <c r="O339" s="1785"/>
      <c r="P339" s="1785"/>
      <c r="Q339" s="1785"/>
      <c r="R339" s="1785"/>
      <c r="S339" s="1786"/>
      <c r="T339" s="1785">
        <v>3</v>
      </c>
      <c r="U339" s="1785">
        <v>2</v>
      </c>
      <c r="V339" s="1785">
        <v>2</v>
      </c>
      <c r="W339" s="1785">
        <v>1</v>
      </c>
      <c r="X339" s="1785"/>
      <c r="Y339" s="1785"/>
      <c r="Z339" s="1785"/>
      <c r="AA339" s="1785">
        <v>20</v>
      </c>
      <c r="AB339" s="1785"/>
      <c r="AC339" s="1785"/>
      <c r="AD339" s="1785"/>
      <c r="AE339" s="1785"/>
      <c r="AF339" s="1785"/>
      <c r="AG339" s="1785"/>
      <c r="AH339" s="1785"/>
      <c r="AI339" s="1785"/>
      <c r="AJ339" s="1785"/>
      <c r="AK339" s="1757"/>
      <c r="AL339" s="1785">
        <v>3</v>
      </c>
      <c r="AM339" s="1785">
        <v>4</v>
      </c>
      <c r="AN339" s="1785">
        <v>2</v>
      </c>
      <c r="AO339" s="1785">
        <v>4</v>
      </c>
      <c r="AP339" s="1785"/>
      <c r="AQ339" s="1785">
        <v>5</v>
      </c>
      <c r="AR339" s="1785">
        <v>6</v>
      </c>
      <c r="AS339" s="1785">
        <v>2</v>
      </c>
      <c r="AT339" s="1785">
        <v>2</v>
      </c>
      <c r="AU339" s="1785"/>
      <c r="AV339" s="1785"/>
      <c r="AW339" s="1785"/>
      <c r="AX339" s="1785"/>
      <c r="AY339" s="1785"/>
      <c r="AZ339" s="1785"/>
      <c r="BA339" s="1785"/>
      <c r="BB339" s="1785"/>
      <c r="BC339" s="1757"/>
      <c r="BD339" s="1785">
        <v>1</v>
      </c>
      <c r="BE339" s="1785">
        <v>1</v>
      </c>
      <c r="BF339" s="1785">
        <v>6</v>
      </c>
      <c r="BG339" s="1785"/>
      <c r="BH339" s="1785">
        <v>10</v>
      </c>
      <c r="BI339" s="1785">
        <v>2</v>
      </c>
      <c r="BJ339" s="1785">
        <v>8</v>
      </c>
      <c r="BK339" s="1785">
        <v>7</v>
      </c>
      <c r="BL339" s="1785">
        <v>3</v>
      </c>
      <c r="BM339" s="1785"/>
      <c r="BN339" s="1785"/>
      <c r="BO339" s="1785"/>
      <c r="BP339" s="1785"/>
      <c r="BQ339" s="1785"/>
      <c r="BR339" s="1785"/>
      <c r="BS339" s="1785"/>
      <c r="BT339" s="1785"/>
      <c r="BU339" s="1786"/>
      <c r="BV339" s="1785">
        <v>3</v>
      </c>
      <c r="BW339" s="1785">
        <v>2</v>
      </c>
      <c r="BX339" s="1785">
        <v>3</v>
      </c>
      <c r="BY339" s="1785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58" t="str">
        <f t="shared" si="994"/>
        <v/>
      </c>
      <c r="CV339" s="1759" t="str">
        <f t="shared" si="995"/>
        <v/>
      </c>
      <c r="CW339" s="1760" t="str">
        <f t="shared" si="996"/>
        <v/>
      </c>
      <c r="CX339" s="1760" t="str">
        <f t="shared" si="997"/>
        <v/>
      </c>
      <c r="CY339" s="1760" t="str">
        <f t="shared" si="998"/>
        <v/>
      </c>
      <c r="CZ339" s="1760">
        <f t="shared" si="999"/>
        <v>1</v>
      </c>
      <c r="DA339" s="1760">
        <f t="shared" si="1000"/>
        <v>1</v>
      </c>
      <c r="DB339" s="1761">
        <f t="shared" si="1001"/>
        <v>2</v>
      </c>
      <c r="DC339" s="1761">
        <f t="shared" si="1002"/>
        <v>3</v>
      </c>
      <c r="DD339" s="1761">
        <f t="shared" si="1003"/>
        <v>6</v>
      </c>
      <c r="DE339" s="1760">
        <f t="shared" si="1004"/>
        <v>7</v>
      </c>
      <c r="DF339" s="1760">
        <f t="shared" si="1005"/>
        <v>8</v>
      </c>
      <c r="DG339" s="1760">
        <f t="shared" si="1006"/>
        <v>10</v>
      </c>
      <c r="DH339" s="1760" t="str">
        <f t="shared" si="1007"/>
        <v/>
      </c>
      <c r="DI339" s="1760" t="str">
        <f t="shared" si="1008"/>
        <v/>
      </c>
      <c r="DJ339" s="1759" t="str">
        <f t="shared" si="1009"/>
        <v/>
      </c>
      <c r="DK339" s="1758" t="str">
        <f t="shared" si="1010"/>
        <v/>
      </c>
      <c r="DL339" s="1774">
        <f t="shared" si="1011"/>
        <v>5</v>
      </c>
      <c r="DM339" s="1775">
        <f t="shared" si="1012"/>
        <v>5</v>
      </c>
      <c r="DN339" s="1775">
        <f t="shared" si="1013"/>
        <v>8</v>
      </c>
      <c r="DO339" s="1775">
        <f t="shared" si="1014"/>
        <v>8</v>
      </c>
      <c r="DP339" s="1776"/>
      <c r="DQ339" s="1769"/>
      <c r="DR339" s="1769"/>
      <c r="DS339" s="1769"/>
      <c r="DT339" s="1769"/>
      <c r="DU339" s="1769"/>
      <c r="DV339" s="1769"/>
      <c r="DW339" s="1769"/>
      <c r="DX339" s="1769"/>
      <c r="DY339" s="1777"/>
    </row>
    <row r="340" spans="1:129" s="270" customFormat="1" ht="15.75" customHeight="1">
      <c r="A340" s="482" t="s">
        <v>233</v>
      </c>
      <c r="B340" s="80" t="s">
        <v>865</v>
      </c>
      <c r="C340" s="80" t="s">
        <v>865</v>
      </c>
      <c r="D340" s="80" t="s">
        <v>865</v>
      </c>
      <c r="E340" s="80" t="s">
        <v>865</v>
      </c>
      <c r="F340" s="80" t="s">
        <v>865</v>
      </c>
      <c r="G340" s="80" t="s">
        <v>865</v>
      </c>
      <c r="H340" s="80" t="s">
        <v>865</v>
      </c>
      <c r="I340" s="80" t="s">
        <v>865</v>
      </c>
      <c r="J340" s="80" t="s">
        <v>865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869</v>
      </c>
      <c r="U340" s="80" t="s">
        <v>869</v>
      </c>
      <c r="V340" s="80" t="s">
        <v>869</v>
      </c>
      <c r="W340" s="80" t="s">
        <v>869</v>
      </c>
      <c r="X340" s="80" t="s">
        <v>869</v>
      </c>
      <c r="Y340" s="80" t="s">
        <v>869</v>
      </c>
      <c r="Z340" s="80" t="s">
        <v>869</v>
      </c>
      <c r="AA340" s="80" t="s">
        <v>869</v>
      </c>
      <c r="AB340" s="80" t="s">
        <v>869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839</v>
      </c>
      <c r="AM340" s="80" t="s">
        <v>839</v>
      </c>
      <c r="AN340" s="80" t="s">
        <v>839</v>
      </c>
      <c r="AO340" s="80" t="s">
        <v>839</v>
      </c>
      <c r="AP340" s="80" t="s">
        <v>839</v>
      </c>
      <c r="AQ340" s="80" t="s">
        <v>839</v>
      </c>
      <c r="AR340" s="80" t="s">
        <v>839</v>
      </c>
      <c r="AS340" s="80" t="s">
        <v>839</v>
      </c>
      <c r="AT340" s="80" t="s">
        <v>839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839</v>
      </c>
      <c r="BE340" s="80" t="s">
        <v>839</v>
      </c>
      <c r="BF340" s="80" t="s">
        <v>839</v>
      </c>
      <c r="BG340" s="80" t="s">
        <v>839</v>
      </c>
      <c r="BH340" s="80" t="s">
        <v>839</v>
      </c>
      <c r="BI340" s="80" t="s">
        <v>839</v>
      </c>
      <c r="BJ340" s="80" t="s">
        <v>839</v>
      </c>
      <c r="BK340" s="80" t="s">
        <v>839</v>
      </c>
      <c r="BL340" s="80" t="s">
        <v>839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1104</v>
      </c>
      <c r="BW340" s="80" t="s">
        <v>1105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8" customFormat="1" ht="15.75" customHeight="1">
      <c r="A345" s="1755" t="s">
        <v>163</v>
      </c>
      <c r="B345" s="1772"/>
      <c r="C345" s="1772"/>
      <c r="D345" s="1772"/>
      <c r="E345" s="1772"/>
      <c r="F345" s="1772"/>
      <c r="G345" s="1772"/>
      <c r="H345" s="1772"/>
      <c r="I345" s="1772">
        <v>5</v>
      </c>
      <c r="J345" s="1772"/>
      <c r="K345" s="1772"/>
      <c r="L345" s="1772"/>
      <c r="M345" s="1772"/>
      <c r="N345" s="1772"/>
      <c r="O345" s="1772"/>
      <c r="P345" s="1772"/>
      <c r="Q345" s="1772"/>
      <c r="R345" s="1772"/>
      <c r="S345" s="1787"/>
      <c r="T345" s="1772">
        <v>3</v>
      </c>
      <c r="U345" s="1772"/>
      <c r="V345" s="1772">
        <v>3</v>
      </c>
      <c r="W345" s="1772"/>
      <c r="X345" s="1772"/>
      <c r="Y345" s="1772"/>
      <c r="Z345" s="1772"/>
      <c r="AA345" s="1772"/>
      <c r="AB345" s="1772"/>
      <c r="AC345" s="1772"/>
      <c r="AD345" s="1772"/>
      <c r="AE345" s="1772"/>
      <c r="AF345" s="1772"/>
      <c r="AG345" s="1772"/>
      <c r="AH345" s="1772"/>
      <c r="AI345" s="1772"/>
      <c r="AJ345" s="1772"/>
      <c r="AK345" s="1757"/>
      <c r="AL345" s="1772">
        <v>8</v>
      </c>
      <c r="AM345" s="1772">
        <v>3.6</v>
      </c>
      <c r="AN345" s="1772">
        <v>3</v>
      </c>
      <c r="AO345" s="1772">
        <v>6</v>
      </c>
      <c r="AP345" s="1772"/>
      <c r="AQ345" s="1772">
        <v>4</v>
      </c>
      <c r="AR345" s="1772">
        <v>6</v>
      </c>
      <c r="AS345" s="1772">
        <v>2.5</v>
      </c>
      <c r="AT345" s="1772">
        <v>5</v>
      </c>
      <c r="AU345" s="1772"/>
      <c r="AV345" s="1772"/>
      <c r="AW345" s="1772"/>
      <c r="AX345" s="1772"/>
      <c r="AY345" s="1772"/>
      <c r="AZ345" s="1772"/>
      <c r="BA345" s="1772"/>
      <c r="BB345" s="1772"/>
      <c r="BC345" s="1757"/>
      <c r="BD345" s="1772">
        <v>1.25</v>
      </c>
      <c r="BE345" s="1772"/>
      <c r="BF345" s="1772">
        <v>3</v>
      </c>
      <c r="BG345" s="1772"/>
      <c r="BH345" s="1772">
        <v>37.5</v>
      </c>
      <c r="BI345" s="1772">
        <v>3</v>
      </c>
      <c r="BJ345" s="1772">
        <v>4</v>
      </c>
      <c r="BK345" s="1772">
        <v>6</v>
      </c>
      <c r="BL345" s="1772"/>
      <c r="BM345" s="1772"/>
      <c r="BN345" s="1772"/>
      <c r="BO345" s="1772"/>
      <c r="BP345" s="1772"/>
      <c r="BQ345" s="1772"/>
      <c r="BR345" s="1772"/>
      <c r="BS345" s="1772"/>
      <c r="BT345" s="1772"/>
      <c r="BU345" s="1787"/>
      <c r="BV345" s="1772"/>
      <c r="BW345" s="1772"/>
      <c r="BX345" s="1772">
        <v>4</v>
      </c>
      <c r="BY345" s="1772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58" t="str">
        <f t="shared" si="1039"/>
        <v/>
      </c>
      <c r="CV345" s="1759" t="str">
        <f t="shared" si="1040"/>
        <v/>
      </c>
      <c r="CW345" s="1760" t="str">
        <f t="shared" si="1041"/>
        <v/>
      </c>
      <c r="CX345" s="1760" t="str">
        <f t="shared" si="1042"/>
        <v/>
      </c>
      <c r="CY345" s="1760" t="str">
        <f t="shared" si="1043"/>
        <v/>
      </c>
      <c r="CZ345" s="1760" t="str">
        <f t="shared" si="1044"/>
        <v/>
      </c>
      <c r="DA345" s="1760">
        <f t="shared" si="1045"/>
        <v>1.25</v>
      </c>
      <c r="DB345" s="1761">
        <f t="shared" si="1046"/>
        <v>3</v>
      </c>
      <c r="DC345" s="1761">
        <f t="shared" si="1047"/>
        <v>3</v>
      </c>
      <c r="DD345" s="1761">
        <f t="shared" si="1048"/>
        <v>4</v>
      </c>
      <c r="DE345" s="1760">
        <f t="shared" si="1049"/>
        <v>6</v>
      </c>
      <c r="DF345" s="1760">
        <f t="shared" si="1050"/>
        <v>37.5</v>
      </c>
      <c r="DG345" s="1760" t="str">
        <f t="shared" si="1051"/>
        <v/>
      </c>
      <c r="DH345" s="1760" t="str">
        <f t="shared" si="1052"/>
        <v/>
      </c>
      <c r="DI345" s="1760" t="str">
        <f t="shared" si="1053"/>
        <v/>
      </c>
      <c r="DJ345" s="1759" t="str">
        <f t="shared" si="1054"/>
        <v/>
      </c>
      <c r="DK345" s="1758" t="str">
        <f t="shared" si="1055"/>
        <v/>
      </c>
      <c r="DL345" s="1774">
        <f t="shared" si="1056"/>
        <v>1</v>
      </c>
      <c r="DM345" s="1775">
        <f t="shared" si="1057"/>
        <v>2</v>
      </c>
      <c r="DN345" s="1775">
        <f t="shared" si="1058"/>
        <v>8</v>
      </c>
      <c r="DO345" s="1775">
        <f t="shared" si="1059"/>
        <v>6</v>
      </c>
      <c r="DP345" s="1776"/>
      <c r="DQ345" s="1769"/>
      <c r="DR345" s="1769"/>
      <c r="DS345" s="1769"/>
      <c r="DT345" s="1769"/>
      <c r="DU345" s="1769"/>
      <c r="DV345" s="1769"/>
      <c r="DW345" s="1769"/>
      <c r="DX345" s="1769"/>
      <c r="DY345" s="1777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839</v>
      </c>
      <c r="U350" s="80" t="s">
        <v>839</v>
      </c>
      <c r="V350" s="80" t="s">
        <v>839</v>
      </c>
      <c r="W350" s="80" t="s">
        <v>839</v>
      </c>
      <c r="X350" s="80" t="s">
        <v>839</v>
      </c>
      <c r="Y350" s="80" t="s">
        <v>839</v>
      </c>
      <c r="Z350" s="80" t="s">
        <v>839</v>
      </c>
      <c r="AA350" s="80" t="s">
        <v>839</v>
      </c>
      <c r="AB350" s="80" t="s">
        <v>839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839</v>
      </c>
      <c r="BE350" s="80" t="s">
        <v>839</v>
      </c>
      <c r="BF350" s="80" t="s">
        <v>839</v>
      </c>
      <c r="BG350" s="80" t="s">
        <v>839</v>
      </c>
      <c r="BH350" s="80" t="s">
        <v>839</v>
      </c>
      <c r="BI350" s="80" t="s">
        <v>839</v>
      </c>
      <c r="BJ350" s="80" t="s">
        <v>839</v>
      </c>
      <c r="BK350" s="80" t="s">
        <v>839</v>
      </c>
      <c r="BL350" s="80" t="s">
        <v>839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8" customFormat="1" ht="15.75" customHeight="1">
      <c r="A355" s="1755" t="s">
        <v>163</v>
      </c>
      <c r="B355" s="1772"/>
      <c r="C355" s="1772"/>
      <c r="D355" s="1772"/>
      <c r="E355" s="1772"/>
      <c r="F355" s="1772"/>
      <c r="G355" s="1772"/>
      <c r="H355" s="1772"/>
      <c r="I355" s="1772"/>
      <c r="J355" s="1772"/>
      <c r="K355" s="1772"/>
      <c r="L355" s="1772"/>
      <c r="M355" s="1772"/>
      <c r="N355" s="1772"/>
      <c r="O355" s="1772"/>
      <c r="P355" s="1772"/>
      <c r="Q355" s="1772"/>
      <c r="R355" s="1772"/>
      <c r="S355" s="1779"/>
      <c r="T355" s="1772"/>
      <c r="U355" s="1772">
        <v>2</v>
      </c>
      <c r="V355" s="1772"/>
      <c r="W355" s="1772"/>
      <c r="X355" s="1772"/>
      <c r="Y355" s="1772"/>
      <c r="Z355" s="1772"/>
      <c r="AA355" s="1772"/>
      <c r="AB355" s="1772"/>
      <c r="AC355" s="1772"/>
      <c r="AD355" s="1772"/>
      <c r="AE355" s="1772"/>
      <c r="AF355" s="1772"/>
      <c r="AG355" s="1772"/>
      <c r="AH355" s="1772"/>
      <c r="AI355" s="1772"/>
      <c r="AJ355" s="1772"/>
      <c r="AK355" s="1779"/>
      <c r="AL355" s="1772"/>
      <c r="AM355" s="1772"/>
      <c r="AN355" s="1772"/>
      <c r="AO355" s="1772"/>
      <c r="AP355" s="1772"/>
      <c r="AQ355" s="1772"/>
      <c r="AR355" s="1772"/>
      <c r="AS355" s="1772"/>
      <c r="AT355" s="1772"/>
      <c r="AU355" s="1772"/>
      <c r="AV355" s="1772"/>
      <c r="AW355" s="1772"/>
      <c r="AX355" s="1772"/>
      <c r="AY355" s="1772"/>
      <c r="AZ355" s="1772"/>
      <c r="BA355" s="1772"/>
      <c r="BB355" s="1772"/>
      <c r="BC355" s="1779"/>
      <c r="BD355" s="1772">
        <v>2.71</v>
      </c>
      <c r="BE355" s="1772"/>
      <c r="BF355" s="1772">
        <v>2</v>
      </c>
      <c r="BG355" s="1772"/>
      <c r="BH355" s="1772"/>
      <c r="BI355" s="1772"/>
      <c r="BJ355" s="1772">
        <v>10</v>
      </c>
      <c r="BK355" s="1772">
        <v>6</v>
      </c>
      <c r="BL355" s="1772"/>
      <c r="BM355" s="1772"/>
      <c r="BN355" s="1772"/>
      <c r="BO355" s="1772"/>
      <c r="BP355" s="1772"/>
      <c r="BQ355" s="1772"/>
      <c r="BR355" s="1772"/>
      <c r="BS355" s="1772"/>
      <c r="BT355" s="1772"/>
      <c r="BU355" s="1779"/>
      <c r="BV355" s="1772"/>
      <c r="BW355" s="1772"/>
      <c r="BX355" s="1772"/>
      <c r="BY355" s="1772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58" t="str">
        <f t="shared" si="1088"/>
        <v/>
      </c>
      <c r="CV355" s="1759" t="str">
        <f t="shared" si="1089"/>
        <v/>
      </c>
      <c r="CW355" s="1760" t="str">
        <f t="shared" si="1090"/>
        <v/>
      </c>
      <c r="CX355" s="1760" t="str">
        <f t="shared" si="1091"/>
        <v/>
      </c>
      <c r="CY355" s="1760" t="str">
        <f t="shared" si="1092"/>
        <v/>
      </c>
      <c r="CZ355" s="1760" t="str">
        <f t="shared" si="1093"/>
        <v/>
      </c>
      <c r="DA355" s="1760" t="str">
        <f t="shared" si="1094"/>
        <v/>
      </c>
      <c r="DB355" s="1761">
        <f t="shared" si="1095"/>
        <v>2</v>
      </c>
      <c r="DC355" s="1761">
        <f t="shared" si="1096"/>
        <v>2.71</v>
      </c>
      <c r="DD355" s="1761">
        <f t="shared" si="1097"/>
        <v>6</v>
      </c>
      <c r="DE355" s="1760">
        <f t="shared" si="1098"/>
        <v>10</v>
      </c>
      <c r="DF355" s="1760" t="str">
        <f t="shared" si="1099"/>
        <v/>
      </c>
      <c r="DG355" s="1760" t="str">
        <f t="shared" si="1100"/>
        <v/>
      </c>
      <c r="DH355" s="1760" t="str">
        <f t="shared" si="1101"/>
        <v/>
      </c>
      <c r="DI355" s="1760" t="str">
        <f t="shared" si="1102"/>
        <v/>
      </c>
      <c r="DJ355" s="1759" t="str">
        <f t="shared" si="1103"/>
        <v/>
      </c>
      <c r="DK355" s="1758" t="str">
        <f t="shared" si="1104"/>
        <v/>
      </c>
      <c r="DL355" s="1774">
        <f t="shared" si="1105"/>
        <v>0</v>
      </c>
      <c r="DM355" s="1775">
        <f t="shared" si="1106"/>
        <v>1</v>
      </c>
      <c r="DN355" s="1775">
        <f t="shared" si="1107"/>
        <v>0</v>
      </c>
      <c r="DO355" s="1775">
        <f t="shared" si="1108"/>
        <v>4</v>
      </c>
      <c r="DP355" s="1776"/>
      <c r="DQ355" s="1769"/>
      <c r="DR355" s="1769"/>
      <c r="DS355" s="1769"/>
      <c r="DT355" s="1769"/>
      <c r="DU355" s="1769"/>
      <c r="DV355" s="1769"/>
      <c r="DW355" s="1769"/>
      <c r="DX355" s="1769"/>
      <c r="DY355" s="1777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771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839</v>
      </c>
      <c r="C361" s="80" t="s">
        <v>839</v>
      </c>
      <c r="D361" s="80" t="s">
        <v>839</v>
      </c>
      <c r="E361" s="80" t="s">
        <v>839</v>
      </c>
      <c r="F361" s="80" t="s">
        <v>839</v>
      </c>
      <c r="G361" s="80" t="s">
        <v>839</v>
      </c>
      <c r="H361" s="80" t="s">
        <v>839</v>
      </c>
      <c r="I361" s="80" t="s">
        <v>839</v>
      </c>
      <c r="J361" s="80" t="s">
        <v>839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839</v>
      </c>
      <c r="U361" s="80" t="s">
        <v>839</v>
      </c>
      <c r="V361" s="80" t="s">
        <v>839</v>
      </c>
      <c r="W361" s="80" t="s">
        <v>839</v>
      </c>
      <c r="X361" s="80" t="s">
        <v>839</v>
      </c>
      <c r="Y361" s="80" t="s">
        <v>839</v>
      </c>
      <c r="Z361" s="80" t="s">
        <v>839</v>
      </c>
      <c r="AA361" s="80" t="s">
        <v>839</v>
      </c>
      <c r="AB361" s="80" t="s">
        <v>839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839</v>
      </c>
      <c r="AM361" s="99" t="s">
        <v>839</v>
      </c>
      <c r="AN361" s="99" t="s">
        <v>839</v>
      </c>
      <c r="AO361" s="99" t="s">
        <v>839</v>
      </c>
      <c r="AP361" s="99" t="s">
        <v>839</v>
      </c>
      <c r="AQ361" s="99" t="s">
        <v>839</v>
      </c>
      <c r="AR361" s="99" t="s">
        <v>839</v>
      </c>
      <c r="AS361" s="99" t="s">
        <v>839</v>
      </c>
      <c r="AT361" s="99" t="s">
        <v>839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839</v>
      </c>
      <c r="BE361" s="99" t="s">
        <v>839</v>
      </c>
      <c r="BF361" s="99" t="s">
        <v>839</v>
      </c>
      <c r="BG361" s="99" t="s">
        <v>839</v>
      </c>
      <c r="BH361" s="99" t="s">
        <v>839</v>
      </c>
      <c r="BI361" s="99" t="s">
        <v>839</v>
      </c>
      <c r="BJ361" s="99" t="s">
        <v>839</v>
      </c>
      <c r="BK361" s="99" t="s">
        <v>839</v>
      </c>
      <c r="BL361" s="99" t="s">
        <v>839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1106</v>
      </c>
      <c r="BW361" s="80" t="s">
        <v>1106</v>
      </c>
      <c r="BX361" s="80" t="s">
        <v>1106</v>
      </c>
      <c r="BY361" s="80" t="s">
        <v>1106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8" customFormat="1" ht="15.75" customHeight="1">
      <c r="A366" s="1755" t="s">
        <v>163</v>
      </c>
      <c r="B366" s="1772"/>
      <c r="C366" s="1772"/>
      <c r="D366" s="1772"/>
      <c r="E366" s="1772"/>
      <c r="F366" s="1772">
        <v>0.6</v>
      </c>
      <c r="G366" s="1772"/>
      <c r="H366" s="1772"/>
      <c r="I366" s="1772">
        <v>1</v>
      </c>
      <c r="J366" s="1772"/>
      <c r="K366" s="1772"/>
      <c r="L366" s="1772"/>
      <c r="M366" s="1772"/>
      <c r="N366" s="1772"/>
      <c r="O366" s="1772"/>
      <c r="P366" s="1772"/>
      <c r="Q366" s="1772"/>
      <c r="R366" s="1772"/>
      <c r="S366" s="1787"/>
      <c r="T366" s="1772"/>
      <c r="U366" s="1772"/>
      <c r="V366" s="1772"/>
      <c r="W366" s="1772"/>
      <c r="X366" s="1772">
        <v>1.2</v>
      </c>
      <c r="Y366" s="1772">
        <v>0.5</v>
      </c>
      <c r="Z366" s="1772"/>
      <c r="AA366" s="1772"/>
      <c r="AB366" s="1772"/>
      <c r="AC366" s="1772"/>
      <c r="AD366" s="1772"/>
      <c r="AE366" s="1772"/>
      <c r="AF366" s="1772"/>
      <c r="AG366" s="1772"/>
      <c r="AH366" s="1772"/>
      <c r="AI366" s="1772"/>
      <c r="AJ366" s="1772"/>
      <c r="AK366" s="1787"/>
      <c r="AL366" s="1772">
        <v>1.2</v>
      </c>
      <c r="AM366" s="1772">
        <v>1.7</v>
      </c>
      <c r="AN366" s="1772"/>
      <c r="AO366" s="1772">
        <v>0.6</v>
      </c>
      <c r="AP366" s="1772">
        <v>0.9</v>
      </c>
      <c r="AQ366" s="1772">
        <v>0.92</v>
      </c>
      <c r="AR366" s="1772">
        <v>0.7</v>
      </c>
      <c r="AS366" s="1772">
        <v>0.8</v>
      </c>
      <c r="AT366" s="1772"/>
      <c r="AU366" s="1772"/>
      <c r="AV366" s="1772"/>
      <c r="AW366" s="1772"/>
      <c r="AX366" s="1772"/>
      <c r="AY366" s="1772"/>
      <c r="AZ366" s="1772"/>
      <c r="BA366" s="1772"/>
      <c r="BB366" s="1772"/>
      <c r="BC366" s="1787"/>
      <c r="BD366" s="1772">
        <v>2.4</v>
      </c>
      <c r="BE366" s="1772"/>
      <c r="BF366" s="1772"/>
      <c r="BG366" s="1772">
        <v>1.2</v>
      </c>
      <c r="BH366" s="1772"/>
      <c r="BI366" s="1772"/>
      <c r="BJ366" s="1772"/>
      <c r="BK366" s="1772">
        <v>0.74</v>
      </c>
      <c r="BL366" s="1772">
        <v>0.6</v>
      </c>
      <c r="BM366" s="1772"/>
      <c r="BN366" s="1772"/>
      <c r="BO366" s="1772"/>
      <c r="BP366" s="1772"/>
      <c r="BQ366" s="1772"/>
      <c r="BR366" s="1772"/>
      <c r="BS366" s="1772"/>
      <c r="BT366" s="1772"/>
      <c r="BU366" s="1787"/>
      <c r="BV366" s="1772"/>
      <c r="BW366" s="1772"/>
      <c r="BX366" s="1772">
        <v>0.9</v>
      </c>
      <c r="BY366" s="1772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58" t="str">
        <f t="shared" si="1138"/>
        <v/>
      </c>
      <c r="CV366" s="1759" t="str">
        <f t="shared" si="1139"/>
        <v/>
      </c>
      <c r="CW366" s="1760" t="str">
        <f t="shared" si="1140"/>
        <v/>
      </c>
      <c r="CX366" s="1760" t="str">
        <f t="shared" si="1141"/>
        <v/>
      </c>
      <c r="CY366" s="1760" t="str">
        <f t="shared" si="1142"/>
        <v/>
      </c>
      <c r="CZ366" s="1760" t="str">
        <f t="shared" si="1143"/>
        <v/>
      </c>
      <c r="DA366" s="1760" t="str">
        <f t="shared" si="1144"/>
        <v/>
      </c>
      <c r="DB366" s="1761">
        <f t="shared" si="1145"/>
        <v>0.6</v>
      </c>
      <c r="DC366" s="1761">
        <f t="shared" si="1146"/>
        <v>0.74</v>
      </c>
      <c r="DD366" s="1761">
        <f t="shared" si="1147"/>
        <v>1.2</v>
      </c>
      <c r="DE366" s="1760">
        <f t="shared" si="1148"/>
        <v>2.4</v>
      </c>
      <c r="DF366" s="1760" t="str">
        <f t="shared" si="1149"/>
        <v/>
      </c>
      <c r="DG366" s="1760" t="str">
        <f t="shared" si="1150"/>
        <v/>
      </c>
      <c r="DH366" s="1760" t="str">
        <f t="shared" si="1151"/>
        <v/>
      </c>
      <c r="DI366" s="1760" t="str">
        <f t="shared" si="1152"/>
        <v/>
      </c>
      <c r="DJ366" s="1759" t="str">
        <f t="shared" si="1153"/>
        <v/>
      </c>
      <c r="DK366" s="1758" t="str">
        <f t="shared" si="1154"/>
        <v/>
      </c>
      <c r="DL366" s="1774">
        <f t="shared" si="1155"/>
        <v>2</v>
      </c>
      <c r="DM366" s="1775">
        <f t="shared" si="1156"/>
        <v>2</v>
      </c>
      <c r="DN366" s="1775">
        <f t="shared" si="1157"/>
        <v>7</v>
      </c>
      <c r="DO366" s="1775">
        <f t="shared" si="1158"/>
        <v>4</v>
      </c>
      <c r="DP366" s="1776"/>
      <c r="DQ366" s="1769"/>
      <c r="DR366" s="1769"/>
      <c r="DS366" s="1769"/>
      <c r="DT366" s="1769"/>
      <c r="DU366" s="1769"/>
      <c r="DV366" s="1769"/>
      <c r="DW366" s="1769"/>
      <c r="DX366" s="1769"/>
      <c r="DY366" s="1777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849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800</v>
      </c>
      <c r="U372" s="80" t="s">
        <v>800</v>
      </c>
      <c r="V372" s="80" t="s">
        <v>800</v>
      </c>
      <c r="W372" s="80" t="s">
        <v>800</v>
      </c>
      <c r="X372" s="80" t="s">
        <v>800</v>
      </c>
      <c r="Y372" s="80" t="s">
        <v>800</v>
      </c>
      <c r="Z372" s="80" t="s">
        <v>800</v>
      </c>
      <c r="AA372" s="80" t="s">
        <v>800</v>
      </c>
      <c r="AB372" s="80" t="s">
        <v>800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800</v>
      </c>
      <c r="AM372" s="80" t="s">
        <v>800</v>
      </c>
      <c r="AN372" s="80" t="s">
        <v>800</v>
      </c>
      <c r="AO372" s="80" t="s">
        <v>800</v>
      </c>
      <c r="AP372" s="80" t="s">
        <v>800</v>
      </c>
      <c r="AQ372" s="80" t="s">
        <v>800</v>
      </c>
      <c r="AR372" s="80" t="s">
        <v>800</v>
      </c>
      <c r="AS372" s="80" t="s">
        <v>800</v>
      </c>
      <c r="AT372" s="80" t="s">
        <v>800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800</v>
      </c>
      <c r="BE372" s="80" t="s">
        <v>800</v>
      </c>
      <c r="BF372" s="80" t="s">
        <v>800</v>
      </c>
      <c r="BG372" s="80" t="s">
        <v>800</v>
      </c>
      <c r="BH372" s="80" t="s">
        <v>800</v>
      </c>
      <c r="BI372" s="80" t="s">
        <v>800</v>
      </c>
      <c r="BJ372" s="80" t="s">
        <v>800</v>
      </c>
      <c r="BK372" s="80" t="s">
        <v>800</v>
      </c>
      <c r="BL372" s="80" t="s">
        <v>800</v>
      </c>
      <c r="BM372" s="80" t="s">
        <v>800</v>
      </c>
      <c r="BN372" s="80" t="s">
        <v>800</v>
      </c>
      <c r="BO372" s="80" t="s">
        <v>800</v>
      </c>
      <c r="BP372" s="80" t="s">
        <v>800</v>
      </c>
      <c r="BQ372" s="80" t="s">
        <v>800</v>
      </c>
      <c r="BR372" s="80" t="s">
        <v>800</v>
      </c>
      <c r="BS372" s="80" t="s">
        <v>800</v>
      </c>
      <c r="BT372" s="80" t="s">
        <v>800</v>
      </c>
      <c r="BU372" s="390"/>
      <c r="BV372" s="80"/>
      <c r="BW372" s="80" t="s">
        <v>1107</v>
      </c>
      <c r="BX372" s="80" t="s">
        <v>1107</v>
      </c>
      <c r="BY372" s="80" t="s">
        <v>1107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8" customFormat="1" ht="15.75" customHeight="1">
      <c r="A377" s="1755" t="s">
        <v>163</v>
      </c>
      <c r="B377" s="1772"/>
      <c r="C377" s="1772"/>
      <c r="D377" s="1772"/>
      <c r="E377" s="1772"/>
      <c r="F377" s="1772"/>
      <c r="G377" s="1772"/>
      <c r="H377" s="1772"/>
      <c r="I377" s="1772"/>
      <c r="J377" s="1772"/>
      <c r="K377" s="1772"/>
      <c r="L377" s="1772"/>
      <c r="M377" s="1772"/>
      <c r="N377" s="1772"/>
      <c r="O377" s="1772"/>
      <c r="P377" s="1772"/>
      <c r="Q377" s="1772"/>
      <c r="R377" s="1772"/>
      <c r="S377" s="1779"/>
      <c r="T377" s="1772"/>
      <c r="U377" s="1772">
        <v>6</v>
      </c>
      <c r="V377" s="1772">
        <v>2</v>
      </c>
      <c r="W377" s="1772">
        <v>14.99</v>
      </c>
      <c r="X377" s="1772"/>
      <c r="Y377" s="1772">
        <v>15</v>
      </c>
      <c r="Z377" s="1772"/>
      <c r="AA377" s="1772">
        <v>1</v>
      </c>
      <c r="AB377" s="1772"/>
      <c r="AC377" s="1772"/>
      <c r="AD377" s="1772"/>
      <c r="AE377" s="1772"/>
      <c r="AF377" s="1772"/>
      <c r="AG377" s="1772"/>
      <c r="AH377" s="1772"/>
      <c r="AI377" s="1772"/>
      <c r="AJ377" s="1772"/>
      <c r="AK377" s="1779"/>
      <c r="AL377" s="1772"/>
      <c r="AM377" s="1772"/>
      <c r="AN377" s="1772"/>
      <c r="AO377" s="1772">
        <v>1</v>
      </c>
      <c r="AP377" s="1772">
        <v>1.2</v>
      </c>
      <c r="AQ377" s="1772"/>
      <c r="AR377" s="1772">
        <v>1</v>
      </c>
      <c r="AS377" s="1772">
        <v>1</v>
      </c>
      <c r="AT377" s="1772"/>
      <c r="AU377" s="1772"/>
      <c r="AV377" s="1772"/>
      <c r="AW377" s="1772"/>
      <c r="AX377" s="1772"/>
      <c r="AY377" s="1772"/>
      <c r="AZ377" s="1772"/>
      <c r="BA377" s="1772"/>
      <c r="BB377" s="1772"/>
      <c r="BC377" s="1779"/>
      <c r="BD377" s="1772">
        <v>1.3</v>
      </c>
      <c r="BE377" s="1772">
        <v>1.3</v>
      </c>
      <c r="BF377" s="1772">
        <v>0.75</v>
      </c>
      <c r="BG377" s="1772"/>
      <c r="BH377" s="1772">
        <v>2</v>
      </c>
      <c r="BI377" s="1772"/>
      <c r="BJ377" s="1772">
        <v>2</v>
      </c>
      <c r="BK377" s="1772">
        <v>1</v>
      </c>
      <c r="BL377" s="1772"/>
      <c r="BM377" s="1772"/>
      <c r="BN377" s="1772"/>
      <c r="BO377" s="1772"/>
      <c r="BP377" s="1772"/>
      <c r="BQ377" s="1772"/>
      <c r="BR377" s="1772"/>
      <c r="BS377" s="1772"/>
      <c r="BT377" s="1772"/>
      <c r="BU377" s="1779"/>
      <c r="BV377" s="1772"/>
      <c r="BW377" s="1772">
        <v>2</v>
      </c>
      <c r="BX377" s="1772">
        <v>2</v>
      </c>
      <c r="BY377" s="1772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58" t="str">
        <f t="shared" si="1191"/>
        <v/>
      </c>
      <c r="CV377" s="1759" t="str">
        <f t="shared" si="1192"/>
        <v/>
      </c>
      <c r="CW377" s="1760" t="str">
        <f t="shared" si="1193"/>
        <v/>
      </c>
      <c r="CX377" s="1760" t="str">
        <f t="shared" si="1194"/>
        <v/>
      </c>
      <c r="CY377" s="1760" t="str">
        <f t="shared" si="1195"/>
        <v/>
      </c>
      <c r="CZ377" s="1760" t="str">
        <f t="shared" si="1196"/>
        <v/>
      </c>
      <c r="DA377" s="1760">
        <f t="shared" si="1197"/>
        <v>0.75</v>
      </c>
      <c r="DB377" s="1761">
        <f t="shared" si="1198"/>
        <v>1</v>
      </c>
      <c r="DC377" s="1761">
        <f t="shared" si="1199"/>
        <v>1.3</v>
      </c>
      <c r="DD377" s="1761">
        <f t="shared" si="1200"/>
        <v>1.3</v>
      </c>
      <c r="DE377" s="1760">
        <f t="shared" si="1201"/>
        <v>2</v>
      </c>
      <c r="DF377" s="1760">
        <f t="shared" si="1202"/>
        <v>2</v>
      </c>
      <c r="DG377" s="1760" t="str">
        <f t="shared" si="1203"/>
        <v/>
      </c>
      <c r="DH377" s="1760" t="str">
        <f t="shared" si="1204"/>
        <v/>
      </c>
      <c r="DI377" s="1760" t="str">
        <f t="shared" si="1205"/>
        <v/>
      </c>
      <c r="DJ377" s="1759" t="str">
        <f t="shared" si="1206"/>
        <v/>
      </c>
      <c r="DK377" s="1758" t="str">
        <f t="shared" si="1207"/>
        <v/>
      </c>
      <c r="DL377" s="1774">
        <f t="shared" si="1208"/>
        <v>0</v>
      </c>
      <c r="DM377" s="1775">
        <f t="shared" si="1209"/>
        <v>5</v>
      </c>
      <c r="DN377" s="1775">
        <f t="shared" si="1210"/>
        <v>4</v>
      </c>
      <c r="DO377" s="1775">
        <f t="shared" si="1211"/>
        <v>6</v>
      </c>
      <c r="DP377" s="1776"/>
      <c r="DQ377" s="1769"/>
      <c r="DR377" s="1769"/>
      <c r="DS377" s="1769"/>
      <c r="DT377" s="1769"/>
      <c r="DU377" s="1769"/>
      <c r="DV377" s="1769"/>
      <c r="DW377" s="1769"/>
      <c r="DX377" s="1769"/>
      <c r="DY377" s="1777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861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839</v>
      </c>
      <c r="U382" s="80" t="s">
        <v>839</v>
      </c>
      <c r="V382" s="80" t="s">
        <v>839</v>
      </c>
      <c r="W382" s="80" t="s">
        <v>839</v>
      </c>
      <c r="X382" s="80" t="s">
        <v>839</v>
      </c>
      <c r="Y382" s="80" t="s">
        <v>839</v>
      </c>
      <c r="Z382" s="80" t="s">
        <v>839</v>
      </c>
      <c r="AA382" s="80" t="s">
        <v>839</v>
      </c>
      <c r="AB382" s="80" t="s">
        <v>839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839</v>
      </c>
      <c r="AM382" s="80" t="s">
        <v>839</v>
      </c>
      <c r="AN382" s="80" t="s">
        <v>839</v>
      </c>
      <c r="AO382" s="80" t="s">
        <v>839</v>
      </c>
      <c r="AP382" s="80" t="s">
        <v>839</v>
      </c>
      <c r="AQ382" s="80" t="s">
        <v>839</v>
      </c>
      <c r="AR382" s="80" t="s">
        <v>839</v>
      </c>
      <c r="AS382" s="80" t="s">
        <v>839</v>
      </c>
      <c r="AT382" s="80" t="s">
        <v>839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839</v>
      </c>
      <c r="BE382" s="80" t="s">
        <v>839</v>
      </c>
      <c r="BF382" s="80" t="s">
        <v>839</v>
      </c>
      <c r="BG382" s="80" t="s">
        <v>839</v>
      </c>
      <c r="BH382" s="80" t="s">
        <v>839</v>
      </c>
      <c r="BI382" s="80" t="s">
        <v>839</v>
      </c>
      <c r="BJ382" s="80" t="s">
        <v>839</v>
      </c>
      <c r="BK382" s="80" t="s">
        <v>839</v>
      </c>
      <c r="BL382" s="80" t="s">
        <v>839</v>
      </c>
      <c r="BM382" s="80" t="s">
        <v>839</v>
      </c>
      <c r="BN382" s="80" t="s">
        <v>839</v>
      </c>
      <c r="BO382" s="80" t="s">
        <v>839</v>
      </c>
      <c r="BP382" s="80" t="s">
        <v>839</v>
      </c>
      <c r="BQ382" s="80" t="s">
        <v>839</v>
      </c>
      <c r="BR382" s="80" t="s">
        <v>839</v>
      </c>
      <c r="BS382" s="80" t="s">
        <v>839</v>
      </c>
      <c r="BT382" s="80" t="s">
        <v>839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773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690</v>
      </c>
      <c r="B448" s="416" t="s">
        <v>904</v>
      </c>
      <c r="C448" s="416" t="s">
        <v>904</v>
      </c>
      <c r="D448" s="416" t="s">
        <v>904</v>
      </c>
      <c r="E448" s="416" t="s">
        <v>904</v>
      </c>
      <c r="F448" s="416" t="s">
        <v>904</v>
      </c>
      <c r="G448" s="416" t="s">
        <v>904</v>
      </c>
      <c r="H448" s="416" t="s">
        <v>904</v>
      </c>
      <c r="I448" s="416" t="s">
        <v>904</v>
      </c>
      <c r="J448" s="416" t="s">
        <v>904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865</v>
      </c>
      <c r="U448" s="416" t="s">
        <v>865</v>
      </c>
      <c r="V448" s="416" t="s">
        <v>865</v>
      </c>
      <c r="W448" s="416" t="s">
        <v>865</v>
      </c>
      <c r="X448" s="416" t="s">
        <v>865</v>
      </c>
      <c r="Y448" s="416" t="s">
        <v>865</v>
      </c>
      <c r="Z448" s="416" t="s">
        <v>865</v>
      </c>
      <c r="AA448" s="416" t="s">
        <v>865</v>
      </c>
      <c r="AB448" s="416" t="s">
        <v>865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839</v>
      </c>
      <c r="AM448" s="416" t="s">
        <v>839</v>
      </c>
      <c r="AN448" s="416" t="s">
        <v>839</v>
      </c>
      <c r="AO448" s="416" t="s">
        <v>839</v>
      </c>
      <c r="AP448" s="416" t="s">
        <v>839</v>
      </c>
      <c r="AQ448" s="416" t="s">
        <v>839</v>
      </c>
      <c r="AR448" s="416" t="s">
        <v>839</v>
      </c>
      <c r="AS448" s="416" t="s">
        <v>839</v>
      </c>
      <c r="AT448" s="416" t="s">
        <v>839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839</v>
      </c>
      <c r="BE448" s="416" t="s">
        <v>839</v>
      </c>
      <c r="BF448" s="416" t="s">
        <v>839</v>
      </c>
      <c r="BG448" s="416" t="s">
        <v>839</v>
      </c>
      <c r="BH448" s="416" t="s">
        <v>839</v>
      </c>
      <c r="BI448" s="416" t="s">
        <v>839</v>
      </c>
      <c r="BJ448" s="416" t="s">
        <v>839</v>
      </c>
      <c r="BK448" s="416" t="s">
        <v>839</v>
      </c>
      <c r="BL448" s="416" t="s">
        <v>839</v>
      </c>
      <c r="BM448" s="416" t="s">
        <v>839</v>
      </c>
      <c r="BN448" s="416" t="s">
        <v>839</v>
      </c>
      <c r="BO448" s="416" t="s">
        <v>839</v>
      </c>
      <c r="BP448" s="416" t="s">
        <v>839</v>
      </c>
      <c r="BQ448" s="416" t="s">
        <v>839</v>
      </c>
      <c r="BR448" s="416" t="s">
        <v>839</v>
      </c>
      <c r="BS448" s="416" t="s">
        <v>839</v>
      </c>
      <c r="BT448" s="416" t="s">
        <v>839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667</v>
      </c>
      <c r="B457" s="1531" t="s">
        <v>904</v>
      </c>
      <c r="C457" s="1531" t="s">
        <v>904</v>
      </c>
      <c r="D457" s="1531" t="s">
        <v>904</v>
      </c>
      <c r="E457" s="1531" t="s">
        <v>904</v>
      </c>
      <c r="F457" s="1531" t="s">
        <v>904</v>
      </c>
      <c r="G457" s="1531" t="s">
        <v>904</v>
      </c>
      <c r="H457" s="1531" t="s">
        <v>904</v>
      </c>
      <c r="I457" s="1531" t="s">
        <v>904</v>
      </c>
      <c r="J457" s="1531" t="s">
        <v>904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865</v>
      </c>
      <c r="U457" s="416" t="s">
        <v>865</v>
      </c>
      <c r="V457" s="416" t="s">
        <v>865</v>
      </c>
      <c r="W457" s="416" t="s">
        <v>865</v>
      </c>
      <c r="X457" s="416" t="s">
        <v>865</v>
      </c>
      <c r="Y457" s="416" t="s">
        <v>865</v>
      </c>
      <c r="Z457" s="416" t="s">
        <v>865</v>
      </c>
      <c r="AA457" s="416" t="s">
        <v>865</v>
      </c>
      <c r="AB457" s="416" t="s">
        <v>865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870</v>
      </c>
      <c r="AM457" s="416" t="s">
        <v>870</v>
      </c>
      <c r="AN457" s="416" t="s">
        <v>870</v>
      </c>
      <c r="AO457" s="416" t="s">
        <v>870</v>
      </c>
      <c r="AP457" s="416" t="s">
        <v>870</v>
      </c>
      <c r="AQ457" s="416" t="s">
        <v>870</v>
      </c>
      <c r="AR457" s="416" t="s">
        <v>870</v>
      </c>
      <c r="AS457" s="416" t="s">
        <v>870</v>
      </c>
      <c r="AT457" s="416" t="s">
        <v>870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839</v>
      </c>
      <c r="BE457" s="416" t="s">
        <v>839</v>
      </c>
      <c r="BF457" s="416" t="s">
        <v>839</v>
      </c>
      <c r="BG457" s="416" t="s">
        <v>839</v>
      </c>
      <c r="BH457" s="416" t="s">
        <v>839</v>
      </c>
      <c r="BI457" s="416" t="s">
        <v>839</v>
      </c>
      <c r="BJ457" s="416" t="s">
        <v>839</v>
      </c>
      <c r="BK457" s="416" t="s">
        <v>839</v>
      </c>
      <c r="BL457" s="416" t="s">
        <v>839</v>
      </c>
      <c r="BM457" s="416" t="s">
        <v>839</v>
      </c>
      <c r="BN457" s="416" t="s">
        <v>839</v>
      </c>
      <c r="BO457" s="416" t="s">
        <v>839</v>
      </c>
      <c r="BP457" s="416" t="s">
        <v>839</v>
      </c>
      <c r="BQ457" s="416" t="s">
        <v>839</v>
      </c>
      <c r="BR457" s="416" t="s">
        <v>839</v>
      </c>
      <c r="BS457" s="416" t="s">
        <v>839</v>
      </c>
      <c r="BT457" s="416" t="s">
        <v>839</v>
      </c>
      <c r="BU457" s="417"/>
      <c r="BV457" s="416" t="s">
        <v>904</v>
      </c>
      <c r="BW457" s="416" t="s">
        <v>1104</v>
      </c>
      <c r="BX457" s="416" t="s">
        <v>1105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8" customFormat="1" ht="15.75" customHeight="1">
      <c r="A464" s="1790" t="s">
        <v>253</v>
      </c>
      <c r="B464" s="1791">
        <v>5</v>
      </c>
      <c r="C464" s="1791">
        <v>5</v>
      </c>
      <c r="D464" s="1791">
        <v>4</v>
      </c>
      <c r="E464" s="1791"/>
      <c r="F464" s="1791">
        <v>7.5</v>
      </c>
      <c r="G464" s="1791">
        <v>2</v>
      </c>
      <c r="H464" s="1791"/>
      <c r="I464" s="1791">
        <v>10</v>
      </c>
      <c r="J464" s="1791">
        <v>40</v>
      </c>
      <c r="K464" s="1791"/>
      <c r="L464" s="1792"/>
      <c r="M464" s="1791"/>
      <c r="N464" s="1792"/>
      <c r="O464" s="1791"/>
      <c r="P464" s="1792"/>
      <c r="Q464" s="1791"/>
      <c r="R464" s="1792"/>
      <c r="S464" s="1757"/>
      <c r="T464" s="1792"/>
      <c r="U464" s="1792">
        <v>4.0999999999999996</v>
      </c>
      <c r="V464" s="1792">
        <v>5</v>
      </c>
      <c r="W464" s="1792"/>
      <c r="X464" s="1792"/>
      <c r="Y464" s="1792">
        <v>15</v>
      </c>
      <c r="Z464" s="1792">
        <v>5</v>
      </c>
      <c r="AA464" s="1792">
        <v>1</v>
      </c>
      <c r="AB464" s="1792">
        <v>20</v>
      </c>
      <c r="AC464" s="1792"/>
      <c r="AD464" s="1792"/>
      <c r="AE464" s="1791"/>
      <c r="AF464" s="1791"/>
      <c r="AG464" s="1791"/>
      <c r="AH464" s="1791"/>
      <c r="AI464" s="1791"/>
      <c r="AJ464" s="1791"/>
      <c r="AK464" s="1757"/>
      <c r="AL464" s="1792">
        <v>20</v>
      </c>
      <c r="AM464" s="1792"/>
      <c r="AN464" s="1792">
        <v>20</v>
      </c>
      <c r="AO464" s="1792"/>
      <c r="AP464" s="1792">
        <v>35</v>
      </c>
      <c r="AQ464" s="1792"/>
      <c r="AR464" s="1792"/>
      <c r="AS464" s="1792"/>
      <c r="AT464" s="1792"/>
      <c r="AU464" s="1792"/>
      <c r="AV464" s="1792"/>
      <c r="AW464" s="1792"/>
      <c r="AX464" s="1792"/>
      <c r="AY464" s="1792"/>
      <c r="AZ464" s="1792"/>
      <c r="BA464" s="1792"/>
      <c r="BB464" s="1792"/>
      <c r="BC464" s="1757"/>
      <c r="BD464" s="1792"/>
      <c r="BE464" s="1792"/>
      <c r="BF464" s="1792"/>
      <c r="BG464" s="1792"/>
      <c r="BH464" s="1792"/>
      <c r="BI464" s="1792">
        <v>66</v>
      </c>
      <c r="BJ464" s="1792"/>
      <c r="BK464" s="1792"/>
      <c r="BL464" s="1792"/>
      <c r="BM464" s="1792"/>
      <c r="BN464" s="1792"/>
      <c r="BO464" s="1792"/>
      <c r="BP464" s="1792"/>
      <c r="BQ464" s="1792"/>
      <c r="BR464" s="1792"/>
      <c r="BS464" s="1792"/>
      <c r="BT464" s="1792"/>
      <c r="BU464" s="1757"/>
      <c r="BV464" s="1792">
        <v>5</v>
      </c>
      <c r="BW464" s="1792">
        <v>5</v>
      </c>
      <c r="BX464" s="1792">
        <v>20</v>
      </c>
      <c r="BY464" s="1792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8" t="str">
        <f t="shared" si="1499"/>
        <v/>
      </c>
      <c r="CV464" s="1759" t="str">
        <f t="shared" si="1500"/>
        <v/>
      </c>
      <c r="CW464" s="1760" t="str">
        <f t="shared" si="1501"/>
        <v/>
      </c>
      <c r="CX464" s="1760" t="str">
        <f t="shared" si="1502"/>
        <v/>
      </c>
      <c r="CY464" s="1760" t="str">
        <f t="shared" si="1503"/>
        <v/>
      </c>
      <c r="CZ464" s="1760" t="str">
        <f t="shared" si="1504"/>
        <v/>
      </c>
      <c r="DA464" s="1760" t="str">
        <f t="shared" si="1505"/>
        <v/>
      </c>
      <c r="DB464" s="1761" t="str">
        <f t="shared" si="1506"/>
        <v/>
      </c>
      <c r="DC464" s="1761">
        <f t="shared" si="1507"/>
        <v>66</v>
      </c>
      <c r="DD464" s="1761" t="str">
        <f t="shared" si="1508"/>
        <v/>
      </c>
      <c r="DE464" s="1760" t="str">
        <f t="shared" si="1509"/>
        <v/>
      </c>
      <c r="DF464" s="1760" t="str">
        <f t="shared" si="1510"/>
        <v/>
      </c>
      <c r="DG464" s="1760" t="str">
        <f t="shared" si="1511"/>
        <v/>
      </c>
      <c r="DH464" s="1760" t="str">
        <f t="shared" si="1512"/>
        <v/>
      </c>
      <c r="DI464" s="1760" t="str">
        <f t="shared" si="1513"/>
        <v/>
      </c>
      <c r="DJ464" s="1759" t="str">
        <f t="shared" si="1514"/>
        <v/>
      </c>
      <c r="DK464" s="1758" t="str">
        <f t="shared" si="1515"/>
        <v/>
      </c>
      <c r="DL464" s="1774">
        <f t="shared" si="1516"/>
        <v>7</v>
      </c>
      <c r="DM464" s="1775">
        <f t="shared" si="1517"/>
        <v>6</v>
      </c>
      <c r="DN464" s="1775">
        <f t="shared" si="1518"/>
        <v>3</v>
      </c>
      <c r="DO464" s="1775">
        <f t="shared" si="1519"/>
        <v>1</v>
      </c>
      <c r="DP464" s="1776"/>
      <c r="DQ464" s="1769"/>
      <c r="DR464" s="1769"/>
      <c r="DS464" s="1769"/>
      <c r="DT464" s="1769"/>
      <c r="DU464" s="1769"/>
      <c r="DV464" s="1769"/>
      <c r="DW464" s="1769"/>
      <c r="DX464" s="1769"/>
      <c r="DY464" s="1777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11" t="s">
        <v>693</v>
      </c>
      <c r="B466" s="418" t="s">
        <v>904</v>
      </c>
      <c r="C466" s="418" t="s">
        <v>904</v>
      </c>
      <c r="D466" s="418" t="s">
        <v>904</v>
      </c>
      <c r="E466" s="418" t="s">
        <v>904</v>
      </c>
      <c r="F466" s="418" t="s">
        <v>904</v>
      </c>
      <c r="G466" s="418" t="s">
        <v>904</v>
      </c>
      <c r="H466" s="418" t="s">
        <v>904</v>
      </c>
      <c r="I466" s="418" t="s">
        <v>904</v>
      </c>
      <c r="J466" s="418" t="s">
        <v>904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851</v>
      </c>
      <c r="U466" s="418" t="s">
        <v>851</v>
      </c>
      <c r="V466" s="418" t="s">
        <v>851</v>
      </c>
      <c r="W466" s="418" t="s">
        <v>851</v>
      </c>
      <c r="X466" s="418" t="s">
        <v>851</v>
      </c>
      <c r="Y466" s="418" t="s">
        <v>851</v>
      </c>
      <c r="Z466" s="418" t="s">
        <v>851</v>
      </c>
      <c r="AA466" s="418" t="s">
        <v>851</v>
      </c>
      <c r="AB466" s="418" t="s">
        <v>851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8" customFormat="1" ht="15.75" customHeight="1">
      <c r="A473" s="1793" t="s">
        <v>256</v>
      </c>
      <c r="B473" s="1791"/>
      <c r="C473" s="1791">
        <v>2</v>
      </c>
      <c r="D473" s="1791">
        <v>1</v>
      </c>
      <c r="E473" s="1791"/>
      <c r="F473" s="1791"/>
      <c r="G473" s="1791">
        <v>3</v>
      </c>
      <c r="H473" s="1791"/>
      <c r="I473" s="1791"/>
      <c r="J473" s="1791"/>
      <c r="K473" s="1791"/>
      <c r="L473" s="1791"/>
      <c r="M473" s="1791"/>
      <c r="N473" s="1791"/>
      <c r="O473" s="1791"/>
      <c r="P473" s="1791"/>
      <c r="Q473" s="1791"/>
      <c r="R473" s="1791"/>
      <c r="S473" s="1794"/>
      <c r="T473" s="1791">
        <v>10</v>
      </c>
      <c r="U473" s="1791"/>
      <c r="V473" s="1791"/>
      <c r="W473" s="1791">
        <v>1</v>
      </c>
      <c r="X473" s="1791"/>
      <c r="Y473" s="1791"/>
      <c r="Z473" s="1791">
        <v>5</v>
      </c>
      <c r="AA473" s="1791">
        <v>10</v>
      </c>
      <c r="AB473" s="1791"/>
      <c r="AC473" s="1791"/>
      <c r="AD473" s="1791"/>
      <c r="AE473" s="1791"/>
      <c r="AF473" s="1791"/>
      <c r="AG473" s="1791"/>
      <c r="AH473" s="1791"/>
      <c r="AI473" s="1791"/>
      <c r="AJ473" s="1791"/>
      <c r="AK473" s="1794"/>
      <c r="AL473" s="1791">
        <v>5</v>
      </c>
      <c r="AM473" s="1791"/>
      <c r="AN473" s="1791"/>
      <c r="AO473" s="1791">
        <v>5</v>
      </c>
      <c r="AP473" s="1791"/>
      <c r="AQ473" s="1791"/>
      <c r="AR473" s="1791">
        <v>5</v>
      </c>
      <c r="AS473" s="1791">
        <v>5</v>
      </c>
      <c r="AT473" s="1791">
        <v>5</v>
      </c>
      <c r="AU473" s="1791"/>
      <c r="AV473" s="1791"/>
      <c r="AW473" s="1791"/>
      <c r="AX473" s="1791"/>
      <c r="AY473" s="1791"/>
      <c r="AZ473" s="1791"/>
      <c r="BA473" s="1791"/>
      <c r="BB473" s="1791"/>
      <c r="BC473" s="1794"/>
      <c r="BD473" s="1791"/>
      <c r="BE473" s="1791"/>
      <c r="BF473" s="1791"/>
      <c r="BG473" s="1791">
        <v>5</v>
      </c>
      <c r="BH473" s="1791">
        <v>6</v>
      </c>
      <c r="BI473" s="1791"/>
      <c r="BJ473" s="1791">
        <v>6</v>
      </c>
      <c r="BK473" s="1791"/>
      <c r="BL473" s="1791">
        <v>6</v>
      </c>
      <c r="BM473" s="1791"/>
      <c r="BN473" s="1791"/>
      <c r="BO473" s="1791"/>
      <c r="BP473" s="1791"/>
      <c r="BQ473" s="1791"/>
      <c r="BR473" s="1791"/>
      <c r="BS473" s="1791"/>
      <c r="BT473" s="1791"/>
      <c r="BU473" s="1794"/>
      <c r="BV473" s="1791">
        <v>2</v>
      </c>
      <c r="BW473" s="1791">
        <v>5</v>
      </c>
      <c r="BX473" s="1791">
        <v>5</v>
      </c>
      <c r="BY473" s="1791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8" t="str">
        <f t="shared" si="1542"/>
        <v/>
      </c>
      <c r="CV473" s="1759" t="str">
        <f t="shared" si="1543"/>
        <v/>
      </c>
      <c r="CW473" s="1760" t="str">
        <f t="shared" si="1544"/>
        <v/>
      </c>
      <c r="CX473" s="1760" t="str">
        <f t="shared" si="1545"/>
        <v/>
      </c>
      <c r="CY473" s="1760" t="str">
        <f t="shared" si="1546"/>
        <v/>
      </c>
      <c r="CZ473" s="1760" t="str">
        <f t="shared" si="1547"/>
        <v/>
      </c>
      <c r="DA473" s="1760" t="str">
        <f t="shared" si="1548"/>
        <v/>
      </c>
      <c r="DB473" s="1761">
        <f t="shared" si="1549"/>
        <v>5</v>
      </c>
      <c r="DC473" s="1761">
        <f t="shared" si="1550"/>
        <v>6</v>
      </c>
      <c r="DD473" s="1761">
        <f t="shared" si="1551"/>
        <v>6</v>
      </c>
      <c r="DE473" s="1760">
        <f t="shared" si="1552"/>
        <v>6</v>
      </c>
      <c r="DF473" s="1760" t="str">
        <f t="shared" si="1553"/>
        <v/>
      </c>
      <c r="DG473" s="1760" t="str">
        <f t="shared" si="1554"/>
        <v/>
      </c>
      <c r="DH473" s="1760" t="str">
        <f t="shared" si="1555"/>
        <v/>
      </c>
      <c r="DI473" s="1760" t="str">
        <f t="shared" si="1556"/>
        <v/>
      </c>
      <c r="DJ473" s="1759" t="str">
        <f t="shared" si="1557"/>
        <v/>
      </c>
      <c r="DK473" s="1758" t="str">
        <f t="shared" si="1558"/>
        <v/>
      </c>
      <c r="DL473" s="1774">
        <f t="shared" si="1559"/>
        <v>3</v>
      </c>
      <c r="DM473" s="1775">
        <f t="shared" si="1560"/>
        <v>4</v>
      </c>
      <c r="DN473" s="1775">
        <f t="shared" si="1561"/>
        <v>5</v>
      </c>
      <c r="DO473" s="1775">
        <f t="shared" si="1562"/>
        <v>4</v>
      </c>
      <c r="DP473" s="1776"/>
      <c r="DQ473" s="1769"/>
      <c r="DR473" s="1769"/>
      <c r="DS473" s="1769"/>
      <c r="DT473" s="1769"/>
      <c r="DU473" s="1769"/>
      <c r="DV473" s="1769"/>
      <c r="DW473" s="1769"/>
      <c r="DX473" s="1769"/>
      <c r="DY473" s="1777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692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696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865</v>
      </c>
      <c r="U484" s="416" t="s">
        <v>865</v>
      </c>
      <c r="V484" s="416" t="s">
        <v>865</v>
      </c>
      <c r="W484" s="416" t="s">
        <v>865</v>
      </c>
      <c r="X484" s="416" t="s">
        <v>865</v>
      </c>
      <c r="Y484" s="416" t="s">
        <v>865</v>
      </c>
      <c r="Z484" s="416" t="s">
        <v>865</v>
      </c>
      <c r="AA484" s="416" t="s">
        <v>865</v>
      </c>
      <c r="AB484" s="416" t="s">
        <v>865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8" customFormat="1" ht="15.75" customHeight="1">
      <c r="A491" s="1790" t="s">
        <v>253</v>
      </c>
      <c r="B491" s="1792"/>
      <c r="C491" s="1792"/>
      <c r="D491" s="1792"/>
      <c r="E491" s="1792"/>
      <c r="F491" s="1792"/>
      <c r="G491" s="1792"/>
      <c r="H491" s="1792"/>
      <c r="I491" s="1792"/>
      <c r="J491" s="1792"/>
      <c r="K491" s="1792"/>
      <c r="L491" s="1792"/>
      <c r="M491" s="1792"/>
      <c r="N491" s="1792"/>
      <c r="O491" s="1792"/>
      <c r="P491" s="1792"/>
      <c r="Q491" s="1792"/>
      <c r="R491" s="1792"/>
      <c r="S491" s="1757"/>
      <c r="T491" s="1792">
        <v>1</v>
      </c>
      <c r="U491" s="1792"/>
      <c r="V491" s="1792"/>
      <c r="W491" s="1792"/>
      <c r="X491" s="1792"/>
      <c r="Y491" s="1792">
        <v>1.5</v>
      </c>
      <c r="Z491" s="1792"/>
      <c r="AA491" s="1792">
        <v>2</v>
      </c>
      <c r="AB491" s="1792">
        <v>10</v>
      </c>
      <c r="AC491" s="1792"/>
      <c r="AD491" s="1792"/>
      <c r="AE491" s="1792"/>
      <c r="AF491" s="1792"/>
      <c r="AG491" s="1792"/>
      <c r="AH491" s="1792"/>
      <c r="AI491" s="1792"/>
      <c r="AJ491" s="1792"/>
      <c r="AK491" s="1757"/>
      <c r="AL491" s="1792"/>
      <c r="AM491" s="1792"/>
      <c r="AN491" s="1792"/>
      <c r="AO491" s="1792"/>
      <c r="AP491" s="1792"/>
      <c r="AQ491" s="1792"/>
      <c r="AR491" s="1792">
        <v>1</v>
      </c>
      <c r="AS491" s="1792"/>
      <c r="AT491" s="1792"/>
      <c r="AU491" s="1792"/>
      <c r="AV491" s="1792"/>
      <c r="AW491" s="1792"/>
      <c r="AX491" s="1792"/>
      <c r="AY491" s="1792"/>
      <c r="AZ491" s="1792"/>
      <c r="BA491" s="1792"/>
      <c r="BB491" s="1792"/>
      <c r="BC491" s="1757"/>
      <c r="BD491" s="1792"/>
      <c r="BE491" s="1792"/>
      <c r="BF491" s="1792"/>
      <c r="BG491" s="1792"/>
      <c r="BH491" s="1792"/>
      <c r="BI491" s="1792"/>
      <c r="BJ491" s="1792"/>
      <c r="BK491" s="1792"/>
      <c r="BL491" s="1792"/>
      <c r="BM491" s="1792"/>
      <c r="BN491" s="1792"/>
      <c r="BO491" s="1792"/>
      <c r="BP491" s="1792"/>
      <c r="BQ491" s="1792"/>
      <c r="BR491" s="1792"/>
      <c r="BS491" s="1792"/>
      <c r="BT491" s="1792"/>
      <c r="BU491" s="1757"/>
      <c r="BV491" s="1792"/>
      <c r="BW491" s="1792">
        <v>10</v>
      </c>
      <c r="BX491" s="1792"/>
      <c r="BY491" s="1792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8" t="str">
        <f t="shared" si="1630"/>
        <v/>
      </c>
      <c r="CV491" s="1759" t="str">
        <f t="shared" si="1631"/>
        <v/>
      </c>
      <c r="CW491" s="1760" t="str">
        <f t="shared" si="1632"/>
        <v/>
      </c>
      <c r="CX491" s="1760" t="str">
        <f t="shared" si="1633"/>
        <v/>
      </c>
      <c r="CY491" s="1760" t="str">
        <f t="shared" si="1634"/>
        <v/>
      </c>
      <c r="CZ491" s="1760" t="str">
        <f t="shared" si="1635"/>
        <v/>
      </c>
      <c r="DA491" s="1760" t="str">
        <f t="shared" si="1636"/>
        <v/>
      </c>
      <c r="DB491" s="1761" t="str">
        <f t="shared" si="1637"/>
        <v/>
      </c>
      <c r="DC491" s="1761" t="str">
        <f t="shared" si="1638"/>
        <v/>
      </c>
      <c r="DD491" s="1761" t="str">
        <f t="shared" si="1639"/>
        <v/>
      </c>
      <c r="DE491" s="1760" t="str">
        <f t="shared" si="1640"/>
        <v/>
      </c>
      <c r="DF491" s="1760" t="str">
        <f t="shared" si="1641"/>
        <v/>
      </c>
      <c r="DG491" s="1760" t="str">
        <f t="shared" si="1642"/>
        <v/>
      </c>
      <c r="DH491" s="1760" t="str">
        <f t="shared" si="1643"/>
        <v/>
      </c>
      <c r="DI491" s="1760" t="str">
        <f t="shared" si="1644"/>
        <v/>
      </c>
      <c r="DJ491" s="1759" t="str">
        <f t="shared" si="1645"/>
        <v/>
      </c>
      <c r="DK491" s="1758" t="str">
        <f t="shared" si="1646"/>
        <v/>
      </c>
      <c r="DL491" s="1774">
        <f t="shared" si="1647"/>
        <v>0</v>
      </c>
      <c r="DM491" s="1775">
        <f t="shared" si="1648"/>
        <v>4</v>
      </c>
      <c r="DN491" s="1775">
        <f t="shared" si="1649"/>
        <v>1</v>
      </c>
      <c r="DO491" s="1775">
        <f t="shared" si="1650"/>
        <v>0</v>
      </c>
      <c r="DP491" s="1776"/>
      <c r="DQ491" s="1769"/>
      <c r="DR491" s="1769"/>
      <c r="DS491" s="1769"/>
      <c r="DT491" s="1769"/>
      <c r="DU491" s="1769"/>
      <c r="DV491" s="1769"/>
      <c r="DW491" s="1769"/>
      <c r="DX491" s="1769"/>
      <c r="DY491" s="1777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12" t="s">
        <v>691</v>
      </c>
      <c r="B493" s="416" t="s">
        <v>685</v>
      </c>
      <c r="C493" s="416" t="s">
        <v>685</v>
      </c>
      <c r="D493" s="416" t="s">
        <v>685</v>
      </c>
      <c r="E493" s="416" t="s">
        <v>685</v>
      </c>
      <c r="F493" s="416" t="s">
        <v>685</v>
      </c>
      <c r="G493" s="416" t="s">
        <v>685</v>
      </c>
      <c r="H493" s="416" t="s">
        <v>685</v>
      </c>
      <c r="I493" s="416" t="s">
        <v>685</v>
      </c>
      <c r="J493" s="416" t="s">
        <v>685</v>
      </c>
      <c r="K493" s="416" t="s">
        <v>685</v>
      </c>
      <c r="L493" s="416" t="s">
        <v>685</v>
      </c>
      <c r="M493" s="416" t="s">
        <v>685</v>
      </c>
      <c r="N493" s="416" t="s">
        <v>685</v>
      </c>
      <c r="O493" s="416" t="s">
        <v>685</v>
      </c>
      <c r="P493" s="416" t="s">
        <v>685</v>
      </c>
      <c r="Q493" s="416" t="s">
        <v>685</v>
      </c>
      <c r="R493" s="416" t="s">
        <v>685</v>
      </c>
      <c r="S493" s="477"/>
      <c r="T493" s="416" t="s">
        <v>685</v>
      </c>
      <c r="U493" s="416" t="s">
        <v>685</v>
      </c>
      <c r="V493" s="416" t="s">
        <v>685</v>
      </c>
      <c r="W493" s="416" t="s">
        <v>685</v>
      </c>
      <c r="X493" s="416" t="s">
        <v>685</v>
      </c>
      <c r="Y493" s="416" t="s">
        <v>685</v>
      </c>
      <c r="Z493" s="416" t="s">
        <v>685</v>
      </c>
      <c r="AA493" s="416" t="s">
        <v>685</v>
      </c>
      <c r="AB493" s="416" t="s">
        <v>685</v>
      </c>
      <c r="AC493" s="416" t="s">
        <v>685</v>
      </c>
      <c r="AD493" s="416" t="s">
        <v>685</v>
      </c>
      <c r="AE493" s="416" t="s">
        <v>685</v>
      </c>
      <c r="AF493" s="416" t="s">
        <v>685</v>
      </c>
      <c r="AG493" s="416" t="s">
        <v>685</v>
      </c>
      <c r="AH493" s="416" t="s">
        <v>685</v>
      </c>
      <c r="AI493" s="416" t="s">
        <v>685</v>
      </c>
      <c r="AJ493" s="416" t="s">
        <v>685</v>
      </c>
      <c r="AK493" s="477"/>
      <c r="AL493" s="416" t="s">
        <v>685</v>
      </c>
      <c r="AM493" s="416" t="s">
        <v>685</v>
      </c>
      <c r="AN493" s="416" t="s">
        <v>685</v>
      </c>
      <c r="AO493" s="416" t="s">
        <v>685</v>
      </c>
      <c r="AP493" s="416" t="s">
        <v>685</v>
      </c>
      <c r="AQ493" s="416" t="s">
        <v>685</v>
      </c>
      <c r="AR493" s="416" t="s">
        <v>685</v>
      </c>
      <c r="AS493" s="416" t="s">
        <v>685</v>
      </c>
      <c r="AT493" s="416" t="s">
        <v>685</v>
      </c>
      <c r="AU493" s="416" t="s">
        <v>685</v>
      </c>
      <c r="AV493" s="416" t="s">
        <v>685</v>
      </c>
      <c r="AW493" s="416" t="s">
        <v>685</v>
      </c>
      <c r="AX493" s="416" t="s">
        <v>685</v>
      </c>
      <c r="AY493" s="416" t="s">
        <v>685</v>
      </c>
      <c r="AZ493" s="416" t="s">
        <v>685</v>
      </c>
      <c r="BA493" s="416" t="s">
        <v>685</v>
      </c>
      <c r="BB493" s="416" t="s">
        <v>685</v>
      </c>
      <c r="BC493" s="477"/>
      <c r="BD493" s="416" t="s">
        <v>685</v>
      </c>
      <c r="BE493" s="416" t="s">
        <v>685</v>
      </c>
      <c r="BF493" s="416" t="s">
        <v>685</v>
      </c>
      <c r="BG493" s="416" t="s">
        <v>685</v>
      </c>
      <c r="BH493" s="416" t="s">
        <v>685</v>
      </c>
      <c r="BI493" s="416" t="s">
        <v>685</v>
      </c>
      <c r="BJ493" s="416" t="s">
        <v>685</v>
      </c>
      <c r="BK493" s="416" t="s">
        <v>685</v>
      </c>
      <c r="BL493" s="416" t="s">
        <v>685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685</v>
      </c>
      <c r="BW493" s="416" t="s">
        <v>685</v>
      </c>
      <c r="BX493" s="416" t="s">
        <v>685</v>
      </c>
      <c r="BY493" s="416" t="s">
        <v>685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6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7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7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7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8">
        <f t="shared" si="1419"/>
        <v>0.69999999999999984</v>
      </c>
      <c r="CA494" s="1798">
        <f t="shared" si="1420"/>
        <v>0.69999999999999984</v>
      </c>
      <c r="CB494" s="1798">
        <f t="shared" si="1421"/>
        <v>0.69999999999999984</v>
      </c>
      <c r="CC494" s="73">
        <f t="shared" si="1422"/>
        <v>0.70000000000000007</v>
      </c>
      <c r="CD494" s="1799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00">
        <f t="shared" si="1705"/>
        <v>0.7</v>
      </c>
      <c r="CF494" s="1801">
        <f t="shared" si="1705"/>
        <v>0.7</v>
      </c>
      <c r="CG494" s="1801">
        <f t="shared" si="1705"/>
        <v>0.7</v>
      </c>
      <c r="CH494" s="1801">
        <f t="shared" si="1705"/>
        <v>0.7</v>
      </c>
      <c r="CI494" s="1801">
        <f t="shared" si="1705"/>
        <v>0.7</v>
      </c>
      <c r="CJ494" s="1801">
        <f t="shared" si="1705"/>
        <v>0.7</v>
      </c>
      <c r="CK494" s="1802">
        <f t="shared" si="1705"/>
        <v>0.7</v>
      </c>
      <c r="CL494" s="1802">
        <f t="shared" si="1705"/>
        <v>0.7</v>
      </c>
      <c r="CM494" s="1802">
        <f t="shared" si="1705"/>
        <v>0.7</v>
      </c>
      <c r="CN494" s="1801">
        <f t="shared" si="1705"/>
        <v>0.7</v>
      </c>
      <c r="CO494" s="1801">
        <f t="shared" si="1705"/>
        <v>0.7</v>
      </c>
      <c r="CP494" s="1801">
        <f t="shared" si="1705"/>
        <v>0.7</v>
      </c>
      <c r="CQ494" s="1801">
        <f t="shared" si="1705"/>
        <v>0.7</v>
      </c>
      <c r="CR494" s="1801">
        <f t="shared" si="1705"/>
        <v>0.7</v>
      </c>
      <c r="CS494" s="1800">
        <f t="shared" si="1705"/>
        <v>0.7</v>
      </c>
      <c r="CT494" s="1803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4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5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6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6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6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6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6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7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7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7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6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6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6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6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6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5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4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8">
        <f t="shared" ref="DL494:DL519" si="1724">COUNT(B494:R494)</f>
        <v>17</v>
      </c>
      <c r="DM494" s="1809">
        <f t="shared" ref="DM494:DM519" si="1725">COUNT(T494:AJ494)</f>
        <v>17</v>
      </c>
      <c r="DN494" s="1809">
        <f t="shared" ref="DN494:DN519" si="1726">COUNT(AL494:BB494)</f>
        <v>17</v>
      </c>
      <c r="DO494" s="1809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8" customFormat="1" ht="15.75" customHeight="1">
      <c r="A500" s="1790" t="s">
        <v>256</v>
      </c>
      <c r="B500" s="1792"/>
      <c r="C500" s="1792"/>
      <c r="D500" s="1792"/>
      <c r="E500" s="1792"/>
      <c r="F500" s="1792"/>
      <c r="G500" s="1792"/>
      <c r="H500" s="1792"/>
      <c r="I500" s="1792"/>
      <c r="J500" s="1792"/>
      <c r="K500" s="1792"/>
      <c r="L500" s="1792"/>
      <c r="M500" s="1792"/>
      <c r="N500" s="1792"/>
      <c r="O500" s="1792"/>
      <c r="P500" s="1792"/>
      <c r="Q500" s="1792"/>
      <c r="R500" s="1792"/>
      <c r="S500" s="1795"/>
      <c r="T500" s="1792">
        <v>0.5</v>
      </c>
      <c r="U500" s="1792"/>
      <c r="V500" s="1792"/>
      <c r="W500" s="1792"/>
      <c r="X500" s="1792"/>
      <c r="Y500" s="1792"/>
      <c r="Z500" s="1792"/>
      <c r="AA500" s="1792"/>
      <c r="AB500" s="1792"/>
      <c r="AC500" s="1792"/>
      <c r="AD500" s="1792"/>
      <c r="AE500" s="1792"/>
      <c r="AF500" s="1792"/>
      <c r="AG500" s="1792"/>
      <c r="AH500" s="1792"/>
      <c r="AI500" s="1792"/>
      <c r="AJ500" s="1792"/>
      <c r="AK500" s="1795"/>
      <c r="AL500" s="1792">
        <v>7.5</v>
      </c>
      <c r="AM500" s="1792">
        <v>4</v>
      </c>
      <c r="AN500" s="1792">
        <v>3</v>
      </c>
      <c r="AO500" s="1792"/>
      <c r="AP500" s="1792">
        <v>6.6</v>
      </c>
      <c r="AQ500" s="1792">
        <v>5</v>
      </c>
      <c r="AR500" s="1792"/>
      <c r="AS500" s="1792">
        <v>6</v>
      </c>
      <c r="AT500" s="1792">
        <v>6</v>
      </c>
      <c r="AU500" s="1792"/>
      <c r="AV500" s="1792"/>
      <c r="AW500" s="1792"/>
      <c r="AX500" s="1792"/>
      <c r="AY500" s="1792"/>
      <c r="AZ500" s="1792"/>
      <c r="BA500" s="1792"/>
      <c r="BB500" s="1792"/>
      <c r="BC500" s="1795"/>
      <c r="BD500" s="1792">
        <v>1.8</v>
      </c>
      <c r="BE500" s="1792">
        <v>0.8</v>
      </c>
      <c r="BF500" s="1792">
        <v>5.3</v>
      </c>
      <c r="BG500" s="1792"/>
      <c r="BH500" s="1792">
        <v>10</v>
      </c>
      <c r="BI500" s="1792">
        <v>10</v>
      </c>
      <c r="BJ500" s="1792">
        <v>1.5</v>
      </c>
      <c r="BK500" s="1792">
        <v>1</v>
      </c>
      <c r="BL500" s="1792"/>
      <c r="BM500" s="1792"/>
      <c r="BN500" s="1792"/>
      <c r="BO500" s="1792"/>
      <c r="BP500" s="1792"/>
      <c r="BQ500" s="1792"/>
      <c r="BR500" s="1792"/>
      <c r="BS500" s="1792"/>
      <c r="BT500" s="1792"/>
      <c r="BU500" s="1787"/>
      <c r="BV500" s="1792"/>
      <c r="BW500" s="1792"/>
      <c r="BX500" s="1792">
        <v>6</v>
      </c>
      <c r="BY500" s="1792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8" t="str">
        <f t="shared" si="1707"/>
        <v/>
      </c>
      <c r="CV500" s="1759" t="str">
        <f t="shared" si="1708"/>
        <v/>
      </c>
      <c r="CW500" s="1760" t="str">
        <f t="shared" si="1709"/>
        <v/>
      </c>
      <c r="CX500" s="1760" t="str">
        <f t="shared" si="1710"/>
        <v/>
      </c>
      <c r="CY500" s="1760" t="str">
        <f t="shared" si="1711"/>
        <v/>
      </c>
      <c r="CZ500" s="1760">
        <f t="shared" si="1712"/>
        <v>0.8</v>
      </c>
      <c r="DA500" s="1760">
        <f t="shared" si="1713"/>
        <v>1</v>
      </c>
      <c r="DB500" s="1761">
        <f t="shared" si="1714"/>
        <v>1.5</v>
      </c>
      <c r="DC500" s="1761">
        <f t="shared" si="1715"/>
        <v>1.8</v>
      </c>
      <c r="DD500" s="1761">
        <f t="shared" si="1716"/>
        <v>5.3</v>
      </c>
      <c r="DE500" s="1760">
        <f t="shared" si="1717"/>
        <v>10</v>
      </c>
      <c r="DF500" s="1760">
        <f t="shared" si="1718"/>
        <v>10</v>
      </c>
      <c r="DG500" s="1760" t="str">
        <f t="shared" si="1719"/>
        <v/>
      </c>
      <c r="DH500" s="1760" t="str">
        <f t="shared" si="1720"/>
        <v/>
      </c>
      <c r="DI500" s="1760" t="str">
        <f t="shared" si="1721"/>
        <v/>
      </c>
      <c r="DJ500" s="1759" t="str">
        <f t="shared" si="1722"/>
        <v/>
      </c>
      <c r="DK500" s="1758" t="str">
        <f t="shared" si="1723"/>
        <v/>
      </c>
      <c r="DL500" s="1774">
        <f t="shared" si="1724"/>
        <v>0</v>
      </c>
      <c r="DM500" s="1775">
        <f t="shared" si="1725"/>
        <v>1</v>
      </c>
      <c r="DN500" s="1775">
        <f t="shared" si="1726"/>
        <v>7</v>
      </c>
      <c r="DO500" s="1775">
        <f t="shared" si="1727"/>
        <v>7</v>
      </c>
      <c r="DP500" s="1776"/>
      <c r="DQ500" s="1769"/>
      <c r="DR500" s="1769"/>
      <c r="DS500" s="1769"/>
      <c r="DT500" s="1769"/>
      <c r="DU500" s="1769"/>
      <c r="DV500" s="1769"/>
      <c r="DW500" s="1769"/>
      <c r="DX500" s="1769"/>
      <c r="DY500" s="1777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3" t="s">
        <v>694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8" customFormat="1" ht="15.75" customHeight="1">
      <c r="A508" s="1814" t="s">
        <v>695</v>
      </c>
      <c r="B508" s="1792">
        <v>0.25</v>
      </c>
      <c r="C508" s="1792">
        <v>0.25</v>
      </c>
      <c r="D508" s="1792"/>
      <c r="E508" s="1792">
        <v>0.25</v>
      </c>
      <c r="F508" s="1792">
        <v>0.25</v>
      </c>
      <c r="G508" s="1792"/>
      <c r="H508" s="1792">
        <v>0.25</v>
      </c>
      <c r="I508" s="1792"/>
      <c r="J508" s="1792"/>
      <c r="K508" s="1792"/>
      <c r="L508" s="1792"/>
      <c r="M508" s="1792"/>
      <c r="N508" s="1792"/>
      <c r="O508" s="1792"/>
      <c r="P508" s="1792"/>
      <c r="Q508" s="1792"/>
      <c r="R508" s="1792"/>
      <c r="S508" s="1757"/>
      <c r="T508" s="1792"/>
      <c r="U508" s="1792">
        <v>0.5</v>
      </c>
      <c r="V508" s="1792">
        <v>0.5</v>
      </c>
      <c r="W508" s="1792"/>
      <c r="X508" s="1792"/>
      <c r="Y508" s="1792">
        <v>0.83</v>
      </c>
      <c r="Z508" s="1792"/>
      <c r="AA508" s="1792">
        <v>0.2</v>
      </c>
      <c r="AB508" s="1792">
        <v>0.1</v>
      </c>
      <c r="AC508" s="1792"/>
      <c r="AD508" s="1792"/>
      <c r="AE508" s="1792"/>
      <c r="AF508" s="1792"/>
      <c r="AG508" s="1791"/>
      <c r="AH508" s="1791"/>
      <c r="AI508" s="1791"/>
      <c r="AJ508" s="1791"/>
      <c r="AK508" s="1757"/>
      <c r="AL508" s="1792">
        <v>1</v>
      </c>
      <c r="AM508" s="1792">
        <v>1</v>
      </c>
      <c r="AN508" s="1792">
        <v>1</v>
      </c>
      <c r="AO508" s="1792">
        <v>1</v>
      </c>
      <c r="AP508" s="1792">
        <v>1</v>
      </c>
      <c r="AQ508" s="1792">
        <v>1</v>
      </c>
      <c r="AR508" s="1792">
        <v>1</v>
      </c>
      <c r="AS508" s="1792">
        <v>1</v>
      </c>
      <c r="AT508" s="1792">
        <v>6</v>
      </c>
      <c r="AU508" s="1792"/>
      <c r="AV508" s="1792"/>
      <c r="AW508" s="1792"/>
      <c r="AX508" s="1792"/>
      <c r="AY508" s="1792"/>
      <c r="AZ508" s="1792"/>
      <c r="BA508" s="1792"/>
      <c r="BB508" s="1792"/>
      <c r="BC508" s="1757"/>
      <c r="BD508" s="1792">
        <v>2</v>
      </c>
      <c r="BE508" s="1792">
        <v>2</v>
      </c>
      <c r="BF508" s="1792">
        <v>2</v>
      </c>
      <c r="BG508" s="1792">
        <v>2</v>
      </c>
      <c r="BH508" s="1792">
        <v>2</v>
      </c>
      <c r="BI508" s="1792">
        <v>2</v>
      </c>
      <c r="BJ508" s="1792"/>
      <c r="BK508" s="1792">
        <v>2</v>
      </c>
      <c r="BL508" s="1792">
        <v>8</v>
      </c>
      <c r="BM508" s="1792"/>
      <c r="BN508" s="1792"/>
      <c r="BO508" s="1792"/>
      <c r="BP508" s="1792"/>
      <c r="BQ508" s="1792"/>
      <c r="BR508" s="1792"/>
      <c r="BS508" s="1792"/>
      <c r="BT508" s="1792"/>
      <c r="BU508" s="1757"/>
      <c r="BV508" s="1792">
        <v>0.25</v>
      </c>
      <c r="BW508" s="1792">
        <v>0.5</v>
      </c>
      <c r="BX508" s="1792">
        <v>1</v>
      </c>
      <c r="BY508" s="1792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58" t="str">
        <f t="shared" si="1707"/>
        <v/>
      </c>
      <c r="CV508" s="1759" t="str">
        <f t="shared" si="1708"/>
        <v/>
      </c>
      <c r="CW508" s="1760" t="str">
        <f t="shared" si="1709"/>
        <v/>
      </c>
      <c r="CX508" s="1760" t="str">
        <f t="shared" si="1710"/>
        <v/>
      </c>
      <c r="CY508" s="1760" t="str">
        <f t="shared" si="1711"/>
        <v/>
      </c>
      <c r="CZ508" s="1760">
        <f t="shared" si="1712"/>
        <v>2</v>
      </c>
      <c r="DA508" s="1760">
        <f t="shared" si="1713"/>
        <v>2</v>
      </c>
      <c r="DB508" s="1761">
        <f t="shared" si="1714"/>
        <v>2</v>
      </c>
      <c r="DC508" s="1761">
        <f t="shared" si="1715"/>
        <v>2</v>
      </c>
      <c r="DD508" s="1761">
        <f t="shared" si="1716"/>
        <v>2</v>
      </c>
      <c r="DE508" s="1760">
        <f t="shared" si="1717"/>
        <v>2</v>
      </c>
      <c r="DF508" s="1760">
        <f t="shared" si="1718"/>
        <v>2</v>
      </c>
      <c r="DG508" s="1760">
        <f t="shared" si="1719"/>
        <v>8</v>
      </c>
      <c r="DH508" s="1760" t="str">
        <f t="shared" si="1720"/>
        <v/>
      </c>
      <c r="DI508" s="1760" t="str">
        <f t="shared" si="1721"/>
        <v/>
      </c>
      <c r="DJ508" s="1759" t="str">
        <f t="shared" si="1722"/>
        <v/>
      </c>
      <c r="DK508" s="1758" t="str">
        <f t="shared" si="1723"/>
        <v/>
      </c>
      <c r="DL508" s="1774">
        <f t="shared" si="1724"/>
        <v>5</v>
      </c>
      <c r="DM508" s="1775">
        <f t="shared" si="1725"/>
        <v>5</v>
      </c>
      <c r="DN508" s="1775">
        <f t="shared" si="1726"/>
        <v>9</v>
      </c>
      <c r="DO508" s="1775">
        <f t="shared" si="1727"/>
        <v>8</v>
      </c>
      <c r="DP508" s="1776"/>
      <c r="DQ508" s="1769"/>
      <c r="DR508" s="1769"/>
      <c r="DS508" s="1769"/>
      <c r="DT508" s="1769"/>
      <c r="DU508" s="1769"/>
      <c r="DV508" s="1769"/>
      <c r="DW508" s="1769"/>
      <c r="DX508" s="1769"/>
      <c r="DY508" s="1777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8" customFormat="1" ht="15.75" customHeight="1">
      <c r="A512" s="1790" t="s">
        <v>256</v>
      </c>
      <c r="B512" s="1756">
        <v>5</v>
      </c>
      <c r="C512" s="1756">
        <v>4.8</v>
      </c>
      <c r="D512" s="1756"/>
      <c r="E512" s="1756">
        <v>5</v>
      </c>
      <c r="F512" s="1756">
        <v>4</v>
      </c>
      <c r="G512" s="1756"/>
      <c r="H512" s="1756">
        <v>20</v>
      </c>
      <c r="I512" s="1756"/>
      <c r="J512" s="1756"/>
      <c r="K512" s="1756"/>
      <c r="L512" s="1756"/>
      <c r="M512" s="1756"/>
      <c r="N512" s="1756"/>
      <c r="O512" s="1756"/>
      <c r="P512" s="1756"/>
      <c r="Q512" s="1756"/>
      <c r="R512" s="1756"/>
      <c r="S512" s="1795"/>
      <c r="T512" s="1756"/>
      <c r="U512" s="1756">
        <v>16</v>
      </c>
      <c r="V512" s="1756">
        <v>6</v>
      </c>
      <c r="W512" s="1756"/>
      <c r="X512" s="1756"/>
      <c r="Y512" s="1756">
        <v>1</v>
      </c>
      <c r="Z512" s="1756"/>
      <c r="AA512" s="1756">
        <v>1</v>
      </c>
      <c r="AB512" s="1756">
        <v>10</v>
      </c>
      <c r="AC512" s="1756"/>
      <c r="AD512" s="1756"/>
      <c r="AE512" s="1756"/>
      <c r="AF512" s="1756"/>
      <c r="AG512" s="1810"/>
      <c r="AH512" s="1756"/>
      <c r="AI512" s="1756"/>
      <c r="AJ512" s="1810"/>
      <c r="AK512" s="1795"/>
      <c r="AL512" s="1756">
        <v>6</v>
      </c>
      <c r="AM512" s="1756">
        <v>6</v>
      </c>
      <c r="AN512" s="1756">
        <v>6</v>
      </c>
      <c r="AO512" s="1756">
        <v>7</v>
      </c>
      <c r="AP512" s="1756">
        <v>8</v>
      </c>
      <c r="AQ512" s="1756">
        <v>13</v>
      </c>
      <c r="AR512" s="1756">
        <v>13</v>
      </c>
      <c r="AS512" s="1756">
        <v>7.5</v>
      </c>
      <c r="AT512" s="1756">
        <v>7</v>
      </c>
      <c r="AU512" s="1756"/>
      <c r="AV512" s="1756"/>
      <c r="AW512" s="1756"/>
      <c r="AX512" s="1756"/>
      <c r="AY512" s="1756"/>
      <c r="AZ512" s="1756"/>
      <c r="BA512" s="1756"/>
      <c r="BB512" s="1756"/>
      <c r="BC512" s="1795"/>
      <c r="BD512" s="1756">
        <v>6</v>
      </c>
      <c r="BE512" s="1756">
        <v>8</v>
      </c>
      <c r="BF512" s="1756">
        <v>4.5</v>
      </c>
      <c r="BG512" s="1756">
        <v>7</v>
      </c>
      <c r="BH512" s="1756">
        <v>10</v>
      </c>
      <c r="BI512" s="1756">
        <v>8</v>
      </c>
      <c r="BJ512" s="1756"/>
      <c r="BK512" s="1756">
        <v>10</v>
      </c>
      <c r="BL512" s="1756">
        <v>8</v>
      </c>
      <c r="BM512" s="1756"/>
      <c r="BN512" s="1756"/>
      <c r="BO512" s="1756"/>
      <c r="BP512" s="1756"/>
      <c r="BQ512" s="1756"/>
      <c r="BR512" s="1756"/>
      <c r="BS512" s="1756"/>
      <c r="BT512" s="1756"/>
      <c r="BU512" s="1795"/>
      <c r="BV512" s="1756">
        <v>5</v>
      </c>
      <c r="BW512" s="1756">
        <v>7.5</v>
      </c>
      <c r="BX512" s="1756">
        <v>7.5</v>
      </c>
      <c r="BY512" s="1756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58" t="str">
        <f t="shared" si="1707"/>
        <v/>
      </c>
      <c r="CV512" s="1759" t="str">
        <f t="shared" si="1708"/>
        <v/>
      </c>
      <c r="CW512" s="1760" t="str">
        <f t="shared" si="1709"/>
        <v/>
      </c>
      <c r="CX512" s="1760" t="str">
        <f t="shared" si="1710"/>
        <v/>
      </c>
      <c r="CY512" s="1760" t="str">
        <f t="shared" si="1711"/>
        <v/>
      </c>
      <c r="CZ512" s="1760">
        <f t="shared" si="1712"/>
        <v>4.5</v>
      </c>
      <c r="DA512" s="1760">
        <f t="shared" si="1713"/>
        <v>6</v>
      </c>
      <c r="DB512" s="1761">
        <f t="shared" si="1714"/>
        <v>7</v>
      </c>
      <c r="DC512" s="1761">
        <f t="shared" si="1715"/>
        <v>8</v>
      </c>
      <c r="DD512" s="1761">
        <f t="shared" si="1716"/>
        <v>8</v>
      </c>
      <c r="DE512" s="1760">
        <f t="shared" si="1717"/>
        <v>8</v>
      </c>
      <c r="DF512" s="1760">
        <f t="shared" si="1718"/>
        <v>10</v>
      </c>
      <c r="DG512" s="1760">
        <f t="shared" si="1719"/>
        <v>10</v>
      </c>
      <c r="DH512" s="1760" t="str">
        <f t="shared" si="1720"/>
        <v/>
      </c>
      <c r="DI512" s="1760" t="str">
        <f t="shared" si="1721"/>
        <v/>
      </c>
      <c r="DJ512" s="1759" t="str">
        <f t="shared" si="1722"/>
        <v/>
      </c>
      <c r="DK512" s="1758" t="str">
        <f t="shared" si="1723"/>
        <v/>
      </c>
      <c r="DL512" s="1774">
        <f t="shared" si="1724"/>
        <v>5</v>
      </c>
      <c r="DM512" s="1775">
        <f t="shared" si="1725"/>
        <v>5</v>
      </c>
      <c r="DN512" s="1775">
        <f t="shared" si="1726"/>
        <v>9</v>
      </c>
      <c r="DO512" s="1775">
        <f t="shared" si="1727"/>
        <v>8</v>
      </c>
      <c r="DP512" s="1776"/>
      <c r="DQ512" s="1769"/>
      <c r="DR512" s="1769"/>
      <c r="DS512" s="1769"/>
      <c r="DT512" s="1769"/>
      <c r="DU512" s="1769"/>
      <c r="DV512" s="1769"/>
      <c r="DW512" s="1769"/>
      <c r="DX512" s="1769"/>
      <c r="DY512" s="1777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8" customFormat="1" ht="15.75" customHeight="1">
      <c r="A514" s="1815" t="s">
        <v>258</v>
      </c>
      <c r="B514" s="1792">
        <v>0.1</v>
      </c>
      <c r="C514" s="1792">
        <v>0.1</v>
      </c>
      <c r="D514" s="1792">
        <v>0.1</v>
      </c>
      <c r="E514" s="1792">
        <v>0.1</v>
      </c>
      <c r="F514" s="1792">
        <v>0.1</v>
      </c>
      <c r="G514" s="1792">
        <v>0.1</v>
      </c>
      <c r="H514" s="1792">
        <v>0.5</v>
      </c>
      <c r="I514" s="1792"/>
      <c r="J514" s="1792">
        <v>0.25</v>
      </c>
      <c r="K514" s="1792"/>
      <c r="L514" s="1792"/>
      <c r="M514" s="1792"/>
      <c r="N514" s="1792"/>
      <c r="O514" s="1792"/>
      <c r="P514" s="1792"/>
      <c r="Q514" s="1792"/>
      <c r="R514" s="1792"/>
      <c r="S514" s="1757"/>
      <c r="T514" s="1792">
        <v>0.25</v>
      </c>
      <c r="U514" s="1792">
        <v>0.25</v>
      </c>
      <c r="V514" s="1792">
        <v>0.25</v>
      </c>
      <c r="W514" s="1792">
        <v>0.25</v>
      </c>
      <c r="X514" s="1792">
        <v>0.25</v>
      </c>
      <c r="Y514" s="1792">
        <v>0.25</v>
      </c>
      <c r="Z514" s="1792">
        <v>0.25</v>
      </c>
      <c r="AA514" s="1792">
        <v>0.25</v>
      </c>
      <c r="AB514" s="1792">
        <v>0.1</v>
      </c>
      <c r="AC514" s="1792"/>
      <c r="AD514" s="1792"/>
      <c r="AE514" s="1791"/>
      <c r="AF514" s="1791"/>
      <c r="AG514" s="1791"/>
      <c r="AH514" s="1791"/>
      <c r="AI514" s="1791"/>
      <c r="AJ514" s="1791"/>
      <c r="AK514" s="1757"/>
      <c r="AL514" s="1792">
        <v>1</v>
      </c>
      <c r="AM514" s="1792">
        <v>1</v>
      </c>
      <c r="AN514" s="1792">
        <v>1</v>
      </c>
      <c r="AO514" s="1792">
        <v>1</v>
      </c>
      <c r="AP514" s="1792">
        <v>1</v>
      </c>
      <c r="AQ514" s="1792">
        <v>1</v>
      </c>
      <c r="AR514" s="1792">
        <v>1</v>
      </c>
      <c r="AS514" s="1792">
        <v>1</v>
      </c>
      <c r="AT514" s="1792">
        <v>5</v>
      </c>
      <c r="AU514" s="1792"/>
      <c r="AV514" s="1792"/>
      <c r="AW514" s="1792"/>
      <c r="AX514" s="1792"/>
      <c r="AY514" s="1792"/>
      <c r="AZ514" s="1792"/>
      <c r="BA514" s="1792"/>
      <c r="BB514" s="1792"/>
      <c r="BC514" s="1757"/>
      <c r="BD514" s="1792">
        <v>5</v>
      </c>
      <c r="BE514" s="1792">
        <v>5</v>
      </c>
      <c r="BF514" s="1792">
        <v>5</v>
      </c>
      <c r="BG514" s="1792">
        <v>5</v>
      </c>
      <c r="BH514" s="1792">
        <v>5</v>
      </c>
      <c r="BI514" s="1792">
        <v>5</v>
      </c>
      <c r="BJ514" s="1792">
        <v>10</v>
      </c>
      <c r="BK514" s="1792">
        <v>3</v>
      </c>
      <c r="BL514" s="1792">
        <v>5</v>
      </c>
      <c r="BM514" s="1792"/>
      <c r="BN514" s="1792"/>
      <c r="BO514" s="1792"/>
      <c r="BP514" s="1792"/>
      <c r="BQ514" s="1792"/>
      <c r="BR514" s="1792"/>
      <c r="BS514" s="1792"/>
      <c r="BT514" s="1792"/>
      <c r="BU514" s="1757"/>
      <c r="BV514" s="1792">
        <v>0.1</v>
      </c>
      <c r="BW514" s="1792">
        <v>0.25</v>
      </c>
      <c r="BX514" s="1792">
        <v>1</v>
      </c>
      <c r="BY514" s="1792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58" t="str">
        <f t="shared" si="1707"/>
        <v/>
      </c>
      <c r="CV514" s="1759" t="str">
        <f t="shared" si="1708"/>
        <v/>
      </c>
      <c r="CW514" s="1760" t="str">
        <f t="shared" si="1709"/>
        <v/>
      </c>
      <c r="CX514" s="1760" t="str">
        <f t="shared" si="1710"/>
        <v/>
      </c>
      <c r="CY514" s="1760">
        <f t="shared" si="1711"/>
        <v>3</v>
      </c>
      <c r="CZ514" s="1760">
        <f t="shared" si="1712"/>
        <v>5</v>
      </c>
      <c r="DA514" s="1760">
        <f t="shared" si="1713"/>
        <v>5</v>
      </c>
      <c r="DB514" s="1761">
        <f t="shared" si="1714"/>
        <v>5</v>
      </c>
      <c r="DC514" s="1761">
        <f t="shared" si="1715"/>
        <v>5</v>
      </c>
      <c r="DD514" s="1761">
        <f t="shared" si="1716"/>
        <v>5</v>
      </c>
      <c r="DE514" s="1760">
        <f t="shared" si="1717"/>
        <v>5</v>
      </c>
      <c r="DF514" s="1760">
        <f t="shared" si="1718"/>
        <v>5</v>
      </c>
      <c r="DG514" s="1760">
        <f t="shared" si="1719"/>
        <v>10</v>
      </c>
      <c r="DH514" s="1760" t="str">
        <f t="shared" si="1720"/>
        <v/>
      </c>
      <c r="DI514" s="1760" t="str">
        <f t="shared" si="1721"/>
        <v/>
      </c>
      <c r="DJ514" s="1759" t="str">
        <f t="shared" si="1722"/>
        <v/>
      </c>
      <c r="DK514" s="1758" t="str">
        <f t="shared" si="1723"/>
        <v/>
      </c>
      <c r="DL514" s="1774">
        <f t="shared" si="1724"/>
        <v>8</v>
      </c>
      <c r="DM514" s="1775">
        <f t="shared" si="1725"/>
        <v>9</v>
      </c>
      <c r="DN514" s="1775">
        <f t="shared" si="1726"/>
        <v>9</v>
      </c>
      <c r="DO514" s="1775">
        <f t="shared" si="1727"/>
        <v>9</v>
      </c>
      <c r="DP514" s="1776"/>
      <c r="DQ514" s="1769"/>
      <c r="DR514" s="1769"/>
      <c r="DS514" s="1769"/>
      <c r="DT514" s="1769"/>
      <c r="DU514" s="1769"/>
      <c r="DV514" s="1769"/>
      <c r="DW514" s="1769"/>
      <c r="DX514" s="1769"/>
      <c r="DY514" s="1777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8" customFormat="1" ht="15.75" customHeight="1">
      <c r="A518" s="1790" t="s">
        <v>256</v>
      </c>
      <c r="B518" s="1792">
        <v>5</v>
      </c>
      <c r="C518" s="1792">
        <v>2.7</v>
      </c>
      <c r="D518" s="1792">
        <v>12</v>
      </c>
      <c r="E518" s="1792">
        <v>12</v>
      </c>
      <c r="F518" s="1792">
        <v>20</v>
      </c>
      <c r="G518" s="1792">
        <v>4.8</v>
      </c>
      <c r="H518" s="1792">
        <v>0.5</v>
      </c>
      <c r="I518" s="1792"/>
      <c r="J518" s="1792">
        <v>24</v>
      </c>
      <c r="K518" s="1792"/>
      <c r="L518" s="1792"/>
      <c r="M518" s="1792"/>
      <c r="N518" s="1792"/>
      <c r="O518" s="1792"/>
      <c r="P518" s="1792"/>
      <c r="Q518" s="1792"/>
      <c r="R518" s="1792"/>
      <c r="S518" s="1757"/>
      <c r="T518" s="1792">
        <v>10</v>
      </c>
      <c r="U518" s="1792">
        <v>2.44</v>
      </c>
      <c r="V518" s="1792">
        <v>3</v>
      </c>
      <c r="W518" s="1792">
        <v>1</v>
      </c>
      <c r="X518" s="1792">
        <v>24</v>
      </c>
      <c r="Y518" s="1792">
        <v>4</v>
      </c>
      <c r="Z518" s="1792">
        <v>0.5</v>
      </c>
      <c r="AA518" s="1792">
        <v>10</v>
      </c>
      <c r="AB518" s="1792">
        <v>10</v>
      </c>
      <c r="AC518" s="1792"/>
      <c r="AD518" s="1792"/>
      <c r="AE518" s="1791"/>
      <c r="AF518" s="1791"/>
      <c r="AG518" s="1791"/>
      <c r="AH518" s="1792"/>
      <c r="AI518" s="1791"/>
      <c r="AJ518" s="1791"/>
      <c r="AK518" s="1757"/>
      <c r="AL518" s="1792">
        <v>10</v>
      </c>
      <c r="AM518" s="1792">
        <v>10</v>
      </c>
      <c r="AN518" s="1792">
        <v>13</v>
      </c>
      <c r="AO518" s="1792">
        <v>13</v>
      </c>
      <c r="AP518" s="1792"/>
      <c r="AQ518" s="1792">
        <v>10</v>
      </c>
      <c r="AR518" s="1792">
        <v>10</v>
      </c>
      <c r="AS518" s="1792">
        <v>16</v>
      </c>
      <c r="AT518" s="1792">
        <v>10</v>
      </c>
      <c r="AU518" s="1792"/>
      <c r="AV518" s="1792"/>
      <c r="AW518" s="1792"/>
      <c r="AX518" s="1792"/>
      <c r="AY518" s="1792"/>
      <c r="AZ518" s="1792"/>
      <c r="BA518" s="1792"/>
      <c r="BB518" s="1792"/>
      <c r="BC518" s="1757"/>
      <c r="BD518" s="1792">
        <v>10</v>
      </c>
      <c r="BE518" s="1792">
        <v>10</v>
      </c>
      <c r="BF518" s="1792">
        <v>10</v>
      </c>
      <c r="BG518" s="1792">
        <v>9</v>
      </c>
      <c r="BH518" s="1792">
        <v>8</v>
      </c>
      <c r="BI518" s="1792">
        <v>15</v>
      </c>
      <c r="BJ518" s="1792">
        <v>9</v>
      </c>
      <c r="BK518" s="1792"/>
      <c r="BL518" s="1792">
        <v>10.8</v>
      </c>
      <c r="BM518" s="1792"/>
      <c r="BN518" s="1792"/>
      <c r="BO518" s="1792"/>
      <c r="BP518" s="1792"/>
      <c r="BQ518" s="1792"/>
      <c r="BR518" s="1792"/>
      <c r="BS518" s="1792"/>
      <c r="BT518" s="1792"/>
      <c r="BU518" s="1757"/>
      <c r="BV518" s="1792">
        <v>12</v>
      </c>
      <c r="BW518" s="1792">
        <v>10</v>
      </c>
      <c r="BX518" s="1792">
        <v>10</v>
      </c>
      <c r="BY518" s="1792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8" t="str">
        <f t="shared" si="1707"/>
        <v/>
      </c>
      <c r="CV518" s="1759" t="str">
        <f t="shared" si="1708"/>
        <v/>
      </c>
      <c r="CW518" s="1760" t="str">
        <f t="shared" si="1709"/>
        <v/>
      </c>
      <c r="CX518" s="1760" t="str">
        <f t="shared" si="1710"/>
        <v/>
      </c>
      <c r="CY518" s="1760" t="str">
        <f t="shared" si="1711"/>
        <v/>
      </c>
      <c r="CZ518" s="1760">
        <f t="shared" si="1712"/>
        <v>8</v>
      </c>
      <c r="DA518" s="1760">
        <f t="shared" si="1713"/>
        <v>9</v>
      </c>
      <c r="DB518" s="1761">
        <f t="shared" si="1714"/>
        <v>9</v>
      </c>
      <c r="DC518" s="1761">
        <f t="shared" si="1715"/>
        <v>10</v>
      </c>
      <c r="DD518" s="1761">
        <f t="shared" si="1716"/>
        <v>10</v>
      </c>
      <c r="DE518" s="1760">
        <f t="shared" si="1717"/>
        <v>10</v>
      </c>
      <c r="DF518" s="1760">
        <f t="shared" si="1718"/>
        <v>10.8</v>
      </c>
      <c r="DG518" s="1760">
        <f t="shared" si="1719"/>
        <v>15</v>
      </c>
      <c r="DH518" s="1760" t="str">
        <f t="shared" si="1720"/>
        <v/>
      </c>
      <c r="DI518" s="1760" t="str">
        <f t="shared" si="1721"/>
        <v/>
      </c>
      <c r="DJ518" s="1759" t="str">
        <f t="shared" si="1722"/>
        <v/>
      </c>
      <c r="DK518" s="1758" t="str">
        <f t="shared" si="1723"/>
        <v/>
      </c>
      <c r="DL518" s="1774">
        <f t="shared" si="1724"/>
        <v>8</v>
      </c>
      <c r="DM518" s="1775">
        <f t="shared" si="1725"/>
        <v>9</v>
      </c>
      <c r="DN518" s="1775">
        <f t="shared" si="1726"/>
        <v>8</v>
      </c>
      <c r="DO518" s="1775">
        <f t="shared" si="1727"/>
        <v>8</v>
      </c>
      <c r="DP518" s="1776"/>
      <c r="DQ518" s="1769"/>
      <c r="DR518" s="1769"/>
      <c r="DS518" s="1769"/>
      <c r="DT518" s="1769"/>
      <c r="DU518" s="1769"/>
      <c r="DV518" s="1769"/>
      <c r="DW518" s="1769"/>
      <c r="DX518" s="1769"/>
      <c r="DY518" s="1777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9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879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8" customFormat="1" ht="15.75" customHeight="1">
      <c r="A524" s="1790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7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7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7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7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58" t="str">
        <f t="shared" si="1707"/>
        <v/>
      </c>
      <c r="CV524" s="1759" t="str">
        <f t="shared" si="1708"/>
        <v/>
      </c>
      <c r="CW524" s="1760" t="str">
        <f t="shared" si="1709"/>
        <v/>
      </c>
      <c r="CX524" s="1760" t="str">
        <f t="shared" si="1710"/>
        <v/>
      </c>
      <c r="CY524" s="1760" t="str">
        <f t="shared" si="1711"/>
        <v/>
      </c>
      <c r="CZ524" s="1760" t="str">
        <f t="shared" si="1712"/>
        <v/>
      </c>
      <c r="DA524" s="1760" t="str">
        <f t="shared" si="1713"/>
        <v/>
      </c>
      <c r="DB524" s="1761">
        <f t="shared" si="1714"/>
        <v>2</v>
      </c>
      <c r="DC524" s="1761">
        <f t="shared" si="1715"/>
        <v>5</v>
      </c>
      <c r="DD524" s="1761">
        <f t="shared" si="1716"/>
        <v>15</v>
      </c>
      <c r="DE524" s="1760" t="str">
        <f t="shared" si="1717"/>
        <v/>
      </c>
      <c r="DF524" s="1760" t="str">
        <f t="shared" si="1718"/>
        <v/>
      </c>
      <c r="DG524" s="1760" t="str">
        <f t="shared" si="1719"/>
        <v/>
      </c>
      <c r="DH524" s="1760" t="str">
        <f t="shared" si="1720"/>
        <v/>
      </c>
      <c r="DI524" s="1760" t="str">
        <f t="shared" si="1721"/>
        <v/>
      </c>
      <c r="DJ524" s="1759" t="str">
        <f t="shared" si="1722"/>
        <v/>
      </c>
      <c r="DK524" s="1758" t="str">
        <f t="shared" si="1723"/>
        <v/>
      </c>
      <c r="DL524" s="1774">
        <f t="shared" si="1793"/>
        <v>4</v>
      </c>
      <c r="DM524" s="1775">
        <f t="shared" si="1794"/>
        <v>2</v>
      </c>
      <c r="DN524" s="1775">
        <f t="shared" si="1795"/>
        <v>7</v>
      </c>
      <c r="DO524" s="1775">
        <f t="shared" si="1796"/>
        <v>3</v>
      </c>
      <c r="DP524" s="1776"/>
      <c r="DQ524" s="1769"/>
      <c r="DR524" s="1769"/>
      <c r="DS524" s="1769"/>
      <c r="DT524" s="1769"/>
      <c r="DU524" s="1769"/>
      <c r="DV524" s="1769"/>
      <c r="DW524" s="1769"/>
      <c r="DX524" s="1769"/>
      <c r="DY524" s="1777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9" t="s">
        <v>697</v>
      </c>
      <c r="B526" s="452" t="s">
        <v>866</v>
      </c>
      <c r="C526" s="452" t="s">
        <v>866</v>
      </c>
      <c r="D526" s="452" t="s">
        <v>866</v>
      </c>
      <c r="E526" s="452" t="s">
        <v>866</v>
      </c>
      <c r="F526" s="452" t="s">
        <v>866</v>
      </c>
      <c r="G526" s="452" t="s">
        <v>866</v>
      </c>
      <c r="H526" s="452" t="s">
        <v>866</v>
      </c>
      <c r="I526" s="452" t="s">
        <v>866</v>
      </c>
      <c r="J526" s="452" t="s">
        <v>866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866</v>
      </c>
      <c r="U526" s="146" t="s">
        <v>866</v>
      </c>
      <c r="V526" s="146" t="s">
        <v>866</v>
      </c>
      <c r="W526" s="146" t="s">
        <v>866</v>
      </c>
      <c r="X526" s="146" t="s">
        <v>866</v>
      </c>
      <c r="Y526" s="146" t="s">
        <v>866</v>
      </c>
      <c r="Z526" s="146" t="s">
        <v>866</v>
      </c>
      <c r="AA526" s="146" t="s">
        <v>866</v>
      </c>
      <c r="AB526" s="146" t="s">
        <v>866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866</v>
      </c>
      <c r="AM526" s="146" t="s">
        <v>866</v>
      </c>
      <c r="AN526" s="146" t="s">
        <v>866</v>
      </c>
      <c r="AO526" s="146" t="s">
        <v>866</v>
      </c>
      <c r="AP526" s="146" t="s">
        <v>866</v>
      </c>
      <c r="AQ526" s="146" t="s">
        <v>866</v>
      </c>
      <c r="AR526" s="146" t="s">
        <v>866</v>
      </c>
      <c r="AS526" s="146" t="s">
        <v>866</v>
      </c>
      <c r="AT526" s="146" t="s">
        <v>866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8" customFormat="1" ht="15.75" customHeight="1">
      <c r="A530" s="1790" t="s">
        <v>256</v>
      </c>
      <c r="B530" s="1756"/>
      <c r="C530" s="1756">
        <v>17</v>
      </c>
      <c r="D530" s="1756"/>
      <c r="E530" s="1756">
        <v>25</v>
      </c>
      <c r="F530" s="1756"/>
      <c r="G530" s="1756"/>
      <c r="H530" s="1756"/>
      <c r="I530" s="1756"/>
      <c r="J530" s="1756"/>
      <c r="K530" s="1756"/>
      <c r="L530" s="1756"/>
      <c r="M530" s="1756"/>
      <c r="N530" s="1756"/>
      <c r="O530" s="1756"/>
      <c r="P530" s="1756"/>
      <c r="Q530" s="1756"/>
      <c r="R530" s="1756"/>
      <c r="S530" s="1795"/>
      <c r="T530" s="1756">
        <v>8.33</v>
      </c>
      <c r="U530" s="1756">
        <v>8.33</v>
      </c>
      <c r="V530" s="1756">
        <v>1.4</v>
      </c>
      <c r="W530" s="1756"/>
      <c r="X530" s="1756">
        <v>8.3000000000000007</v>
      </c>
      <c r="Y530" s="1756"/>
      <c r="Z530" s="1756"/>
      <c r="AA530" s="1756">
        <v>20</v>
      </c>
      <c r="AB530" s="1756"/>
      <c r="AC530" s="1756"/>
      <c r="AD530" s="1756"/>
      <c r="AE530" s="1756"/>
      <c r="AF530" s="1756"/>
      <c r="AG530" s="1756"/>
      <c r="AH530" s="1756"/>
      <c r="AI530" s="1756"/>
      <c r="AJ530" s="1756"/>
      <c r="AK530" s="1795"/>
      <c r="AL530" s="1792"/>
      <c r="AM530" s="1792">
        <v>11.5</v>
      </c>
      <c r="AN530" s="1792">
        <v>1.4</v>
      </c>
      <c r="AO530" s="1792">
        <v>12</v>
      </c>
      <c r="AP530" s="1792"/>
      <c r="AQ530" s="1792">
        <v>40</v>
      </c>
      <c r="AR530" s="1792">
        <v>1</v>
      </c>
      <c r="AS530" s="1792">
        <v>13.8</v>
      </c>
      <c r="AT530" s="1792">
        <v>11.1</v>
      </c>
      <c r="AU530" s="1792"/>
      <c r="AV530" s="1792"/>
      <c r="AW530" s="1792"/>
      <c r="AX530" s="1792"/>
      <c r="AY530" s="1792"/>
      <c r="AZ530" s="1792"/>
      <c r="BA530" s="1792"/>
      <c r="BB530" s="1792"/>
      <c r="BC530" s="1757"/>
      <c r="BD530" s="1792">
        <v>8.33</v>
      </c>
      <c r="BE530" s="1792">
        <v>0.83299999999999996</v>
      </c>
      <c r="BF530" s="1792"/>
      <c r="BG530" s="1792"/>
      <c r="BH530" s="1792">
        <v>16.66</v>
      </c>
      <c r="BI530" s="1792"/>
      <c r="BJ530" s="1792">
        <v>5</v>
      </c>
      <c r="BK530" s="1792">
        <v>20</v>
      </c>
      <c r="BL530" s="1792"/>
      <c r="BM530" s="1792"/>
      <c r="BN530" s="1792"/>
      <c r="BO530" s="1792"/>
      <c r="BP530" s="1792"/>
      <c r="BQ530" s="1792"/>
      <c r="BR530" s="1792"/>
      <c r="BS530" s="1792"/>
      <c r="BT530" s="1792"/>
      <c r="BU530" s="1757"/>
      <c r="BV530" s="1792"/>
      <c r="BW530" s="1792">
        <v>8.33</v>
      </c>
      <c r="BX530" s="1792">
        <v>8.33</v>
      </c>
      <c r="BY530" s="1792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58" t="str">
        <f t="shared" si="1707"/>
        <v/>
      </c>
      <c r="CV530" s="1759" t="str">
        <f t="shared" si="1708"/>
        <v/>
      </c>
      <c r="CW530" s="1760" t="str">
        <f t="shared" si="1709"/>
        <v/>
      </c>
      <c r="CX530" s="1760" t="str">
        <f t="shared" si="1710"/>
        <v/>
      </c>
      <c r="CY530" s="1760" t="str">
        <f t="shared" si="1711"/>
        <v/>
      </c>
      <c r="CZ530" s="1760" t="str">
        <f t="shared" si="1712"/>
        <v/>
      </c>
      <c r="DA530" s="1760">
        <f t="shared" si="1713"/>
        <v>0.83299999999999996</v>
      </c>
      <c r="DB530" s="1761">
        <f t="shared" si="1714"/>
        <v>5</v>
      </c>
      <c r="DC530" s="1761">
        <f t="shared" si="1715"/>
        <v>8.33</v>
      </c>
      <c r="DD530" s="1761">
        <f t="shared" si="1716"/>
        <v>16.66</v>
      </c>
      <c r="DE530" s="1760">
        <f t="shared" si="1717"/>
        <v>20</v>
      </c>
      <c r="DF530" s="1760" t="str">
        <f t="shared" si="1718"/>
        <v/>
      </c>
      <c r="DG530" s="1760" t="str">
        <f t="shared" si="1719"/>
        <v/>
      </c>
      <c r="DH530" s="1760" t="str">
        <f t="shared" si="1720"/>
        <v/>
      </c>
      <c r="DI530" s="1760" t="str">
        <f t="shared" si="1721"/>
        <v/>
      </c>
      <c r="DJ530" s="1759" t="str">
        <f t="shared" si="1722"/>
        <v/>
      </c>
      <c r="DK530" s="1758" t="str">
        <f t="shared" si="1723"/>
        <v/>
      </c>
      <c r="DL530" s="1774">
        <f t="shared" si="1808"/>
        <v>2</v>
      </c>
      <c r="DM530" s="1775">
        <f t="shared" si="1809"/>
        <v>5</v>
      </c>
      <c r="DN530" s="1775">
        <f t="shared" si="1810"/>
        <v>7</v>
      </c>
      <c r="DO530" s="1775">
        <f t="shared" si="1811"/>
        <v>5</v>
      </c>
      <c r="DP530" s="1776"/>
      <c r="DQ530" s="1769"/>
      <c r="DR530" s="1769"/>
      <c r="DS530" s="1769"/>
      <c r="DT530" s="1769"/>
      <c r="DU530" s="1769"/>
      <c r="DV530" s="1769"/>
      <c r="DW530" s="1769"/>
      <c r="DX530" s="1769"/>
      <c r="DY530" s="1777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9" t="s">
        <v>698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8" customFormat="1" ht="15.75" customHeight="1">
      <c r="A536" s="1790" t="s">
        <v>256</v>
      </c>
      <c r="B536" s="1792"/>
      <c r="C536" s="1792"/>
      <c r="D536" s="1792"/>
      <c r="E536" s="1792">
        <v>15</v>
      </c>
      <c r="F536" s="1792"/>
      <c r="G536" s="1792"/>
      <c r="H536" s="1792"/>
      <c r="I536" s="1792">
        <v>20</v>
      </c>
      <c r="J536" s="1792">
        <v>13.3</v>
      </c>
      <c r="K536" s="1792"/>
      <c r="L536" s="1792"/>
      <c r="M536" s="1792"/>
      <c r="N536" s="1792"/>
      <c r="O536" s="1792"/>
      <c r="P536" s="1792"/>
      <c r="Q536" s="1792"/>
      <c r="R536" s="1792"/>
      <c r="S536" s="1757"/>
      <c r="T536" s="1792"/>
      <c r="U536" s="1792"/>
      <c r="V536" s="1792">
        <v>25</v>
      </c>
      <c r="W536" s="1792"/>
      <c r="X536" s="1792">
        <v>15</v>
      </c>
      <c r="Y536" s="1792"/>
      <c r="Z536" s="1792"/>
      <c r="AA536" s="1792">
        <v>25</v>
      </c>
      <c r="AB536" s="1792"/>
      <c r="AC536" s="1792"/>
      <c r="AD536" s="1792"/>
      <c r="AE536" s="1792"/>
      <c r="AF536" s="1792"/>
      <c r="AG536" s="1792"/>
      <c r="AH536" s="1792"/>
      <c r="AI536" s="1792"/>
      <c r="AJ536" s="1792"/>
      <c r="AK536" s="1757"/>
      <c r="AL536" s="1792">
        <v>25</v>
      </c>
      <c r="AM536" s="1792">
        <v>13.3</v>
      </c>
      <c r="AN536" s="1792">
        <v>16.5</v>
      </c>
      <c r="AO536" s="1792">
        <v>23.33</v>
      </c>
      <c r="AP536" s="1792"/>
      <c r="AQ536" s="1792">
        <v>20</v>
      </c>
      <c r="AR536" s="1792"/>
      <c r="AS536" s="1792">
        <v>13.3</v>
      </c>
      <c r="AT536" s="1792"/>
      <c r="AU536" s="1792"/>
      <c r="AV536" s="1792"/>
      <c r="AW536" s="1792"/>
      <c r="AX536" s="1792"/>
      <c r="AY536" s="1792"/>
      <c r="AZ536" s="1792"/>
      <c r="BA536" s="1792"/>
      <c r="BB536" s="1792"/>
      <c r="BC536" s="1757"/>
      <c r="BD536" s="1792">
        <v>10</v>
      </c>
      <c r="BE536" s="1792">
        <v>60</v>
      </c>
      <c r="BF536" s="1792"/>
      <c r="BG536" s="1792">
        <v>17</v>
      </c>
      <c r="BH536" s="1792"/>
      <c r="BI536" s="1792">
        <v>13.3</v>
      </c>
      <c r="BJ536" s="1792">
        <v>16</v>
      </c>
      <c r="BK536" s="1792">
        <v>20</v>
      </c>
      <c r="BL536" s="1792">
        <v>10</v>
      </c>
      <c r="BM536" s="1792"/>
      <c r="BN536" s="1792"/>
      <c r="BO536" s="1792"/>
      <c r="BP536" s="1792"/>
      <c r="BQ536" s="1792"/>
      <c r="BR536" s="1792"/>
      <c r="BS536" s="1792"/>
      <c r="BT536" s="1792"/>
      <c r="BU536" s="1757"/>
      <c r="BV536" s="1792">
        <v>15</v>
      </c>
      <c r="BW536" s="1792">
        <v>15</v>
      </c>
      <c r="BX536" s="1792">
        <v>17</v>
      </c>
      <c r="BY536" s="1792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58" t="str">
        <f t="shared" si="1707"/>
        <v/>
      </c>
      <c r="CV536" s="1759" t="str">
        <f t="shared" si="1708"/>
        <v/>
      </c>
      <c r="CW536" s="1760" t="str">
        <f t="shared" si="1709"/>
        <v/>
      </c>
      <c r="CX536" s="1760" t="str">
        <f t="shared" si="1710"/>
        <v/>
      </c>
      <c r="CY536" s="1760" t="str">
        <f t="shared" si="1711"/>
        <v/>
      </c>
      <c r="CZ536" s="1760">
        <f t="shared" si="1712"/>
        <v>10</v>
      </c>
      <c r="DA536" s="1760">
        <f t="shared" si="1713"/>
        <v>10</v>
      </c>
      <c r="DB536" s="1761">
        <f t="shared" si="1714"/>
        <v>13.3</v>
      </c>
      <c r="DC536" s="1761">
        <f t="shared" si="1715"/>
        <v>16</v>
      </c>
      <c r="DD536" s="1761">
        <f t="shared" si="1716"/>
        <v>17</v>
      </c>
      <c r="DE536" s="1760">
        <f t="shared" si="1717"/>
        <v>20</v>
      </c>
      <c r="DF536" s="1760">
        <f t="shared" si="1718"/>
        <v>60</v>
      </c>
      <c r="DG536" s="1760" t="str">
        <f t="shared" si="1719"/>
        <v/>
      </c>
      <c r="DH536" s="1760" t="str">
        <f t="shared" si="1720"/>
        <v/>
      </c>
      <c r="DI536" s="1760" t="str">
        <f t="shared" si="1721"/>
        <v/>
      </c>
      <c r="DJ536" s="1759" t="str">
        <f t="shared" si="1722"/>
        <v/>
      </c>
      <c r="DK536" s="1758" t="str">
        <f t="shared" si="1723"/>
        <v/>
      </c>
      <c r="DL536" s="1774">
        <f t="shared" si="1808"/>
        <v>3</v>
      </c>
      <c r="DM536" s="1775">
        <f t="shared" si="1809"/>
        <v>3</v>
      </c>
      <c r="DN536" s="1775">
        <f t="shared" si="1810"/>
        <v>6</v>
      </c>
      <c r="DO536" s="1775">
        <f t="shared" si="1811"/>
        <v>7</v>
      </c>
      <c r="DP536" s="1776"/>
      <c r="DQ536" s="1769"/>
      <c r="DR536" s="1769"/>
      <c r="DS536" s="1769"/>
      <c r="DT536" s="1769"/>
      <c r="DU536" s="1769"/>
      <c r="DV536" s="1769"/>
      <c r="DW536" s="1769"/>
      <c r="DX536" s="1769"/>
      <c r="DY536" s="1777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9" t="s">
        <v>699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8" customFormat="1" ht="15.75" customHeight="1">
      <c r="A542" s="1790" t="s">
        <v>256</v>
      </c>
      <c r="B542" s="1756">
        <v>8.75</v>
      </c>
      <c r="C542" s="1756">
        <v>10</v>
      </c>
      <c r="D542" s="1756">
        <v>5</v>
      </c>
      <c r="E542" s="1756"/>
      <c r="F542" s="1756"/>
      <c r="G542" s="1756"/>
      <c r="H542" s="1756"/>
      <c r="I542" s="1756"/>
      <c r="J542" s="1756">
        <v>18</v>
      </c>
      <c r="K542" s="1756"/>
      <c r="L542" s="1756"/>
      <c r="M542" s="1756"/>
      <c r="N542" s="1756"/>
      <c r="O542" s="1756"/>
      <c r="P542" s="1756"/>
      <c r="Q542" s="1756"/>
      <c r="R542" s="1756"/>
      <c r="S542" s="1795"/>
      <c r="T542" s="1756">
        <v>10</v>
      </c>
      <c r="U542" s="1756">
        <v>10</v>
      </c>
      <c r="V542" s="1756">
        <v>10</v>
      </c>
      <c r="W542" s="1756">
        <v>15</v>
      </c>
      <c r="X542" s="1756">
        <v>15</v>
      </c>
      <c r="Y542" s="1756">
        <v>15</v>
      </c>
      <c r="Z542" s="1756">
        <v>15</v>
      </c>
      <c r="AA542" s="1756">
        <v>15</v>
      </c>
      <c r="AB542" s="1756">
        <v>15</v>
      </c>
      <c r="AC542" s="1756"/>
      <c r="AD542" s="1756"/>
      <c r="AE542" s="1756"/>
      <c r="AF542" s="1756"/>
      <c r="AG542" s="1810"/>
      <c r="AH542" s="1756"/>
      <c r="AI542" s="1756"/>
      <c r="AJ542" s="1810"/>
      <c r="AK542" s="1795"/>
      <c r="AL542" s="1756">
        <v>15</v>
      </c>
      <c r="AM542" s="1756">
        <v>15</v>
      </c>
      <c r="AN542" s="1756">
        <v>10</v>
      </c>
      <c r="AO542" s="1756">
        <v>15</v>
      </c>
      <c r="AP542" s="1756"/>
      <c r="AQ542" s="1756">
        <v>10</v>
      </c>
      <c r="AR542" s="1756">
        <v>25</v>
      </c>
      <c r="AS542" s="1756">
        <v>15</v>
      </c>
      <c r="AT542" s="1756">
        <v>15</v>
      </c>
      <c r="AU542" s="1756"/>
      <c r="AV542" s="1756"/>
      <c r="AW542" s="1756"/>
      <c r="AX542" s="1756"/>
      <c r="AY542" s="1756"/>
      <c r="AZ542" s="1756"/>
      <c r="BA542" s="1756"/>
      <c r="BB542" s="1756"/>
      <c r="BC542" s="1795"/>
      <c r="BD542" s="1756">
        <v>10</v>
      </c>
      <c r="BE542" s="1756">
        <v>10</v>
      </c>
      <c r="BF542" s="1756">
        <v>6</v>
      </c>
      <c r="BG542" s="1756">
        <v>9</v>
      </c>
      <c r="BH542" s="1756">
        <v>15</v>
      </c>
      <c r="BI542" s="1756">
        <v>15</v>
      </c>
      <c r="BJ542" s="1756">
        <v>14</v>
      </c>
      <c r="BK542" s="1756">
        <v>20</v>
      </c>
      <c r="BL542" s="1756">
        <v>16</v>
      </c>
      <c r="BM542" s="1756"/>
      <c r="BN542" s="1756"/>
      <c r="BO542" s="1756"/>
      <c r="BP542" s="1756"/>
      <c r="BQ542" s="1756"/>
      <c r="BR542" s="1756"/>
      <c r="BS542" s="1756"/>
      <c r="BT542" s="1756"/>
      <c r="BU542" s="1795"/>
      <c r="BV542" s="1756">
        <v>10</v>
      </c>
      <c r="BW542" s="1756">
        <v>10</v>
      </c>
      <c r="BX542" s="1756">
        <v>15</v>
      </c>
      <c r="BY542" s="1756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58" t="str">
        <f t="shared" si="1707"/>
        <v/>
      </c>
      <c r="CV542" s="1759" t="str">
        <f t="shared" si="1708"/>
        <v/>
      </c>
      <c r="CW542" s="1760" t="str">
        <f t="shared" si="1709"/>
        <v/>
      </c>
      <c r="CX542" s="1760" t="str">
        <f t="shared" si="1710"/>
        <v/>
      </c>
      <c r="CY542" s="1760">
        <f t="shared" si="1711"/>
        <v>6</v>
      </c>
      <c r="CZ542" s="1760">
        <f t="shared" si="1712"/>
        <v>9</v>
      </c>
      <c r="DA542" s="1760">
        <f t="shared" si="1713"/>
        <v>10</v>
      </c>
      <c r="DB542" s="1761">
        <f t="shared" si="1714"/>
        <v>10</v>
      </c>
      <c r="DC542" s="1761">
        <f t="shared" si="1715"/>
        <v>14</v>
      </c>
      <c r="DD542" s="1761">
        <f t="shared" si="1716"/>
        <v>15</v>
      </c>
      <c r="DE542" s="1760">
        <f t="shared" si="1717"/>
        <v>15</v>
      </c>
      <c r="DF542" s="1760">
        <f t="shared" si="1718"/>
        <v>16</v>
      </c>
      <c r="DG542" s="1760">
        <f t="shared" si="1719"/>
        <v>20</v>
      </c>
      <c r="DH542" s="1760" t="str">
        <f t="shared" si="1720"/>
        <v/>
      </c>
      <c r="DI542" s="1760" t="str">
        <f t="shared" si="1721"/>
        <v/>
      </c>
      <c r="DJ542" s="1759" t="str">
        <f t="shared" si="1722"/>
        <v/>
      </c>
      <c r="DK542" s="1758" t="str">
        <f t="shared" si="1723"/>
        <v/>
      </c>
      <c r="DL542" s="1774">
        <f t="shared" si="1808"/>
        <v>4</v>
      </c>
      <c r="DM542" s="1775">
        <f t="shared" si="1809"/>
        <v>9</v>
      </c>
      <c r="DN542" s="1775">
        <f t="shared" si="1810"/>
        <v>8</v>
      </c>
      <c r="DO542" s="1775">
        <f t="shared" si="1811"/>
        <v>9</v>
      </c>
      <c r="DP542" s="1776"/>
      <c r="DQ542" s="1769"/>
      <c r="DR542" s="1769"/>
      <c r="DS542" s="1769"/>
      <c r="DT542" s="1769"/>
      <c r="DU542" s="1769"/>
      <c r="DV542" s="1769"/>
      <c r="DW542" s="1769"/>
      <c r="DX542" s="1769"/>
      <c r="DY542" s="1777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20" t="s">
        <v>700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9" t="s">
        <v>1110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8" customFormat="1" ht="15.75" customHeight="1">
      <c r="A554" s="1790" t="s">
        <v>256</v>
      </c>
      <c r="B554" s="1810"/>
      <c r="C554" s="1810"/>
      <c r="D554" s="1810"/>
      <c r="E554" s="1810"/>
      <c r="F554" s="1810"/>
      <c r="G554" s="1810"/>
      <c r="H554" s="1810"/>
      <c r="I554" s="1810"/>
      <c r="J554" s="1810"/>
      <c r="K554" s="1810"/>
      <c r="L554" s="1810"/>
      <c r="M554" s="1810"/>
      <c r="N554" s="1810"/>
      <c r="O554" s="1810"/>
      <c r="P554" s="1810"/>
      <c r="Q554" s="1810"/>
      <c r="R554" s="1810"/>
      <c r="S554" s="1794"/>
      <c r="T554" s="1810"/>
      <c r="U554" s="1810"/>
      <c r="V554" s="1810"/>
      <c r="W554" s="1810"/>
      <c r="X554" s="1810"/>
      <c r="Y554" s="1810"/>
      <c r="Z554" s="1810"/>
      <c r="AA554" s="1810"/>
      <c r="AB554" s="1810"/>
      <c r="AC554" s="1810"/>
      <c r="AD554" s="1810"/>
      <c r="AE554" s="1810"/>
      <c r="AF554" s="1810"/>
      <c r="AG554" s="1810"/>
      <c r="AH554" s="1810"/>
      <c r="AI554" s="1810"/>
      <c r="AJ554" s="1810"/>
      <c r="AK554" s="1794"/>
      <c r="AL554" s="1791"/>
      <c r="AM554" s="1791"/>
      <c r="AN554" s="1791"/>
      <c r="AO554" s="1791"/>
      <c r="AP554" s="1791"/>
      <c r="AQ554" s="1791"/>
      <c r="AR554" s="1791"/>
      <c r="AS554" s="1791"/>
      <c r="AT554" s="1791"/>
      <c r="AU554" s="1791"/>
      <c r="AV554" s="1810"/>
      <c r="AW554" s="1791"/>
      <c r="AX554" s="1810"/>
      <c r="AY554" s="1791"/>
      <c r="AZ554" s="1810"/>
      <c r="BA554" s="1791"/>
      <c r="BB554" s="1810"/>
      <c r="BC554" s="1794"/>
      <c r="BD554" s="1791"/>
      <c r="BE554" s="1791"/>
      <c r="BF554" s="1791"/>
      <c r="BG554" s="1791"/>
      <c r="BH554" s="1791"/>
      <c r="BI554" s="1791"/>
      <c r="BJ554" s="1791"/>
      <c r="BK554" s="1791"/>
      <c r="BL554" s="1791"/>
      <c r="BM554" s="1791"/>
      <c r="BN554" s="1791"/>
      <c r="BO554" s="1810"/>
      <c r="BP554" s="1791"/>
      <c r="BQ554" s="1810"/>
      <c r="BR554" s="1791"/>
      <c r="BS554" s="1810"/>
      <c r="BT554" s="1791"/>
      <c r="BU554" s="1794"/>
      <c r="BV554" s="1810"/>
      <c r="BW554" s="1791"/>
      <c r="BX554" s="1810"/>
      <c r="BY554" s="1791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58" t="str">
        <f t="shared" si="1707"/>
        <v/>
      </c>
      <c r="CV554" s="1759" t="str">
        <f t="shared" si="1708"/>
        <v/>
      </c>
      <c r="CW554" s="1760" t="str">
        <f t="shared" si="1709"/>
        <v/>
      </c>
      <c r="CX554" s="1760" t="str">
        <f t="shared" si="1710"/>
        <v/>
      </c>
      <c r="CY554" s="1760" t="str">
        <f t="shared" si="1711"/>
        <v/>
      </c>
      <c r="CZ554" s="1760" t="str">
        <f t="shared" si="1712"/>
        <v/>
      </c>
      <c r="DA554" s="1760" t="str">
        <f t="shared" si="1713"/>
        <v/>
      </c>
      <c r="DB554" s="1761" t="str">
        <f t="shared" si="1714"/>
        <v/>
      </c>
      <c r="DC554" s="1761" t="str">
        <f t="shared" si="1715"/>
        <v/>
      </c>
      <c r="DD554" s="1761" t="str">
        <f t="shared" si="1716"/>
        <v/>
      </c>
      <c r="DE554" s="1760" t="str">
        <f t="shared" si="1717"/>
        <v/>
      </c>
      <c r="DF554" s="1760" t="str">
        <f t="shared" si="1718"/>
        <v/>
      </c>
      <c r="DG554" s="1760" t="str">
        <f t="shared" si="1719"/>
        <v/>
      </c>
      <c r="DH554" s="1760" t="str">
        <f t="shared" si="1720"/>
        <v/>
      </c>
      <c r="DI554" s="1760" t="str">
        <f t="shared" si="1721"/>
        <v/>
      </c>
      <c r="DJ554" s="1759" t="str">
        <f t="shared" si="1722"/>
        <v/>
      </c>
      <c r="DK554" s="1758" t="str">
        <f t="shared" si="1723"/>
        <v/>
      </c>
      <c r="DL554" s="1774">
        <f t="shared" si="1808"/>
        <v>0</v>
      </c>
      <c r="DM554" s="1775">
        <f t="shared" si="1809"/>
        <v>0</v>
      </c>
      <c r="DN554" s="1775">
        <f t="shared" si="1810"/>
        <v>0</v>
      </c>
      <c r="DO554" s="1775">
        <f t="shared" si="1811"/>
        <v>0</v>
      </c>
      <c r="DP554" s="1776"/>
      <c r="DQ554" s="1769"/>
      <c r="DR554" s="1769"/>
      <c r="DS554" s="1769"/>
      <c r="DT554" s="1769"/>
      <c r="DU554" s="1769"/>
      <c r="DV554" s="1769"/>
      <c r="DW554" s="1769"/>
      <c r="DX554" s="1769"/>
      <c r="DY554" s="1777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9" t="s">
        <v>701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8" customFormat="1" ht="15.75" customHeight="1">
      <c r="A560" s="1790" t="s">
        <v>256</v>
      </c>
      <c r="B560" s="1792">
        <v>0.25</v>
      </c>
      <c r="C560" s="1792">
        <v>0.3</v>
      </c>
      <c r="D560" s="1792"/>
      <c r="E560" s="1792"/>
      <c r="F560" s="1792">
        <v>1</v>
      </c>
      <c r="G560" s="1792"/>
      <c r="H560" s="1792"/>
      <c r="I560" s="1792"/>
      <c r="J560" s="1792"/>
      <c r="K560" s="1792"/>
      <c r="L560" s="1792"/>
      <c r="M560" s="1792"/>
      <c r="N560" s="1792"/>
      <c r="O560" s="1792"/>
      <c r="P560" s="1792"/>
      <c r="Q560" s="1792"/>
      <c r="R560" s="1792"/>
      <c r="S560" s="1757"/>
      <c r="T560" s="1792"/>
      <c r="U560" s="1792">
        <v>2</v>
      </c>
      <c r="V560" s="1792">
        <v>2</v>
      </c>
      <c r="W560" s="1792"/>
      <c r="X560" s="1792"/>
      <c r="Y560" s="1792"/>
      <c r="Z560" s="1792"/>
      <c r="AA560" s="1792"/>
      <c r="AB560" s="1792"/>
      <c r="AC560" s="1792"/>
      <c r="AD560" s="1792"/>
      <c r="AE560" s="1792"/>
      <c r="AF560" s="1792"/>
      <c r="AG560" s="1792"/>
      <c r="AH560" s="1792"/>
      <c r="AI560" s="1792"/>
      <c r="AJ560" s="1792"/>
      <c r="AK560" s="1757"/>
      <c r="AL560" s="1792"/>
      <c r="AM560" s="1792"/>
      <c r="AN560" s="1792">
        <v>2</v>
      </c>
      <c r="AO560" s="1792"/>
      <c r="AP560" s="1792"/>
      <c r="AQ560" s="1792"/>
      <c r="AR560" s="1792">
        <v>1.5</v>
      </c>
      <c r="AS560" s="1792"/>
      <c r="AT560" s="1792"/>
      <c r="AU560" s="1792"/>
      <c r="AV560" s="1792"/>
      <c r="AW560" s="1792"/>
      <c r="AX560" s="1792"/>
      <c r="AY560" s="1792"/>
      <c r="AZ560" s="1792"/>
      <c r="BA560" s="1792"/>
      <c r="BB560" s="1792"/>
      <c r="BC560" s="1757"/>
      <c r="BD560" s="1792"/>
      <c r="BE560" s="1792">
        <v>1</v>
      </c>
      <c r="BF560" s="1792"/>
      <c r="BG560" s="1792"/>
      <c r="BH560" s="1792"/>
      <c r="BI560" s="1792"/>
      <c r="BJ560" s="1792"/>
      <c r="BK560" s="1792">
        <v>2</v>
      </c>
      <c r="BL560" s="1792">
        <v>1</v>
      </c>
      <c r="BM560" s="1792"/>
      <c r="BN560" s="1792"/>
      <c r="BO560" s="1792"/>
      <c r="BP560" s="1792"/>
      <c r="BQ560" s="1792"/>
      <c r="BR560" s="1792"/>
      <c r="BS560" s="1792"/>
      <c r="BT560" s="1792"/>
      <c r="BU560" s="1757"/>
      <c r="BV560" s="1792">
        <v>0.52</v>
      </c>
      <c r="BW560" s="1792"/>
      <c r="BX560" s="1792"/>
      <c r="BY560" s="1792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58" t="str">
        <f t="shared" si="1877"/>
        <v/>
      </c>
      <c r="CV560" s="1759" t="str">
        <f t="shared" si="1877"/>
        <v/>
      </c>
      <c r="CW560" s="1760" t="str">
        <f t="shared" si="1877"/>
        <v/>
      </c>
      <c r="CX560" s="1760" t="str">
        <f t="shared" si="1877"/>
        <v/>
      </c>
      <c r="CY560" s="1760" t="str">
        <f t="shared" si="1877"/>
        <v/>
      </c>
      <c r="CZ560" s="1760" t="str">
        <f t="shared" si="1877"/>
        <v/>
      </c>
      <c r="DA560" s="1760" t="str">
        <f t="shared" si="1877"/>
        <v/>
      </c>
      <c r="DB560" s="1761">
        <f t="shared" si="1877"/>
        <v>1</v>
      </c>
      <c r="DC560" s="1761">
        <f t="shared" si="1877"/>
        <v>1</v>
      </c>
      <c r="DD560" s="1761">
        <f t="shared" si="1877"/>
        <v>2</v>
      </c>
      <c r="DE560" s="1760" t="str">
        <f t="shared" si="1877"/>
        <v/>
      </c>
      <c r="DF560" s="1760" t="str">
        <f t="shared" si="1877"/>
        <v/>
      </c>
      <c r="DG560" s="1760" t="str">
        <f t="shared" si="1877"/>
        <v/>
      </c>
      <c r="DH560" s="1760" t="str">
        <f t="shared" si="1877"/>
        <v/>
      </c>
      <c r="DI560" s="1760" t="str">
        <f t="shared" si="1877"/>
        <v/>
      </c>
      <c r="DJ560" s="1759" t="str">
        <f t="shared" si="1877"/>
        <v/>
      </c>
      <c r="DK560" s="175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4">
        <f t="shared" si="1808"/>
        <v>3</v>
      </c>
      <c r="DM560" s="1775">
        <f t="shared" si="1809"/>
        <v>2</v>
      </c>
      <c r="DN560" s="1775">
        <f t="shared" si="1810"/>
        <v>2</v>
      </c>
      <c r="DO560" s="1775">
        <f t="shared" si="1811"/>
        <v>3</v>
      </c>
      <c r="DP560" s="1776"/>
      <c r="DQ560" s="1769"/>
      <c r="DR560" s="1769"/>
      <c r="DS560" s="1769"/>
      <c r="DT560" s="1769"/>
      <c r="DU560" s="1769"/>
      <c r="DV560" s="1769"/>
      <c r="DW560" s="1769"/>
      <c r="DX560" s="1769"/>
      <c r="DY560" s="1777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20" t="s">
        <v>702</v>
      </c>
      <c r="B562" s="146" t="s">
        <v>880</v>
      </c>
      <c r="C562" s="146" t="s">
        <v>880</v>
      </c>
      <c r="D562" s="146" t="s">
        <v>880</v>
      </c>
      <c r="E562" s="146" t="s">
        <v>880</v>
      </c>
      <c r="F562" s="146" t="s">
        <v>880</v>
      </c>
      <c r="G562" s="146" t="s">
        <v>880</v>
      </c>
      <c r="H562" s="146" t="s">
        <v>880</v>
      </c>
      <c r="I562" s="146" t="s">
        <v>880</v>
      </c>
      <c r="J562" s="146" t="s">
        <v>880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8" customFormat="1" ht="15.75" customHeight="1">
      <c r="A566" s="1790" t="s">
        <v>256</v>
      </c>
      <c r="B566" s="1756">
        <v>1</v>
      </c>
      <c r="C566" s="1756">
        <v>1</v>
      </c>
      <c r="D566" s="1756"/>
      <c r="E566" s="1756">
        <v>1</v>
      </c>
      <c r="F566" s="1756"/>
      <c r="G566" s="1756"/>
      <c r="H566" s="1756"/>
      <c r="I566" s="1756"/>
      <c r="J566" s="1756"/>
      <c r="K566" s="1756"/>
      <c r="L566" s="1756"/>
      <c r="M566" s="1756"/>
      <c r="N566" s="1756"/>
      <c r="O566" s="1756"/>
      <c r="P566" s="1756"/>
      <c r="Q566" s="1756"/>
      <c r="R566" s="1756"/>
      <c r="S566" s="1795"/>
      <c r="T566" s="1756"/>
      <c r="U566" s="1756"/>
      <c r="V566" s="1756"/>
      <c r="W566" s="1756"/>
      <c r="X566" s="1756"/>
      <c r="Y566" s="1756"/>
      <c r="Z566" s="1756"/>
      <c r="AA566" s="1756"/>
      <c r="AB566" s="1756"/>
      <c r="AC566" s="1756"/>
      <c r="AD566" s="1756"/>
      <c r="AE566" s="1756"/>
      <c r="AF566" s="1756"/>
      <c r="AG566" s="1756"/>
      <c r="AH566" s="1756"/>
      <c r="AI566" s="1756"/>
      <c r="AJ566" s="1756"/>
      <c r="AK566" s="1795"/>
      <c r="AL566" s="1756">
        <v>25</v>
      </c>
      <c r="AM566" s="1756"/>
      <c r="AN566" s="1756"/>
      <c r="AO566" s="1756"/>
      <c r="AP566" s="1756"/>
      <c r="AQ566" s="1756"/>
      <c r="AR566" s="1756"/>
      <c r="AS566" s="1756"/>
      <c r="AT566" s="1756"/>
      <c r="AU566" s="1756"/>
      <c r="AV566" s="1756"/>
      <c r="AW566" s="1756"/>
      <c r="AX566" s="1756"/>
      <c r="AY566" s="1756"/>
      <c r="AZ566" s="1756"/>
      <c r="BA566" s="1756"/>
      <c r="BB566" s="1756"/>
      <c r="BC566" s="1795"/>
      <c r="BD566" s="1756"/>
      <c r="BE566" s="1756">
        <v>3</v>
      </c>
      <c r="BF566" s="1756"/>
      <c r="BG566" s="1756"/>
      <c r="BH566" s="1756"/>
      <c r="BI566" s="1756"/>
      <c r="BJ566" s="1756"/>
      <c r="BK566" s="1756"/>
      <c r="BL566" s="1756">
        <v>1</v>
      </c>
      <c r="BM566" s="1756"/>
      <c r="BN566" s="1756"/>
      <c r="BO566" s="1756"/>
      <c r="BP566" s="1756"/>
      <c r="BQ566" s="1756"/>
      <c r="BR566" s="1756"/>
      <c r="BS566" s="1756"/>
      <c r="BT566" s="1756"/>
      <c r="BU566" s="1795"/>
      <c r="BV566" s="1756">
        <v>1</v>
      </c>
      <c r="BW566" s="1756"/>
      <c r="BX566" s="1756"/>
      <c r="BY566" s="1756"/>
      <c r="BZ566" s="1823">
        <f>IF(DL566&lt;3,"",(SUM(B566:R566)-MIN(B566:R566)-MAX(B566:R566))/(DL566-2))</f>
        <v>1</v>
      </c>
      <c r="CA566" s="1823" t="str">
        <f>IF(DM566&lt;3,"",(SUM(T566:AJ566)-MIN(T566:AJ566)-MAX(T566:AJ566))/(DM566-2))</f>
        <v/>
      </c>
      <c r="CB566" s="1823" t="str">
        <f>IF(DN566&lt;3,"",(SUM(AL566:BB566)-MIN(AL566:BB566)-MAX(AL566:BB566))/(DN566-2))</f>
        <v/>
      </c>
      <c r="CC566" s="1824" t="str">
        <f>IF(DO566&lt;3,"",(SUM(BD566:BT566)-MIN(BD566:BT566)-MAX(BD566:BT566))/(DO566-2))</f>
        <v/>
      </c>
      <c r="CD566" s="1825" t="str">
        <f t="shared" si="1885"/>
        <v/>
      </c>
      <c r="CE566" s="1826" t="str">
        <f t="shared" si="1885"/>
        <v/>
      </c>
      <c r="CF566" s="1827" t="str">
        <f t="shared" si="1885"/>
        <v/>
      </c>
      <c r="CG566" s="1827" t="str">
        <f t="shared" si="1885"/>
        <v/>
      </c>
      <c r="CH566" s="1827" t="str">
        <f t="shared" si="1885"/>
        <v/>
      </c>
      <c r="CI566" s="1827" t="str">
        <f t="shared" si="1885"/>
        <v/>
      </c>
      <c r="CJ566" s="1827" t="str">
        <f t="shared" si="1885"/>
        <v/>
      </c>
      <c r="CK566" s="1828" t="str">
        <f t="shared" si="1885"/>
        <v/>
      </c>
      <c r="CL566" s="1828" t="str">
        <f t="shared" si="1885"/>
        <v/>
      </c>
      <c r="CM566" s="1828" t="str">
        <f t="shared" si="1885"/>
        <v/>
      </c>
      <c r="CN566" s="1827" t="str">
        <f t="shared" si="1885"/>
        <v/>
      </c>
      <c r="CO566" s="1827" t="str">
        <f t="shared" si="1885"/>
        <v/>
      </c>
      <c r="CP566" s="1827" t="str">
        <f t="shared" si="1885"/>
        <v/>
      </c>
      <c r="CQ566" s="1827" t="str">
        <f t="shared" si="1885"/>
        <v/>
      </c>
      <c r="CR566" s="1827" t="str">
        <f t="shared" si="1885"/>
        <v/>
      </c>
      <c r="CS566" s="1826" t="str">
        <f t="shared" si="1885"/>
        <v/>
      </c>
      <c r="CT566" s="1829" t="str">
        <f t="shared" si="1885"/>
        <v/>
      </c>
      <c r="CU566" s="1758" t="str">
        <f t="shared" si="1886"/>
        <v/>
      </c>
      <c r="CV566" s="1759" t="str">
        <f t="shared" si="1886"/>
        <v/>
      </c>
      <c r="CW566" s="1760" t="str">
        <f t="shared" si="1886"/>
        <v/>
      </c>
      <c r="CX566" s="1760" t="str">
        <f t="shared" si="1886"/>
        <v/>
      </c>
      <c r="CY566" s="1760" t="str">
        <f t="shared" si="1886"/>
        <v/>
      </c>
      <c r="CZ566" s="1760" t="str">
        <f t="shared" si="1886"/>
        <v/>
      </c>
      <c r="DA566" s="1760" t="str">
        <f t="shared" si="1886"/>
        <v/>
      </c>
      <c r="DB566" s="1761" t="str">
        <f t="shared" si="1886"/>
        <v/>
      </c>
      <c r="DC566" s="1761">
        <f t="shared" si="1886"/>
        <v>1</v>
      </c>
      <c r="DD566" s="1761">
        <f t="shared" si="1886"/>
        <v>3</v>
      </c>
      <c r="DE566" s="1760" t="str">
        <f t="shared" si="1886"/>
        <v/>
      </c>
      <c r="DF566" s="1760" t="str">
        <f t="shared" si="1886"/>
        <v/>
      </c>
      <c r="DG566" s="1760" t="str">
        <f t="shared" si="1886"/>
        <v/>
      </c>
      <c r="DH566" s="1760" t="str">
        <f t="shared" si="1886"/>
        <v/>
      </c>
      <c r="DI566" s="1760" t="str">
        <f t="shared" si="1886"/>
        <v/>
      </c>
      <c r="DJ566" s="1759" t="str">
        <f t="shared" si="1886"/>
        <v/>
      </c>
      <c r="DK566" s="1758" t="str">
        <f t="shared" si="1887"/>
        <v/>
      </c>
      <c r="DL566" s="1830">
        <f t="shared" si="1888"/>
        <v>3</v>
      </c>
      <c r="DM566" s="1831">
        <f t="shared" si="1889"/>
        <v>0</v>
      </c>
      <c r="DN566" s="1831">
        <f t="shared" si="1890"/>
        <v>1</v>
      </c>
      <c r="DO566" s="1831">
        <f t="shared" si="1891"/>
        <v>2</v>
      </c>
      <c r="DP566" s="1776"/>
      <c r="DQ566" s="1769"/>
      <c r="DR566" s="1769"/>
      <c r="DS566" s="1769"/>
      <c r="DT566" s="1769"/>
      <c r="DU566" s="1769"/>
      <c r="DV566" s="1769"/>
      <c r="DW566" s="1769"/>
      <c r="DX566" s="1769"/>
      <c r="DY566" s="1777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20" t="s">
        <v>704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9" t="s">
        <v>703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9" t="s">
        <v>705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9" t="s">
        <v>711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8" customFormat="1" ht="15.75" customHeight="1">
      <c r="A590" s="1790" t="s">
        <v>256</v>
      </c>
      <c r="B590" s="1756"/>
      <c r="C590" s="1756">
        <v>5.6</v>
      </c>
      <c r="D590" s="1756">
        <v>7</v>
      </c>
      <c r="E590" s="1756"/>
      <c r="F590" s="1756"/>
      <c r="G590" s="1756">
        <v>15</v>
      </c>
      <c r="H590" s="1756">
        <v>3</v>
      </c>
      <c r="I590" s="1756"/>
      <c r="J590" s="1756">
        <v>3</v>
      </c>
      <c r="K590" s="1756"/>
      <c r="L590" s="1756"/>
      <c r="M590" s="1756"/>
      <c r="N590" s="1756"/>
      <c r="O590" s="1756"/>
      <c r="P590" s="1756"/>
      <c r="Q590" s="1756"/>
      <c r="R590" s="1756"/>
      <c r="S590" s="1795"/>
      <c r="T590" s="1756"/>
      <c r="U590" s="1756"/>
      <c r="V590" s="1756"/>
      <c r="W590" s="1756">
        <v>15</v>
      </c>
      <c r="X590" s="1756">
        <v>0.75</v>
      </c>
      <c r="Y590" s="1756">
        <v>30</v>
      </c>
      <c r="Z590" s="1756">
        <v>4</v>
      </c>
      <c r="AA590" s="1756"/>
      <c r="AB590" s="1756"/>
      <c r="AC590" s="1756"/>
      <c r="AD590" s="1756"/>
      <c r="AE590" s="1756"/>
      <c r="AF590" s="1756"/>
      <c r="AG590" s="1756"/>
      <c r="AH590" s="1756"/>
      <c r="AI590" s="1756"/>
      <c r="AJ590" s="1756"/>
      <c r="AK590" s="1795"/>
      <c r="AL590" s="1756"/>
      <c r="AM590" s="1756"/>
      <c r="AN590" s="1756"/>
      <c r="AO590" s="1756"/>
      <c r="AP590" s="1756"/>
      <c r="AQ590" s="1756"/>
      <c r="AR590" s="1756"/>
      <c r="AS590" s="1756"/>
      <c r="AT590" s="1756"/>
      <c r="AU590" s="1756"/>
      <c r="AV590" s="1756"/>
      <c r="AW590" s="1756"/>
      <c r="AX590" s="1756"/>
      <c r="AY590" s="1756"/>
      <c r="AZ590" s="1756"/>
      <c r="BA590" s="1756"/>
      <c r="BB590" s="1756"/>
      <c r="BC590" s="1795"/>
      <c r="BD590" s="1756"/>
      <c r="BE590" s="1756"/>
      <c r="BF590" s="1756"/>
      <c r="BG590" s="1756"/>
      <c r="BH590" s="1756"/>
      <c r="BI590" s="1756"/>
      <c r="BJ590" s="1756"/>
      <c r="BK590" s="1756"/>
      <c r="BL590" s="1756"/>
      <c r="BM590" s="1756"/>
      <c r="BN590" s="1756"/>
      <c r="BO590" s="1756"/>
      <c r="BP590" s="1756"/>
      <c r="BQ590" s="1756"/>
      <c r="BR590" s="1756"/>
      <c r="BS590" s="1756"/>
      <c r="BT590" s="1756"/>
      <c r="BU590" s="1795"/>
      <c r="BV590" s="1756">
        <v>3</v>
      </c>
      <c r="BW590" s="1756">
        <v>4</v>
      </c>
      <c r="BX590" s="1756"/>
      <c r="BY590" s="1756"/>
      <c r="BZ590" s="1823">
        <f t="shared" ref="BZ590:BZ591" si="2144">IF(DL590&lt;3,"",(SUM(B590:R590)-MIN(B590:R590)-MAX(B590:R590))/(DL590-2))</f>
        <v>5.2</v>
      </c>
      <c r="CA590" s="1823">
        <f t="shared" ref="CA590:CA591" si="2145">IF(DM590&lt;3,"",(SUM(T590:AJ590)-MIN(T590:AJ590)-MAX(T590:AJ590))/(DM590-2))</f>
        <v>9.5</v>
      </c>
      <c r="CB590" s="1823" t="str">
        <f t="shared" ref="CB590:CB591" si="2146">IF(DN590&lt;3,"",(SUM(AL590:BB590)-MIN(AL590:BB590)-MAX(AL590:BB590))/(DN590-2))</f>
        <v/>
      </c>
      <c r="CC590" s="1824" t="str">
        <f t="shared" ref="CC590:CC591" si="2147">IF(DO590&lt;3,"",(SUM(BD590:BT590)-MIN(BD590:BT590)-MAX(BD590:BT590))/(DO590-2))</f>
        <v/>
      </c>
      <c r="CD590" s="1825" t="str">
        <f t="shared" si="2134"/>
        <v/>
      </c>
      <c r="CE590" s="1826" t="str">
        <f t="shared" si="2066"/>
        <v/>
      </c>
      <c r="CF590" s="1827" t="str">
        <f t="shared" si="2066"/>
        <v/>
      </c>
      <c r="CG590" s="1827" t="str">
        <f t="shared" si="2066"/>
        <v/>
      </c>
      <c r="CH590" s="1827" t="str">
        <f t="shared" si="2066"/>
        <v/>
      </c>
      <c r="CI590" s="1827" t="str">
        <f t="shared" si="2066"/>
        <v/>
      </c>
      <c r="CJ590" s="1827" t="str">
        <f t="shared" si="2066"/>
        <v/>
      </c>
      <c r="CK590" s="1828">
        <f t="shared" si="2066"/>
        <v>0.75</v>
      </c>
      <c r="CL590" s="1828">
        <f t="shared" si="2066"/>
        <v>4</v>
      </c>
      <c r="CM590" s="1828">
        <f t="shared" si="2066"/>
        <v>15</v>
      </c>
      <c r="CN590" s="1827">
        <f t="shared" si="2066"/>
        <v>30</v>
      </c>
      <c r="CO590" s="1827" t="str">
        <f t="shared" si="2066"/>
        <v/>
      </c>
      <c r="CP590" s="1827" t="str">
        <f t="shared" si="2066"/>
        <v/>
      </c>
      <c r="CQ590" s="1827" t="str">
        <f t="shared" si="2066"/>
        <v/>
      </c>
      <c r="CR590" s="1827" t="str">
        <f t="shared" si="2066"/>
        <v/>
      </c>
      <c r="CS590" s="1826" t="str">
        <f t="shared" si="2066"/>
        <v/>
      </c>
      <c r="CT590" s="1829" t="str">
        <f t="shared" si="2066"/>
        <v/>
      </c>
      <c r="CU590" s="1758" t="str">
        <f t="shared" si="2056"/>
        <v/>
      </c>
      <c r="CV590" s="1759" t="str">
        <f t="shared" si="2056"/>
        <v/>
      </c>
      <c r="CW590" s="1760" t="str">
        <f t="shared" si="2056"/>
        <v/>
      </c>
      <c r="CX590" s="1760" t="str">
        <f t="shared" si="2056"/>
        <v/>
      </c>
      <c r="CY590" s="1760" t="str">
        <f t="shared" si="2056"/>
        <v/>
      </c>
      <c r="CZ590" s="1760" t="str">
        <f t="shared" si="2056"/>
        <v/>
      </c>
      <c r="DA590" s="1760" t="str">
        <f t="shared" si="2056"/>
        <v/>
      </c>
      <c r="DB590" s="1761" t="str">
        <f t="shared" si="2056"/>
        <v/>
      </c>
      <c r="DC590" s="1761" t="str">
        <f t="shared" si="2056"/>
        <v/>
      </c>
      <c r="DD590" s="1761" t="str">
        <f t="shared" si="2056"/>
        <v/>
      </c>
      <c r="DE590" s="1760" t="str">
        <f t="shared" si="2056"/>
        <v/>
      </c>
      <c r="DF590" s="1760" t="str">
        <f t="shared" si="2056"/>
        <v/>
      </c>
      <c r="DG590" s="1760" t="str">
        <f t="shared" si="2056"/>
        <v/>
      </c>
      <c r="DH590" s="1760" t="str">
        <f t="shared" si="2056"/>
        <v/>
      </c>
      <c r="DI590" s="1760" t="str">
        <f t="shared" si="2056"/>
        <v/>
      </c>
      <c r="DJ590" s="1759" t="str">
        <f t="shared" si="2056"/>
        <v/>
      </c>
      <c r="DK590" s="1758" t="str">
        <f t="shared" si="1910"/>
        <v/>
      </c>
      <c r="DL590" s="1830">
        <f t="shared" si="2058"/>
        <v>5</v>
      </c>
      <c r="DM590" s="1831">
        <f t="shared" si="2059"/>
        <v>4</v>
      </c>
      <c r="DN590" s="1831">
        <f t="shared" si="2060"/>
        <v>0</v>
      </c>
      <c r="DO590" s="1831">
        <f t="shared" si="2061"/>
        <v>0</v>
      </c>
      <c r="DP590" s="1776"/>
      <c r="DQ590" s="1769"/>
      <c r="DR590" s="1769"/>
      <c r="DS590" s="1769"/>
      <c r="DT590" s="1769"/>
      <c r="DU590" s="1769"/>
      <c r="DV590" s="1769"/>
      <c r="DW590" s="1769"/>
      <c r="DX590" s="1769"/>
      <c r="DY590" s="1777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12" t="s">
        <v>707</v>
      </c>
      <c r="B592" s="99" t="s">
        <v>894</v>
      </c>
      <c r="C592" s="99" t="s">
        <v>894</v>
      </c>
      <c r="D592" s="99" t="s">
        <v>894</v>
      </c>
      <c r="E592" s="99" t="s">
        <v>894</v>
      </c>
      <c r="F592" s="99" t="s">
        <v>894</v>
      </c>
      <c r="G592" s="99" t="s">
        <v>894</v>
      </c>
      <c r="H592" s="99" t="s">
        <v>894</v>
      </c>
      <c r="I592" s="99" t="s">
        <v>894</v>
      </c>
      <c r="J592" s="99" t="s">
        <v>894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8" customFormat="1" ht="15.75" customHeight="1">
      <c r="A597" s="1790" t="s">
        <v>256</v>
      </c>
      <c r="B597" s="1792">
        <v>0.5</v>
      </c>
      <c r="C597" s="1792"/>
      <c r="D597" s="1792">
        <v>0.6</v>
      </c>
      <c r="E597" s="1792">
        <v>0.5</v>
      </c>
      <c r="F597" s="1792"/>
      <c r="G597" s="1792">
        <v>0.5</v>
      </c>
      <c r="H597" s="1792">
        <v>4</v>
      </c>
      <c r="I597" s="1792"/>
      <c r="J597" s="1792"/>
      <c r="K597" s="1792"/>
      <c r="L597" s="1792"/>
      <c r="M597" s="1792"/>
      <c r="N597" s="1792"/>
      <c r="O597" s="1792"/>
      <c r="P597" s="1792"/>
      <c r="Q597" s="1792"/>
      <c r="R597" s="1792"/>
      <c r="S597" s="1779"/>
      <c r="T597" s="1792"/>
      <c r="U597" s="1792"/>
      <c r="V597" s="1792">
        <v>40</v>
      </c>
      <c r="W597" s="1792"/>
      <c r="X597" s="1792"/>
      <c r="Y597" s="1792"/>
      <c r="Z597" s="1792"/>
      <c r="AA597" s="1792"/>
      <c r="AB597" s="1792">
        <v>4</v>
      </c>
      <c r="AC597" s="1792"/>
      <c r="AD597" s="1792"/>
      <c r="AE597" s="1792"/>
      <c r="AF597" s="1792"/>
      <c r="AG597" s="1792"/>
      <c r="AH597" s="1792"/>
      <c r="AI597" s="1792"/>
      <c r="AJ597" s="1792"/>
      <c r="AK597" s="1779"/>
      <c r="AL597" s="1792"/>
      <c r="AM597" s="1792"/>
      <c r="AN597" s="1792"/>
      <c r="AO597" s="1792"/>
      <c r="AP597" s="1792"/>
      <c r="AQ597" s="1792"/>
      <c r="AR597" s="1792">
        <v>1</v>
      </c>
      <c r="AS597" s="1792"/>
      <c r="AT597" s="1792">
        <v>2</v>
      </c>
      <c r="AU597" s="1792"/>
      <c r="AV597" s="1792"/>
      <c r="AW597" s="1792"/>
      <c r="AX597" s="1792"/>
      <c r="AY597" s="1792"/>
      <c r="AZ597" s="1792"/>
      <c r="BA597" s="1792"/>
      <c r="BB597" s="1792"/>
      <c r="BC597" s="1757"/>
      <c r="BD597" s="1792"/>
      <c r="BE597" s="1792"/>
      <c r="BF597" s="1792"/>
      <c r="BG597" s="1792"/>
      <c r="BH597" s="1792"/>
      <c r="BI597" s="1792"/>
      <c r="BJ597" s="1792"/>
      <c r="BK597" s="1792"/>
      <c r="BL597" s="1792"/>
      <c r="BM597" s="1792"/>
      <c r="BN597" s="1792"/>
      <c r="BO597" s="1792"/>
      <c r="BP597" s="1792"/>
      <c r="BQ597" s="1792"/>
      <c r="BR597" s="1792"/>
      <c r="BS597" s="1792"/>
      <c r="BT597" s="1792"/>
      <c r="BU597" s="1757"/>
      <c r="BV597" s="1792">
        <v>0.5</v>
      </c>
      <c r="BW597" s="1792">
        <v>1</v>
      </c>
      <c r="BX597" s="1792">
        <v>1</v>
      </c>
      <c r="BY597" s="1792"/>
      <c r="BZ597" s="1823">
        <f t="shared" ref="BZ597:BZ598" si="2226">IF(DL597&lt;3,"",(SUM(B597:R597)-MIN(B597:R597)-MAX(B597:R597))/(DL597-2))</f>
        <v>0.53333333333333321</v>
      </c>
      <c r="CA597" s="1823" t="str">
        <f t="shared" ref="CA597:CA598" si="2227">IF(DM597&lt;3,"",(SUM(T597:AJ597)-MIN(T597:AJ597)-MAX(T597:AJ597))/(DM597-2))</f>
        <v/>
      </c>
      <c r="CB597" s="1823" t="str">
        <f t="shared" ref="CB597:CB598" si="2228">IF(DN597&lt;3,"",(SUM(AL597:BB597)-MIN(AL597:BB597)-MAX(AL597:BB597))/(DN597-2))</f>
        <v/>
      </c>
      <c r="CC597" s="1824" t="str">
        <f t="shared" ref="CC597:CC598" si="2229">IF(DO597&lt;3,"",(SUM(BD597:BT597)-MIN(BD597:BT597)-MAX(BD597:BT597))/(DO597-2))</f>
        <v/>
      </c>
      <c r="CD597" s="1825" t="str">
        <f t="shared" si="2214"/>
        <v/>
      </c>
      <c r="CE597" s="1826" t="str">
        <f t="shared" si="2214"/>
        <v/>
      </c>
      <c r="CF597" s="1827" t="str">
        <f t="shared" si="2214"/>
        <v/>
      </c>
      <c r="CG597" s="1827" t="str">
        <f t="shared" si="2214"/>
        <v/>
      </c>
      <c r="CH597" s="1827" t="str">
        <f t="shared" si="2214"/>
        <v/>
      </c>
      <c r="CI597" s="1827" t="str">
        <f t="shared" si="2214"/>
        <v/>
      </c>
      <c r="CJ597" s="1827" t="str">
        <f t="shared" si="2214"/>
        <v/>
      </c>
      <c r="CK597" s="1828" t="str">
        <f t="shared" si="2214"/>
        <v/>
      </c>
      <c r="CL597" s="1828">
        <f t="shared" si="2214"/>
        <v>4</v>
      </c>
      <c r="CM597" s="1828">
        <f t="shared" si="2214"/>
        <v>40</v>
      </c>
      <c r="CN597" s="1827" t="str">
        <f t="shared" si="2215"/>
        <v/>
      </c>
      <c r="CO597" s="1827" t="str">
        <f t="shared" si="2215"/>
        <v/>
      </c>
      <c r="CP597" s="1827" t="str">
        <f t="shared" si="2215"/>
        <v/>
      </c>
      <c r="CQ597" s="1827" t="str">
        <f t="shared" si="2215"/>
        <v/>
      </c>
      <c r="CR597" s="1827" t="str">
        <f t="shared" si="2215"/>
        <v/>
      </c>
      <c r="CS597" s="1826" t="str">
        <f t="shared" si="2215"/>
        <v/>
      </c>
      <c r="CT597" s="1829" t="str">
        <f t="shared" si="2215"/>
        <v/>
      </c>
      <c r="CU597" s="1838">
        <v>0</v>
      </c>
      <c r="CV597" s="1839">
        <v>0</v>
      </c>
      <c r="CW597" s="1839">
        <v>0</v>
      </c>
      <c r="CX597" s="1839">
        <v>0</v>
      </c>
      <c r="CY597" s="1840"/>
      <c r="CZ597" s="1760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60" t="str">
        <f t="shared" si="2230"/>
        <v/>
      </c>
      <c r="DB597" s="1761" t="str">
        <f t="shared" si="2230"/>
        <v/>
      </c>
      <c r="DC597" s="1761" t="str">
        <f t="shared" si="2230"/>
        <v/>
      </c>
      <c r="DD597" s="1761" t="str">
        <f t="shared" si="2230"/>
        <v/>
      </c>
      <c r="DE597" s="1760" t="str">
        <f t="shared" si="2230"/>
        <v/>
      </c>
      <c r="DF597" s="1760" t="str">
        <f t="shared" si="2230"/>
        <v/>
      </c>
      <c r="DG597" s="1760" t="str">
        <f t="shared" si="2230"/>
        <v/>
      </c>
      <c r="DH597" s="1760" t="str">
        <f t="shared" si="2230"/>
        <v/>
      </c>
      <c r="DI597" s="1760" t="str">
        <f t="shared" si="2230"/>
        <v/>
      </c>
      <c r="DJ597" s="1759" t="str">
        <f t="shared" si="2230"/>
        <v/>
      </c>
      <c r="DK597" s="1758" t="str">
        <f t="shared" si="2230"/>
        <v/>
      </c>
      <c r="DL597" s="1774">
        <f t="shared" si="2216"/>
        <v>5</v>
      </c>
      <c r="DM597" s="1775">
        <f t="shared" si="2217"/>
        <v>2</v>
      </c>
      <c r="DN597" s="1775">
        <f t="shared" si="2218"/>
        <v>2</v>
      </c>
      <c r="DO597" s="1775">
        <f t="shared" si="2219"/>
        <v>0</v>
      </c>
      <c r="DP597" s="1776"/>
      <c r="DQ597" s="1769"/>
      <c r="DR597" s="1769"/>
      <c r="DS597" s="1769"/>
      <c r="DT597" s="1769"/>
      <c r="DU597" s="1769"/>
      <c r="DV597" s="1769"/>
      <c r="DW597" s="1769"/>
      <c r="DX597" s="1769"/>
      <c r="DY597" s="1777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12" t="s">
        <v>706</v>
      </c>
      <c r="B599" s="416" t="s">
        <v>867</v>
      </c>
      <c r="C599" s="416" t="s">
        <v>867</v>
      </c>
      <c r="D599" s="416" t="s">
        <v>867</v>
      </c>
      <c r="E599" s="416" t="s">
        <v>867</v>
      </c>
      <c r="F599" s="416" t="s">
        <v>867</v>
      </c>
      <c r="G599" s="416" t="s">
        <v>867</v>
      </c>
      <c r="H599" s="416" t="s">
        <v>867</v>
      </c>
      <c r="I599" s="416" t="s">
        <v>867</v>
      </c>
      <c r="J599" s="416" t="s">
        <v>867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871</v>
      </c>
      <c r="U599" s="416" t="s">
        <v>871</v>
      </c>
      <c r="V599" s="416" t="s">
        <v>871</v>
      </c>
      <c r="W599" s="416" t="s">
        <v>871</v>
      </c>
      <c r="X599" s="416" t="s">
        <v>871</v>
      </c>
      <c r="Y599" s="416" t="s">
        <v>871</v>
      </c>
      <c r="Z599" s="416" t="s">
        <v>871</v>
      </c>
      <c r="AA599" s="416" t="s">
        <v>871</v>
      </c>
      <c r="AB599" s="416" t="s">
        <v>871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42" t="s">
        <v>710</v>
      </c>
      <c r="B605" s="416" t="s">
        <v>880</v>
      </c>
      <c r="C605" s="416" t="s">
        <v>880</v>
      </c>
      <c r="D605" s="416" t="s">
        <v>880</v>
      </c>
      <c r="E605" s="416" t="s">
        <v>880</v>
      </c>
      <c r="F605" s="416" t="s">
        <v>880</v>
      </c>
      <c r="G605" s="416" t="s">
        <v>880</v>
      </c>
      <c r="H605" s="416" t="s">
        <v>880</v>
      </c>
      <c r="I605" s="416" t="s">
        <v>880</v>
      </c>
      <c r="J605" s="416" t="s">
        <v>880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8" customFormat="1" ht="15.75" customHeight="1">
      <c r="A609" s="1789" t="s">
        <v>256</v>
      </c>
      <c r="B609" s="1792">
        <v>10</v>
      </c>
      <c r="C609" s="1792">
        <v>10</v>
      </c>
      <c r="D609" s="1792">
        <v>10</v>
      </c>
      <c r="E609" s="1792">
        <v>10</v>
      </c>
      <c r="F609" s="1792"/>
      <c r="G609" s="1792">
        <v>3.35</v>
      </c>
      <c r="H609" s="1792">
        <v>1</v>
      </c>
      <c r="I609" s="1792"/>
      <c r="J609" s="1792">
        <v>10</v>
      </c>
      <c r="K609" s="1792"/>
      <c r="L609" s="1792"/>
      <c r="M609" s="1792"/>
      <c r="N609" s="1792"/>
      <c r="O609" s="1792"/>
      <c r="P609" s="1792"/>
      <c r="Q609" s="1792"/>
      <c r="R609" s="1792"/>
      <c r="S609" s="1757"/>
      <c r="T609" s="1792">
        <v>10</v>
      </c>
      <c r="U609" s="1792"/>
      <c r="V609" s="1792"/>
      <c r="W609" s="1792">
        <v>40</v>
      </c>
      <c r="X609" s="1792">
        <v>15</v>
      </c>
      <c r="Y609" s="1792">
        <v>120</v>
      </c>
      <c r="Z609" s="1792">
        <v>10</v>
      </c>
      <c r="AA609" s="1792">
        <v>10</v>
      </c>
      <c r="AB609" s="1792">
        <v>30</v>
      </c>
      <c r="AC609" s="1792"/>
      <c r="AD609" s="1792"/>
      <c r="AE609" s="1792"/>
      <c r="AF609" s="1792"/>
      <c r="AG609" s="1792"/>
      <c r="AH609" s="1792"/>
      <c r="AI609" s="1792"/>
      <c r="AJ609" s="1792"/>
      <c r="AK609" s="1757"/>
      <c r="AL609" s="1792">
        <v>20</v>
      </c>
      <c r="AM609" s="1792">
        <v>14</v>
      </c>
      <c r="AN609" s="1792">
        <v>20</v>
      </c>
      <c r="AO609" s="1792">
        <v>20</v>
      </c>
      <c r="AP609" s="1792">
        <v>10</v>
      </c>
      <c r="AQ609" s="1792">
        <v>8</v>
      </c>
      <c r="AR609" s="1792">
        <v>35</v>
      </c>
      <c r="AS609" s="1792">
        <v>8</v>
      </c>
      <c r="AT609" s="1792">
        <v>14.28</v>
      </c>
      <c r="AU609" s="1792"/>
      <c r="AV609" s="1792"/>
      <c r="AW609" s="1792"/>
      <c r="AX609" s="1792"/>
      <c r="AY609" s="1792"/>
      <c r="AZ609" s="1792"/>
      <c r="BA609" s="1792"/>
      <c r="BB609" s="1792"/>
      <c r="BC609" s="1757"/>
      <c r="BD609" s="1792"/>
      <c r="BE609" s="1792">
        <v>11.15</v>
      </c>
      <c r="BF609" s="1792">
        <v>8</v>
      </c>
      <c r="BG609" s="1792">
        <v>20</v>
      </c>
      <c r="BH609" s="1792">
        <v>20</v>
      </c>
      <c r="BI609" s="1792">
        <v>20</v>
      </c>
      <c r="BJ609" s="1792">
        <v>10</v>
      </c>
      <c r="BK609" s="1792">
        <v>20</v>
      </c>
      <c r="BL609" s="1792">
        <v>17.95</v>
      </c>
      <c r="BM609" s="1792"/>
      <c r="BN609" s="1792"/>
      <c r="BO609" s="1792"/>
      <c r="BP609" s="1792"/>
      <c r="BQ609" s="1792"/>
      <c r="BR609" s="1792"/>
      <c r="BS609" s="1792"/>
      <c r="BT609" s="1792"/>
      <c r="BU609" s="1757"/>
      <c r="BV609" s="1792">
        <v>10</v>
      </c>
      <c r="BW609" s="1792">
        <v>15</v>
      </c>
      <c r="BX609" s="1792">
        <v>20</v>
      </c>
      <c r="BY609" s="1792">
        <v>20</v>
      </c>
      <c r="BZ609" s="1823">
        <f t="shared" ref="BZ609:BZ610" si="2277">IF(DL609&lt;3,"",(SUM(B609:R609)-MIN(B609:R609)-MAX(B609:R609))/(DL609-2))</f>
        <v>8.67</v>
      </c>
      <c r="CA609" s="1823">
        <f t="shared" ref="CA609:CA610" si="2278">IF(DM609&lt;3,"",(SUM(T609:AJ609)-MIN(T609:AJ609)-MAX(T609:AJ609))/(DM609-2))</f>
        <v>21</v>
      </c>
      <c r="CB609" s="1823">
        <f t="shared" ref="CB609:CB610" si="2279">IF(DN609&lt;3,"",(SUM(AL609:BB609)-MIN(AL609:BB609)-MAX(AL609:BB609))/(DN609-2))</f>
        <v>15.182857142857143</v>
      </c>
      <c r="CC609" s="1824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8" t="str">
        <f t="shared" si="2267"/>
        <v/>
      </c>
      <c r="CV609" s="1759" t="str">
        <f t="shared" si="2267"/>
        <v/>
      </c>
      <c r="CW609" s="1760" t="str">
        <f t="shared" si="2267"/>
        <v/>
      </c>
      <c r="CX609" s="1760" t="str">
        <f t="shared" si="2267"/>
        <v/>
      </c>
      <c r="CY609" s="1760" t="str">
        <f t="shared" si="2267"/>
        <v/>
      </c>
      <c r="CZ609" s="1760">
        <f t="shared" si="2267"/>
        <v>8</v>
      </c>
      <c r="DA609" s="1760">
        <f t="shared" si="2267"/>
        <v>10</v>
      </c>
      <c r="DB609" s="1761">
        <f t="shared" si="2267"/>
        <v>11.15</v>
      </c>
      <c r="DC609" s="1761">
        <f t="shared" si="2267"/>
        <v>17.95</v>
      </c>
      <c r="DD609" s="1761">
        <f t="shared" si="2267"/>
        <v>20</v>
      </c>
      <c r="DE609" s="1760">
        <f t="shared" si="2268"/>
        <v>20</v>
      </c>
      <c r="DF609" s="1760">
        <f t="shared" si="2268"/>
        <v>20</v>
      </c>
      <c r="DG609" s="1760">
        <f t="shared" si="2268"/>
        <v>20</v>
      </c>
      <c r="DH609" s="1760" t="str">
        <f t="shared" si="2268"/>
        <v/>
      </c>
      <c r="DI609" s="1760" t="str">
        <f t="shared" si="2268"/>
        <v/>
      </c>
      <c r="DJ609" s="1759" t="str">
        <f t="shared" si="2268"/>
        <v/>
      </c>
      <c r="DK609" s="1758" t="str">
        <f t="shared" si="2268"/>
        <v/>
      </c>
      <c r="DL609" s="1774">
        <f>COUNT(B609:R609)</f>
        <v>7</v>
      </c>
      <c r="DM609" s="1775">
        <f>COUNT(T609:AJ609)</f>
        <v>7</v>
      </c>
      <c r="DN609" s="1775">
        <f>COUNT(AL609:BB609)</f>
        <v>9</v>
      </c>
      <c r="DO609" s="1775">
        <f>COUNT(BD609:BT609)</f>
        <v>8</v>
      </c>
      <c r="DP609" s="1776"/>
      <c r="DQ609" s="1769"/>
      <c r="DR609" s="1769"/>
      <c r="DS609" s="1769"/>
      <c r="DT609" s="1769"/>
      <c r="DU609" s="1769"/>
      <c r="DV609" s="1769"/>
      <c r="DW609" s="1769"/>
      <c r="DX609" s="1769"/>
      <c r="DY609" s="1777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42" t="s">
        <v>1112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12" t="s">
        <v>709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12" t="s">
        <v>708</v>
      </c>
      <c r="B623" s="99" t="s">
        <v>851</v>
      </c>
      <c r="C623" s="99" t="s">
        <v>851</v>
      </c>
      <c r="D623" s="99" t="s">
        <v>851</v>
      </c>
      <c r="E623" s="99" t="s">
        <v>851</v>
      </c>
      <c r="F623" s="99" t="s">
        <v>851</v>
      </c>
      <c r="G623" s="99" t="s">
        <v>851</v>
      </c>
      <c r="H623" s="99" t="s">
        <v>851</v>
      </c>
      <c r="I623" s="99" t="s">
        <v>851</v>
      </c>
      <c r="J623" s="99" t="s">
        <v>851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865</v>
      </c>
      <c r="U623" s="99" t="s">
        <v>865</v>
      </c>
      <c r="V623" s="99" t="s">
        <v>865</v>
      </c>
      <c r="W623" s="99" t="s">
        <v>865</v>
      </c>
      <c r="X623" s="99" t="s">
        <v>865</v>
      </c>
      <c r="Y623" s="99" t="s">
        <v>865</v>
      </c>
      <c r="Z623" s="99" t="s">
        <v>865</v>
      </c>
      <c r="AA623" s="99" t="s">
        <v>865</v>
      </c>
      <c r="AB623" s="99" t="s">
        <v>865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870</v>
      </c>
      <c r="AM623" s="99" t="s">
        <v>870</v>
      </c>
      <c r="AN623" s="99" t="s">
        <v>870</v>
      </c>
      <c r="AO623" s="99" t="s">
        <v>870</v>
      </c>
      <c r="AP623" s="99" t="s">
        <v>870</v>
      </c>
      <c r="AQ623" s="99" t="s">
        <v>870</v>
      </c>
      <c r="AR623" s="99" t="s">
        <v>870</v>
      </c>
      <c r="AS623" s="99" t="s">
        <v>870</v>
      </c>
      <c r="AT623" s="99" t="s">
        <v>870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839</v>
      </c>
      <c r="BE623" s="99" t="s">
        <v>839</v>
      </c>
      <c r="BF623" s="99" t="s">
        <v>839</v>
      </c>
      <c r="BG623" s="99" t="s">
        <v>839</v>
      </c>
      <c r="BH623" s="99" t="s">
        <v>839</v>
      </c>
      <c r="BI623" s="99" t="s">
        <v>839</v>
      </c>
      <c r="BJ623" s="99" t="s">
        <v>839</v>
      </c>
      <c r="BK623" s="99" t="s">
        <v>839</v>
      </c>
      <c r="BL623" s="99" t="s">
        <v>839</v>
      </c>
      <c r="BM623" s="99" t="s">
        <v>839</v>
      </c>
      <c r="BN623" s="99" t="s">
        <v>839</v>
      </c>
      <c r="BO623" s="99" t="s">
        <v>839</v>
      </c>
      <c r="BP623" s="99" t="s">
        <v>839</v>
      </c>
      <c r="BQ623" s="99" t="s">
        <v>839</v>
      </c>
      <c r="BR623" s="99" t="s">
        <v>839</v>
      </c>
      <c r="BS623" s="99" t="s">
        <v>839</v>
      </c>
      <c r="BT623" s="99" t="s">
        <v>839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8" customFormat="1" ht="15.75" customHeight="1">
      <c r="A627" s="1789" t="s">
        <v>256</v>
      </c>
      <c r="B627" s="1792">
        <v>5</v>
      </c>
      <c r="C627" s="1792"/>
      <c r="D627" s="1792"/>
      <c r="E627" s="1792"/>
      <c r="F627" s="1792">
        <v>5</v>
      </c>
      <c r="G627" s="1792">
        <v>5</v>
      </c>
      <c r="H627" s="1792"/>
      <c r="I627" s="1792">
        <v>3</v>
      </c>
      <c r="J627" s="1792">
        <v>2</v>
      </c>
      <c r="K627" s="1792"/>
      <c r="L627" s="1792"/>
      <c r="M627" s="1792"/>
      <c r="N627" s="1792"/>
      <c r="O627" s="1792"/>
      <c r="P627" s="1792"/>
      <c r="Q627" s="1792"/>
      <c r="R627" s="1792"/>
      <c r="S627" s="1757"/>
      <c r="T627" s="1792"/>
      <c r="U627" s="1792">
        <v>3</v>
      </c>
      <c r="V627" s="1792">
        <v>7</v>
      </c>
      <c r="W627" s="1792">
        <v>5</v>
      </c>
      <c r="X627" s="1792">
        <v>5</v>
      </c>
      <c r="Y627" s="1792">
        <v>5</v>
      </c>
      <c r="Z627" s="1792">
        <v>5</v>
      </c>
      <c r="AA627" s="1792">
        <v>5</v>
      </c>
      <c r="AB627" s="1792">
        <v>6</v>
      </c>
      <c r="AC627" s="1792"/>
      <c r="AD627" s="1792"/>
      <c r="AE627" s="1792"/>
      <c r="AF627" s="1792"/>
      <c r="AG627" s="1792"/>
      <c r="AH627" s="1792"/>
      <c r="AI627" s="1792"/>
      <c r="AJ627" s="1792"/>
      <c r="AK627" s="1757"/>
      <c r="AL627" s="1792">
        <v>3</v>
      </c>
      <c r="AM627" s="1792">
        <v>3</v>
      </c>
      <c r="AN627" s="1792">
        <v>3</v>
      </c>
      <c r="AO627" s="1792"/>
      <c r="AP627" s="1792"/>
      <c r="AQ627" s="1792">
        <v>5</v>
      </c>
      <c r="AR627" s="1792">
        <v>3</v>
      </c>
      <c r="AS627" s="1792">
        <v>4</v>
      </c>
      <c r="AT627" s="1792"/>
      <c r="AU627" s="1792"/>
      <c r="AV627" s="1792"/>
      <c r="AW627" s="1792"/>
      <c r="AX627" s="1792"/>
      <c r="AY627" s="1792"/>
      <c r="AZ627" s="1792"/>
      <c r="BA627" s="1792"/>
      <c r="BB627" s="1792"/>
      <c r="BC627" s="1757"/>
      <c r="BD627" s="1792"/>
      <c r="BE627" s="1792"/>
      <c r="BF627" s="1792"/>
      <c r="BG627" s="1792"/>
      <c r="BH627" s="1792"/>
      <c r="BI627" s="1792">
        <v>12</v>
      </c>
      <c r="BJ627" s="1792"/>
      <c r="BK627" s="1792"/>
      <c r="BL627" s="1792"/>
      <c r="BM627" s="1792"/>
      <c r="BN627" s="1792"/>
      <c r="BO627" s="1792"/>
      <c r="BP627" s="1792"/>
      <c r="BQ627" s="1792"/>
      <c r="BR627" s="1792"/>
      <c r="BS627" s="1792"/>
      <c r="BT627" s="1792"/>
      <c r="BU627" s="1757"/>
      <c r="BV627" s="1792">
        <v>5</v>
      </c>
      <c r="BW627" s="1792">
        <v>5</v>
      </c>
      <c r="BX627" s="1792">
        <v>5</v>
      </c>
      <c r="BY627" s="1792"/>
      <c r="BZ627" s="1823">
        <f t="shared" ref="BZ627:BZ628" si="2353">IF(DL627&lt;3,"",(SUM(B627:R627)-MIN(B627:R627)-MAX(B627:R627))/(DL627-2))</f>
        <v>4.333333333333333</v>
      </c>
      <c r="CA627" s="1823">
        <f t="shared" ref="CA627:CA628" si="2354">IF(DM627&lt;3,"",(SUM(T627:AJ627)-MIN(T627:AJ627)-MAX(T627:AJ627))/(DM627-2))</f>
        <v>5.166666666666667</v>
      </c>
      <c r="CB627" s="1823">
        <f t="shared" ref="CB627:CB628" si="2355">IF(DN627&lt;3,"",(SUM(AL627:BB627)-MIN(AL627:BB627)-MAX(AL627:BB627))/(DN627-2))</f>
        <v>3.25</v>
      </c>
      <c r="CC627" s="1824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8" t="str">
        <f t="shared" si="2347"/>
        <v/>
      </c>
      <c r="CV627" s="1759" t="str">
        <f t="shared" si="2347"/>
        <v/>
      </c>
      <c r="CW627" s="1760" t="str">
        <f t="shared" si="2347"/>
        <v/>
      </c>
      <c r="CX627" s="1760" t="str">
        <f t="shared" si="2347"/>
        <v/>
      </c>
      <c r="CY627" s="1760" t="str">
        <f t="shared" si="2347"/>
        <v/>
      </c>
      <c r="CZ627" s="1760" t="str">
        <f t="shared" si="2347"/>
        <v/>
      </c>
      <c r="DA627" s="1760" t="str">
        <f t="shared" si="2347"/>
        <v/>
      </c>
      <c r="DB627" s="1761" t="str">
        <f t="shared" si="2347"/>
        <v/>
      </c>
      <c r="DC627" s="1761">
        <f t="shared" si="2347"/>
        <v>12</v>
      </c>
      <c r="DD627" s="1761" t="str">
        <f t="shared" si="2347"/>
        <v/>
      </c>
      <c r="DE627" s="1760" t="str">
        <f t="shared" si="2348"/>
        <v/>
      </c>
      <c r="DF627" s="1760" t="str">
        <f t="shared" si="2348"/>
        <v/>
      </c>
      <c r="DG627" s="1760" t="str">
        <f t="shared" si="2348"/>
        <v/>
      </c>
      <c r="DH627" s="1760" t="str">
        <f t="shared" si="2348"/>
        <v/>
      </c>
      <c r="DI627" s="1760" t="str">
        <f t="shared" si="2348"/>
        <v/>
      </c>
      <c r="DJ627" s="1759" t="str">
        <f t="shared" si="2348"/>
        <v/>
      </c>
      <c r="DK627" s="1758" t="str">
        <f t="shared" si="2348"/>
        <v/>
      </c>
      <c r="DL627" s="1774">
        <f>COUNT(B627:R627)</f>
        <v>5</v>
      </c>
      <c r="DM627" s="1775">
        <f>COUNT(T627:AJ627)</f>
        <v>8</v>
      </c>
      <c r="DN627" s="1775">
        <f>COUNT(AL627:BB627)</f>
        <v>6</v>
      </c>
      <c r="DO627" s="1775">
        <f>COUNT(BD627:BT627)</f>
        <v>1</v>
      </c>
      <c r="DP627" s="1776"/>
      <c r="DQ627" s="1769"/>
      <c r="DR627" s="1769"/>
      <c r="DS627" s="1769"/>
      <c r="DT627" s="1769"/>
      <c r="DU627" s="1769"/>
      <c r="DV627" s="1769"/>
      <c r="DW627" s="1769"/>
      <c r="DX627" s="1769"/>
      <c r="DY627" s="1777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12" t="s">
        <v>1114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4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560"/>
        <v>21.333333333333332</v>
      </c>
      <c r="CA713" s="372">
        <f t="shared" si="2561"/>
        <v>176.66666666666666</v>
      </c>
      <c r="CB713" s="372">
        <f t="shared" si="2562"/>
        <v>0</v>
      </c>
      <c r="CC713" s="461">
        <f t="shared" si="2563"/>
        <v>246.66666666666666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800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1200</v>
      </c>
      <c r="DJ713" s="325">
        <f t="shared" si="2572"/>
        <v>1500</v>
      </c>
      <c r="DK713" s="324">
        <f t="shared" si="2572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644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660"/>
        <v>210.26666666666668</v>
      </c>
      <c r="CA754" s="372">
        <f t="shared" si="2661"/>
        <v>235.66666666666666</v>
      </c>
      <c r="CB754" s="372">
        <f t="shared" si="2662"/>
        <v>192</v>
      </c>
      <c r="CC754" s="461">
        <f t="shared" si="2663"/>
        <v>36.799999999999997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290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0</v>
      </c>
      <c r="DI754" s="326">
        <f t="shared" si="2672"/>
        <v>120</v>
      </c>
      <c r="DJ754" s="325">
        <f t="shared" si="2672"/>
        <v>432</v>
      </c>
      <c r="DK754" s="324">
        <f t="shared" si="2672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660"/>
        <v>129.06666666666666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7257.333333333333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9600</v>
      </c>
      <c r="DE759" s="326">
        <f t="shared" si="2677"/>
        <v>12000</v>
      </c>
      <c r="DF759" s="326">
        <f t="shared" si="2677"/>
        <v>14080</v>
      </c>
      <c r="DG759" s="326">
        <f t="shared" si="2677"/>
        <v>15850</v>
      </c>
      <c r="DH759" s="326">
        <f t="shared" si="2677"/>
        <v>17520</v>
      </c>
      <c r="DI759" s="326">
        <f t="shared" si="2677"/>
        <v>17610</v>
      </c>
      <c r="DJ759" s="325">
        <f t="shared" si="2677"/>
        <v>18000</v>
      </c>
      <c r="DK759" s="324">
        <f t="shared" si="2677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>
        <v>48</v>
      </c>
      <c r="BY771" s="535">
        <v>90</v>
      </c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>
        <v>48</v>
      </c>
      <c r="BW772" s="535">
        <v>54</v>
      </c>
      <c r="BX772" s="535">
        <v>72</v>
      </c>
      <c r="BY772" s="535">
        <v>72</v>
      </c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>
        <v>76</v>
      </c>
      <c r="BW773" s="535">
        <v>126</v>
      </c>
      <c r="BX773" s="535">
        <v>240</v>
      </c>
      <c r="BY773" s="535">
        <v>330</v>
      </c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>
        <v>72</v>
      </c>
      <c r="BW774" s="535">
        <v>78</v>
      </c>
      <c r="BX774" s="535">
        <v>96</v>
      </c>
      <c r="BY774" s="535">
        <v>150</v>
      </c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>
        <v>102</v>
      </c>
      <c r="BW775" s="535">
        <v>144</v>
      </c>
      <c r="BX775" s="535">
        <v>216</v>
      </c>
      <c r="BY775" s="535">
        <v>250</v>
      </c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>
        <v>480</v>
      </c>
      <c r="BY781" s="99">
        <v>480</v>
      </c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>
        <v>43</v>
      </c>
      <c r="BX782" s="99">
        <v>120</v>
      </c>
      <c r="BY782" s="99">
        <v>180</v>
      </c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>
        <v>105</v>
      </c>
      <c r="BY783" s="99">
        <v>140</v>
      </c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>
        <v>25</v>
      </c>
      <c r="BX790" s="99">
        <v>30</v>
      </c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>
        <v>80</v>
      </c>
      <c r="BX791" s="535">
        <v>400</v>
      </c>
      <c r="BY791" s="535">
        <v>1200</v>
      </c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>
        <v>250</v>
      </c>
      <c r="BX792" s="99">
        <v>2400</v>
      </c>
      <c r="BY792" s="99">
        <v>7500</v>
      </c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>
        <v>6500</v>
      </c>
      <c r="BY794" s="99">
        <v>14000</v>
      </c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>
        <v>45</v>
      </c>
      <c r="BW795" s="99">
        <v>100</v>
      </c>
      <c r="BX795" s="99">
        <v>1900</v>
      </c>
      <c r="BY795" s="99">
        <v>2500</v>
      </c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1</v>
      </c>
      <c r="DW795" s="126">
        <f>WB!CK100</f>
        <v>1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>
        <v>25</v>
      </c>
      <c r="BW797" s="99">
        <v>50</v>
      </c>
      <c r="BX797" s="99">
        <v>50</v>
      </c>
      <c r="BY797" s="99">
        <v>100</v>
      </c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1</v>
      </c>
      <c r="DV797" s="126">
        <f>WB!CK124</f>
        <v>0</v>
      </c>
      <c r="DW797" s="126">
        <f>WB!CK132</f>
        <v>2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>
        <v>700</v>
      </c>
      <c r="BW798" s="535">
        <v>700</v>
      </c>
      <c r="BX798" s="535">
        <v>2160</v>
      </c>
      <c r="BY798" s="535">
        <v>3500</v>
      </c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>
        <v>50</v>
      </c>
      <c r="BW800" s="99">
        <v>150</v>
      </c>
      <c r="BX800" s="99">
        <v>1000</v>
      </c>
      <c r="BY800" s="99">
        <v>2000</v>
      </c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>
        <v>108</v>
      </c>
      <c r="BW801" s="99">
        <v>130</v>
      </c>
      <c r="BX801" s="99">
        <v>240</v>
      </c>
      <c r="BY801" s="99">
        <v>600</v>
      </c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>
        <v>240</v>
      </c>
      <c r="BW802" s="99">
        <v>260</v>
      </c>
      <c r="BX802" s="99">
        <v>480</v>
      </c>
      <c r="BY802" s="99">
        <v>720</v>
      </c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150</v>
      </c>
      <c r="DV802" s="562">
        <f>DV793*DV794+DV795*DV796+DV797*DV798+DV799*DV800</f>
        <v>1500</v>
      </c>
      <c r="DW802" s="562">
        <f>DW793*DW794+DW795*DW796+DW797*DW798+DW799*DW800</f>
        <v>1800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45</v>
      </c>
      <c r="DU803" s="562">
        <f>BW795</f>
        <v>100</v>
      </c>
      <c r="DV803" s="562">
        <f>BX795</f>
        <v>1900</v>
      </c>
      <c r="DW803" s="562">
        <f>BY795</f>
        <v>2500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>
        <v>50</v>
      </c>
      <c r="BW804" s="99">
        <v>100</v>
      </c>
      <c r="BX804" s="99">
        <v>300</v>
      </c>
      <c r="BY804" s="99">
        <v>360</v>
      </c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682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683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>
        <v>403</v>
      </c>
      <c r="BW809" s="99">
        <v>351</v>
      </c>
      <c r="BX809" s="99">
        <v>379</v>
      </c>
      <c r="BY809" s="99">
        <v>1539</v>
      </c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328.68000000000029</v>
      </c>
      <c r="BW810" s="565">
        <f>BW20-BW31</f>
        <v>117.03999999999996</v>
      </c>
      <c r="BX810" s="565">
        <f>BX20-BX31</f>
        <v>364.73999999999796</v>
      </c>
      <c r="BY810" s="565">
        <f>BY20-BY31</f>
        <v>2283.3800000000047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1919</v>
      </c>
      <c r="BW811" s="568">
        <f>SUM(BW771:BW775,BW780:BW784,BW789:BW809)</f>
        <v>2641</v>
      </c>
      <c r="BX811" s="568">
        <f>SUM(BX771:BX775,BX780:BX784,BX789:BX809)</f>
        <v>17216</v>
      </c>
      <c r="BY811" s="568">
        <f>SUM(BY771:BY775,BY780:BY784,BY789:BY809)</f>
        <v>35711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800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1200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800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1200</v>
      </c>
      <c r="DJ965" s="325">
        <f t="shared" si="4076"/>
        <v>1500</v>
      </c>
      <c r="DK965" s="324">
        <f t="shared" si="4076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560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290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132">SUM(BH754)</f>
        <v>432</v>
      </c>
      <c r="BI972" s="568">
        <f t="shared" si="4132"/>
        <v>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290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0</v>
      </c>
      <c r="DI972" s="326">
        <f t="shared" si="4125"/>
        <v>120</v>
      </c>
      <c r="DJ972" s="325">
        <f t="shared" si="4125"/>
        <v>432</v>
      </c>
      <c r="DK972" s="324">
        <f t="shared" si="4125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480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18000</v>
      </c>
      <c r="BF974" s="568">
        <f t="shared" si="4141"/>
        <v>15850</v>
      </c>
      <c r="BG974" s="568">
        <f t="shared" si="4141"/>
        <v>30528</v>
      </c>
      <c r="BH974" s="568">
        <f t="shared" si="4141"/>
        <v>9600</v>
      </c>
      <c r="BI974" s="568">
        <f t="shared" si="4141"/>
        <v>17610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9600</v>
      </c>
      <c r="DE974" s="326">
        <f t="shared" si="4144"/>
        <v>12000</v>
      </c>
      <c r="DF974" s="326">
        <f t="shared" si="4144"/>
        <v>14080</v>
      </c>
      <c r="DG974" s="326">
        <f t="shared" si="4144"/>
        <v>15850</v>
      </c>
      <c r="DH974" s="326">
        <f t="shared" si="4144"/>
        <v>17520</v>
      </c>
      <c r="DI974" s="326">
        <f t="shared" si="4144"/>
        <v>17610</v>
      </c>
      <c r="DJ974" s="325">
        <f t="shared" si="4144"/>
        <v>18000</v>
      </c>
      <c r="DK974" s="324">
        <f t="shared" si="4144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643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672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256.2</v>
      </c>
      <c r="BW988" s="568">
        <f t="shared" ref="BW988:BY988" si="4224">SUM(BW513,BW519,BW610,BW616,BW771,BW772)</f>
        <v>394</v>
      </c>
      <c r="BX988" s="568">
        <f t="shared" si="4224"/>
        <v>840</v>
      </c>
      <c r="BY988" s="568">
        <f t="shared" si="4224"/>
        <v>1610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673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674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250</v>
      </c>
      <c r="BW991" s="568">
        <f>SUM(BW773,BW774,BW775,BW781:BW782,BW805)</f>
        <v>391</v>
      </c>
      <c r="BX991" s="568">
        <f>SUM(BX773,BX774,BX775,BX781:BX782,BX805)</f>
        <v>1152</v>
      </c>
      <c r="BY991" s="568">
        <f>SUM(BY773,BY774,BY775,BY781:BY782,BY805)</f>
        <v>1390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25</v>
      </c>
      <c r="BW993" s="568">
        <f>SUM(BW783:BW784,BW790:BW794,BW796:BW797)</f>
        <v>405</v>
      </c>
      <c r="BX993" s="568">
        <f>SUM(BX783:BX784,BX790:BX794,BX796:BX797)</f>
        <v>9485</v>
      </c>
      <c r="BY993" s="568">
        <f>SUM(BY783:BY784,BY790:BY794,BY796:BY797)</f>
        <v>22940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700</v>
      </c>
      <c r="BW994" s="568">
        <f>SUM(BW798,BW799)</f>
        <v>700</v>
      </c>
      <c r="BX994" s="568">
        <f>SUM(BX798,BX799)</f>
        <v>2160</v>
      </c>
      <c r="BY994" s="568">
        <f>SUM(BY798,BY799)</f>
        <v>3500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50</v>
      </c>
      <c r="BW995" s="568">
        <f>SUM(BW800)</f>
        <v>150</v>
      </c>
      <c r="BX995" s="568">
        <f>SUM(BX800)</f>
        <v>1000</v>
      </c>
      <c r="BY995" s="568">
        <f>SUM(BY800)</f>
        <v>2000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348</v>
      </c>
      <c r="BW997" s="568">
        <f>SUM(BW801,BW802)</f>
        <v>390</v>
      </c>
      <c r="BX997" s="568">
        <f>SUM(BX801,BX802)</f>
        <v>720</v>
      </c>
      <c r="BY997" s="568">
        <f>SUM(BY801,BY802)</f>
        <v>1320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498</v>
      </c>
      <c r="BW998" s="568">
        <f t="shared" ref="BW998:BY998" si="4267">SUM(BW795,BW804:BW805,BW808:BW809)</f>
        <v>551</v>
      </c>
      <c r="BX998" s="568">
        <f t="shared" si="4267"/>
        <v>2579</v>
      </c>
      <c r="BY998" s="568">
        <f t="shared" si="4267"/>
        <v>4399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675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676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328.67999999999984</v>
      </c>
      <c r="BW1001" s="568">
        <f t="shared" ref="BW1001:BY1001" si="4277">BW984-SUM(BW987:BW1000)</f>
        <v>117.03999999999996</v>
      </c>
      <c r="BX1001" s="568">
        <f t="shared" si="4277"/>
        <v>364.73999999999796</v>
      </c>
      <c r="BY1001" s="568">
        <f t="shared" si="4277"/>
        <v>2283.3800000000047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6500</v>
      </c>
      <c r="BY1014" s="602">
        <f>BY794</f>
        <v>14000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104000</v>
      </c>
      <c r="BY1015" s="602">
        <f>BY1010*BY1014*100</f>
        <v>140000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244000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1101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0" t="s">
        <v>50</v>
      </c>
      <c r="DR4" s="1860"/>
      <c r="DS4" s="1860"/>
      <c r="DT4" s="1860"/>
      <c r="DU4" s="1860"/>
      <c r="DV4" s="1860"/>
      <c r="DW4" s="1860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1" t="s">
        <v>47</v>
      </c>
      <c r="CE5" s="186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2" t="s">
        <v>48</v>
      </c>
      <c r="CT5" s="1862"/>
      <c r="CU5" s="1858" t="s">
        <v>47</v>
      </c>
      <c r="CV5" s="185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9" t="s">
        <v>48</v>
      </c>
      <c r="DK5" s="1859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645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405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846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877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424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425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875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847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426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857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899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427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428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429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430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431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864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432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896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332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433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434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657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658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436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659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660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661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662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874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437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438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439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440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441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442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689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8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1101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1" t="s">
        <v>47</v>
      </c>
      <c r="CE6" s="186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2" t="s">
        <v>48</v>
      </c>
      <c r="CT6" s="1862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445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873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844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845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856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859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446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447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448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449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450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451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452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453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454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32"/>
      <c r="J1" s="1833" t="s">
        <v>689</v>
      </c>
      <c r="K1" s="1902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s="1582" customFormat="1" ht="39" customHeight="1">
      <c r="A4" s="1568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9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9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9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9"/>
      <c r="BV4" s="1570" t="str">
        <f>Data!BV4</f>
        <v>'Very Poor'</v>
      </c>
      <c r="BW4" s="1570" t="str">
        <f>Data!BW4</f>
        <v>'Poor'</v>
      </c>
      <c r="BX4" s="1570" t="str">
        <f>Data!BX4</f>
        <v>'Middle'</v>
      </c>
      <c r="BY4" s="1570" t="str">
        <f>Data!BY4</f>
        <v>'Better-Off'</v>
      </c>
      <c r="BZ4" s="1571" t="str">
        <f>WB!B9</f>
        <v>VP</v>
      </c>
      <c r="CA4" s="1572" t="str">
        <f>WB!B10</f>
        <v>P</v>
      </c>
      <c r="CB4" s="1572" t="str">
        <f>WB!B11</f>
        <v>M</v>
      </c>
      <c r="CC4" s="1573" t="str">
        <f>WB!B12</f>
        <v>BO</v>
      </c>
      <c r="CD4" s="1098" t="s">
        <v>1101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74" t="str">
        <f>BZ4</f>
        <v>VP</v>
      </c>
      <c r="DM4" s="1575" t="str">
        <f>CA4</f>
        <v>P</v>
      </c>
      <c r="DN4" s="1575" t="str">
        <f>CB4</f>
        <v>M</v>
      </c>
      <c r="DO4" s="1575" t="str">
        <f>CC4</f>
        <v>BO</v>
      </c>
      <c r="DP4" s="1576" t="str">
        <f>DL4</f>
        <v>VP</v>
      </c>
      <c r="DQ4" s="1577" t="str">
        <f>DM4</f>
        <v>P</v>
      </c>
      <c r="DR4" s="1578" t="str">
        <f>DN4</f>
        <v>M</v>
      </c>
      <c r="DS4" s="1579" t="str">
        <f>DO4</f>
        <v>BO</v>
      </c>
      <c r="DT4" s="1100" t="s">
        <v>49</v>
      </c>
      <c r="DU4" s="1580"/>
      <c r="DV4" s="1581"/>
    </row>
    <row r="5" spans="1:127" s="1600" customFormat="1" ht="26" customHeight="1">
      <c r="A5" s="1583" t="s">
        <v>103</v>
      </c>
      <c r="B5" s="1584" t="str">
        <f>IF(WB!T5="","",WB!T5)</f>
        <v>Saulo Kela</v>
      </c>
      <c r="C5" s="1585" t="str">
        <f>IF(WB!U5="","",WB!U5)</f>
        <v>Kaka</v>
      </c>
      <c r="D5" s="1585" t="str">
        <f>IF(WB!V5="","",WB!V5)</f>
        <v>David Chikoti</v>
      </c>
      <c r="E5" s="1585" t="str">
        <f>IF(WB!W5="","",WB!W5)</f>
        <v>Shem</v>
      </c>
      <c r="F5" s="1585" t="str">
        <f>IF(WB!X5="","",WB!X5)</f>
        <v>Kazembe</v>
      </c>
      <c r="G5" s="1585" t="str">
        <f>IF(WB!Y5="","",WB!Y5)</f>
        <v>Nakapata</v>
      </c>
      <c r="H5" s="1585" t="str">
        <f>IF(WB!Z5="","",WB!Z5)</f>
        <v>Ntatumbila</v>
      </c>
      <c r="I5" s="1585" t="str">
        <f>IF(WB!AA5="","",WB!AA5)</f>
        <v>Mkalizi</v>
      </c>
      <c r="J5" s="1585" t="str">
        <f>IF(WB!AB5="","",WB!AB5)</f>
        <v>Musyani</v>
      </c>
      <c r="K5" s="1585" t="str">
        <f>IF(WB!AC5="","",WB!AC5)</f>
        <v>Village</v>
      </c>
      <c r="L5" s="1585" t="str">
        <f>IF(WB!AD5="","",WB!AD5)</f>
        <v>Village</v>
      </c>
      <c r="M5" s="1585" t="str">
        <f>IF(WB!AE5="","",WB!AE5)</f>
        <v>Village</v>
      </c>
      <c r="N5" s="1585" t="str">
        <f>IF(WB!AF5="","",WB!AF5)</f>
        <v>Village</v>
      </c>
      <c r="O5" s="1585" t="str">
        <f>IF(WB!AG5="","",WB!AG5)</f>
        <v>Village</v>
      </c>
      <c r="P5" s="1585" t="str">
        <f>IF(WB!AH5="","",WB!AH5)</f>
        <v>Village</v>
      </c>
      <c r="Q5" s="1585" t="str">
        <f>IF(WB!AI5="","",WB!AI5)</f>
        <v>Village</v>
      </c>
      <c r="R5" s="1585" t="str">
        <f>IF(WB!AJ5="","",WB!AJ5)</f>
        <v>Village</v>
      </c>
      <c r="S5" s="1586"/>
      <c r="T5" s="1585" t="str">
        <f>IF(WB!AK5="","",WB!AK5)</f>
        <v>Saulo Kela</v>
      </c>
      <c r="U5" s="1585" t="str">
        <f>IF(WB!AL5="","",WB!AL5)</f>
        <v>Kaka</v>
      </c>
      <c r="V5" s="1585" t="str">
        <f>IF(WB!AM5="","",WB!AM5)</f>
        <v>David Chikoti</v>
      </c>
      <c r="W5" s="1585" t="str">
        <f>IF(WB!AN5="","",WB!AN5)</f>
        <v>Shem</v>
      </c>
      <c r="X5" s="1585" t="str">
        <f>IF(WB!AO5="","",WB!AO5)</f>
        <v>Kazembe</v>
      </c>
      <c r="Y5" s="1585" t="str">
        <f>IF(WB!AP5="","",WB!AP5)</f>
        <v>Nakapata</v>
      </c>
      <c r="Z5" s="1585" t="str">
        <f>IF(WB!AQ5="","",WB!AQ5)</f>
        <v>Ntatumbila</v>
      </c>
      <c r="AA5" s="1585" t="str">
        <f>IF(WB!AR5="","",WB!AR5)</f>
        <v>Mkalizi</v>
      </c>
      <c r="AB5" s="1585" t="str">
        <f>IF(WB!AS5="","",WB!AS5)</f>
        <v>Musyani</v>
      </c>
      <c r="AC5" s="1585" t="str">
        <f>IF(WB!AT5="","",WB!AT5)</f>
        <v>Village</v>
      </c>
      <c r="AD5" s="1585" t="str">
        <f>IF(WB!AU5="","",WB!AU5)</f>
        <v>Village</v>
      </c>
      <c r="AE5" s="1585" t="str">
        <f>IF(WB!AV5="","",WB!AV5)</f>
        <v>Village</v>
      </c>
      <c r="AF5" s="1585" t="str">
        <f>IF(WB!AW5="","",WB!AW5)</f>
        <v>Village</v>
      </c>
      <c r="AG5" s="1585" t="str">
        <f>IF(WB!AX5="","",WB!AX5)</f>
        <v>Village</v>
      </c>
      <c r="AH5" s="1585" t="str">
        <f>IF(WB!AY5="","",WB!AY5)</f>
        <v>Village</v>
      </c>
      <c r="AI5" s="1585" t="str">
        <f>IF(WB!AZ5="","",WB!AZ5)</f>
        <v>Village</v>
      </c>
      <c r="AJ5" s="1585" t="str">
        <f>IF(WB!BA5="","",WB!BA5)</f>
        <v>Village</v>
      </c>
      <c r="AK5" s="1586"/>
      <c r="AL5" s="1585" t="str">
        <f>IF(WB!BB5="","",WB!BB5)</f>
        <v>Saulo Kela</v>
      </c>
      <c r="AM5" s="1585" t="str">
        <f>IF(WB!BC5="","",WB!BC5)</f>
        <v>Kaka</v>
      </c>
      <c r="AN5" s="1585" t="str">
        <f>IF(WB!BD5="","",WB!BD5)</f>
        <v>David Chikoti</v>
      </c>
      <c r="AO5" s="1585" t="str">
        <f>IF(WB!BE5="","",WB!BE5)</f>
        <v>Shem</v>
      </c>
      <c r="AP5" s="1585" t="str">
        <f>IF(WB!BF5="","",WB!BF5)</f>
        <v>Kazembe</v>
      </c>
      <c r="AQ5" s="1585" t="str">
        <f>IF(WB!BG5="","",WB!BG5)</f>
        <v>Nakapata</v>
      </c>
      <c r="AR5" s="1585" t="str">
        <f>IF(WB!BH5="","",WB!BH5)</f>
        <v>Ntatumbila</v>
      </c>
      <c r="AS5" s="1585" t="str">
        <f>IF(WB!BI5="","",WB!BI5)</f>
        <v>Mkalizi</v>
      </c>
      <c r="AT5" s="1585" t="str">
        <f>IF(WB!BJ5="","",WB!BJ5)</f>
        <v>Musyani</v>
      </c>
      <c r="AU5" s="1585" t="str">
        <f>IF(WB!BK5="","",WB!BK5)</f>
        <v>Village</v>
      </c>
      <c r="AV5" s="1585" t="str">
        <f>IF(WB!BL5="","",WB!BL5)</f>
        <v>Village</v>
      </c>
      <c r="AW5" s="1585" t="str">
        <f>IF(WB!BM5="","",WB!BM5)</f>
        <v>Village</v>
      </c>
      <c r="AX5" s="1585" t="str">
        <f>IF(WB!BN5="","",WB!BN5)</f>
        <v>Village</v>
      </c>
      <c r="AY5" s="1585" t="str">
        <f>IF(WB!BO5="","",WB!BO5)</f>
        <v>Village</v>
      </c>
      <c r="AZ5" s="1585" t="str">
        <f>IF(WB!BP5="","",WB!BP5)</f>
        <v>Village</v>
      </c>
      <c r="BA5" s="1585" t="str">
        <f>IF(WB!BQ5="","",WB!BQ5)</f>
        <v>Village</v>
      </c>
      <c r="BB5" s="1585" t="str">
        <f>IF(WB!BR5="","",WB!BR5)</f>
        <v>Village</v>
      </c>
      <c r="BC5" s="1586"/>
      <c r="BD5" s="1585" t="str">
        <f>IF(WB!BS5="","",WB!BS5)</f>
        <v>Saulo Kela</v>
      </c>
      <c r="BE5" s="1585" t="str">
        <f>IF(WB!BT5="","",WB!BT5)</f>
        <v>Kaka</v>
      </c>
      <c r="BF5" s="1585" t="str">
        <f>IF(WB!BU5="","",WB!BU5)</f>
        <v>David Chikoti</v>
      </c>
      <c r="BG5" s="1585" t="str">
        <f>IF(WB!BV5="","",WB!BV5)</f>
        <v>Shem</v>
      </c>
      <c r="BH5" s="1585" t="str">
        <f>IF(WB!BW5="","",WB!BW5)</f>
        <v>Kazembe</v>
      </c>
      <c r="BI5" s="1585" t="str">
        <f>IF(WB!BX5="","",WB!BX5)</f>
        <v>Nakapata</v>
      </c>
      <c r="BJ5" s="1585" t="str">
        <f>IF(WB!BY5="","",WB!BY5)</f>
        <v>Ntatumbila</v>
      </c>
      <c r="BK5" s="1585" t="str">
        <f>IF(WB!BZ5="","",WB!BZ5)</f>
        <v>Mkalizi</v>
      </c>
      <c r="BL5" s="1585" t="str">
        <f>IF(WB!CA5="","",WB!CA5)</f>
        <v>Musyani</v>
      </c>
      <c r="BM5" s="1585" t="str">
        <f>IF(WB!CB5="","",WB!CB5)</f>
        <v>Village</v>
      </c>
      <c r="BN5" s="1585" t="str">
        <f>IF(WB!CC5="","",WB!CC5)</f>
        <v>Village</v>
      </c>
      <c r="BO5" s="1585" t="str">
        <f>IF(WB!CD5="","",WB!CD5)</f>
        <v>Village</v>
      </c>
      <c r="BP5" s="1585" t="str">
        <f>IF(WB!CE5="","",WB!CE5)</f>
        <v>Village</v>
      </c>
      <c r="BQ5" s="1585" t="str">
        <f>IF(WB!CF5="","",WB!CF5)</f>
        <v>Village</v>
      </c>
      <c r="BR5" s="1585" t="str">
        <f>IF(WB!CG5="","",WB!CG5)</f>
        <v>Village</v>
      </c>
      <c r="BS5" s="1585" t="str">
        <f>IF(WB!CH5="","",WB!CH5)</f>
        <v>Village</v>
      </c>
      <c r="BT5" s="1585" t="str">
        <f>IF(WB!CI5="","",WB!CI5)</f>
        <v>Village</v>
      </c>
      <c r="BU5" s="1586"/>
      <c r="BV5" s="1587"/>
      <c r="BW5" s="1587"/>
      <c r="BX5" s="1587"/>
      <c r="BY5" s="1587"/>
      <c r="BZ5" s="1588"/>
      <c r="CA5" s="1588"/>
      <c r="CB5" s="1588"/>
      <c r="CC5" s="1589"/>
      <c r="CD5" s="1590" t="str">
        <f>IF(UPPER($CD$4)=UPPER($BZ$4),$BV$4,IF(UPPER($CD$4)=UPPER($CA$4),$BW$4,IF(UPPER($CD$4)=UPPER($CB$4),$BX$4,$BY$4)))</f>
        <v>'Middle'</v>
      </c>
      <c r="CE5" s="1591"/>
      <c r="CF5" s="1591"/>
      <c r="CG5" s="1591"/>
      <c r="CH5" s="1591"/>
      <c r="CI5" s="1591"/>
      <c r="CJ5" s="1591"/>
      <c r="CK5" s="1591"/>
      <c r="CL5" s="1591"/>
      <c r="CM5" s="1591"/>
      <c r="CN5" s="1591"/>
      <c r="CO5" s="1591"/>
      <c r="CP5" s="1591"/>
      <c r="CQ5" s="1591"/>
      <c r="CR5" s="1591"/>
      <c r="CS5" s="1591"/>
      <c r="CT5" s="1592"/>
      <c r="CU5" s="1593" t="str">
        <f>IF($CD$4=$BZ$4,$BW$4,$BY$4)</f>
        <v>'Better-Off'</v>
      </c>
      <c r="CV5" s="1591"/>
      <c r="CW5" s="1591"/>
      <c r="CX5" s="1591"/>
      <c r="CY5" s="1591"/>
      <c r="CZ5" s="1591"/>
      <c r="DA5" s="1591"/>
      <c r="DB5" s="1591"/>
      <c r="DC5" s="1591"/>
      <c r="DD5" s="1591"/>
      <c r="DE5" s="1591"/>
      <c r="DF5" s="1591"/>
      <c r="DG5" s="1591"/>
      <c r="DH5" s="1591"/>
      <c r="DI5" s="1591"/>
      <c r="DJ5" s="1591"/>
      <c r="DK5" s="1591"/>
      <c r="DL5" s="1594"/>
      <c r="DM5" s="1595"/>
      <c r="DN5" s="1595"/>
      <c r="DO5" s="1595"/>
      <c r="DP5" s="1596"/>
      <c r="DQ5" s="1597"/>
      <c r="DR5" s="1587"/>
      <c r="DS5" s="1598"/>
      <c r="DT5" s="1595"/>
      <c r="DU5" s="1595"/>
      <c r="DV5" s="1599"/>
      <c r="DW5" s="1599"/>
    </row>
    <row r="6" spans="1:127" s="1613" customFormat="1" ht="12.75" customHeight="1">
      <c r="A6" s="1583" t="s">
        <v>104</v>
      </c>
      <c r="B6" s="1601">
        <f>IF(WB!T6="","",WB!T6)</f>
        <v>1</v>
      </c>
      <c r="C6" s="1602">
        <f>IF(WB!U6="","",WB!U6)</f>
        <v>2</v>
      </c>
      <c r="D6" s="1602">
        <f>IF(WB!V6="","",WB!V6)</f>
        <v>3</v>
      </c>
      <c r="E6" s="1602">
        <f>IF(WB!W6="","",WB!W6)</f>
        <v>4</v>
      </c>
      <c r="F6" s="1602">
        <f>IF(WB!X6="","",WB!X6)</f>
        <v>5</v>
      </c>
      <c r="G6" s="1602">
        <f>IF(WB!Y6="","",WB!Y6)</f>
        <v>6</v>
      </c>
      <c r="H6" s="1602">
        <f>IF(WB!Z6="","",WB!Z6)</f>
        <v>7</v>
      </c>
      <c r="I6" s="1602">
        <f>IF(WB!AA6="","",WB!AA6)</f>
        <v>8</v>
      </c>
      <c r="J6" s="1602">
        <f>IF(WB!AB6="","",WB!AB6)</f>
        <v>9</v>
      </c>
      <c r="K6" s="1602">
        <f>IF(WB!AC6="","",WB!AC6)</f>
        <v>10</v>
      </c>
      <c r="L6" s="1602">
        <f>IF(WB!AD6="","",WB!AD6)</f>
        <v>11</v>
      </c>
      <c r="M6" s="1602">
        <f>IF(WB!AE6="","",WB!AE6)</f>
        <v>12</v>
      </c>
      <c r="N6" s="1602">
        <f>IF(WB!AF6="","",WB!AF6)</f>
        <v>13</v>
      </c>
      <c r="O6" s="1602">
        <f>IF(WB!AG6="","",WB!AG6)</f>
        <v>14</v>
      </c>
      <c r="P6" s="1602">
        <f>IF(WB!AH6="","",WB!AH6)</f>
        <v>15</v>
      </c>
      <c r="Q6" s="1602">
        <f>IF(WB!AI6="","",WB!AI6)</f>
        <v>16</v>
      </c>
      <c r="R6" s="1602">
        <f>IF(WB!AJ6="","",WB!AJ6)</f>
        <v>17</v>
      </c>
      <c r="S6" s="16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1602">
        <f>IF(WB!AN6="","",WB!AN6)</f>
        <v>21</v>
      </c>
      <c r="X6" s="1602">
        <f>IF(WB!AO6="","",WB!AO6)</f>
        <v>22</v>
      </c>
      <c r="Y6" s="1602">
        <f>IF(WB!AP6="","",WB!AP6)</f>
        <v>23</v>
      </c>
      <c r="Z6" s="1602">
        <f>IF(WB!AQ6="","",WB!AQ6)</f>
        <v>24</v>
      </c>
      <c r="AA6" s="1602">
        <f>IF(WB!AR6="","",WB!AR6)</f>
        <v>25</v>
      </c>
      <c r="AB6" s="1602">
        <f>IF(WB!AS6="","",WB!AS6)</f>
        <v>26</v>
      </c>
      <c r="AC6" s="1602">
        <f>IF(WB!AT6="","",WB!AT6)</f>
        <v>27</v>
      </c>
      <c r="AD6" s="1602">
        <f>IF(WB!AU6="","",WB!AU6)</f>
        <v>28</v>
      </c>
      <c r="AE6" s="1602">
        <f>IF(WB!AV6="","",WB!AV6)</f>
        <v>29</v>
      </c>
      <c r="AF6" s="1602">
        <f>IF(WB!AW6="","",WB!AW6)</f>
        <v>30</v>
      </c>
      <c r="AG6" s="1602">
        <f>IF(WB!AX6="","",WB!AX6)</f>
        <v>31</v>
      </c>
      <c r="AH6" s="1602">
        <f>IF(WB!AY6="","",WB!AY6)</f>
        <v>32</v>
      </c>
      <c r="AI6" s="1602">
        <f>IF(WB!AZ6="","",WB!AZ6)</f>
        <v>33</v>
      </c>
      <c r="AJ6" s="1602">
        <f>IF(WB!BA6="","",WB!BA6)</f>
        <v>34</v>
      </c>
      <c r="AK6" s="1603"/>
      <c r="AL6" s="1602">
        <f>IF(WB!BB6="","",WB!BB6)</f>
        <v>35</v>
      </c>
      <c r="AM6" s="1602">
        <f>IF(WB!BC6="","",WB!BC6)</f>
        <v>36</v>
      </c>
      <c r="AN6" s="1602">
        <f>IF(WB!BD6="","",WB!BD6)</f>
        <v>37</v>
      </c>
      <c r="AO6" s="1602">
        <f>IF(WB!BE6="","",WB!BE6)</f>
        <v>38</v>
      </c>
      <c r="AP6" s="1602">
        <f>IF(WB!BF6="","",WB!BF6)</f>
        <v>39</v>
      </c>
      <c r="AQ6" s="1602">
        <f>IF(WB!BG6="","",WB!BG6)</f>
        <v>40</v>
      </c>
      <c r="AR6" s="1602">
        <f>IF(WB!BH6="","",WB!BH6)</f>
        <v>41</v>
      </c>
      <c r="AS6" s="1602">
        <f>IF(WB!BI6="","",WB!BI6)</f>
        <v>42</v>
      </c>
      <c r="AT6" s="1602">
        <f>IF(WB!BJ6="","",WB!BJ6)</f>
        <v>43</v>
      </c>
      <c r="AU6" s="1602">
        <f>IF(WB!BK6="","",WB!BK6)</f>
        <v>44</v>
      </c>
      <c r="AV6" s="1602">
        <f>IF(WB!BL6="","",WB!BL6)</f>
        <v>45</v>
      </c>
      <c r="AW6" s="1602">
        <f>IF(WB!BM6="","",WB!BM6)</f>
        <v>46</v>
      </c>
      <c r="AX6" s="1602">
        <f>IF(WB!BN6="","",WB!BN6)</f>
        <v>47</v>
      </c>
      <c r="AY6" s="1602">
        <f>IF(WB!BO6="","",WB!BO6)</f>
        <v>48</v>
      </c>
      <c r="AZ6" s="1602">
        <f>IF(WB!BP6="","",WB!BP6)</f>
        <v>49</v>
      </c>
      <c r="BA6" s="1602">
        <f>IF(WB!BQ6="","",WB!BQ6)</f>
        <v>50</v>
      </c>
      <c r="BB6" s="1602">
        <f>IF(WB!BR6="","",WB!BR6)</f>
        <v>51</v>
      </c>
      <c r="BC6" s="1603"/>
      <c r="BD6" s="1602" t="str">
        <f>IF(WB!BS7="","",WB!BS7)</f>
        <v>Sekeli, Chimbele</v>
      </c>
      <c r="BE6" s="1602" t="str">
        <f>IF(WB!BT7="","",WB!BT7)</f>
        <v>Mpazi, Chimbele</v>
      </c>
      <c r="BF6" s="1602" t="str">
        <f>IF(WB!BU7="","",WB!BU7)</f>
        <v>Sekeli, Mpazi</v>
      </c>
      <c r="BG6" s="1602">
        <f>IF(WB!BV6="","",WB!BV6)</f>
        <v>55</v>
      </c>
      <c r="BH6" s="1602">
        <f>IF(WB!BW6="","",WB!BW6)</f>
        <v>56</v>
      </c>
      <c r="BI6" s="1602">
        <f>IF(WB!BX6="","",WB!BX6)</f>
        <v>57</v>
      </c>
      <c r="BJ6" s="1602">
        <f>IF(WB!BY6="","",WB!BY6)</f>
        <v>58</v>
      </c>
      <c r="BK6" s="1602">
        <f>IF(WB!BZ6="","",WB!BZ6)</f>
        <v>59</v>
      </c>
      <c r="BL6" s="1602">
        <f>IF(WB!CA6="","",WB!CA6)</f>
        <v>60</v>
      </c>
      <c r="BM6" s="1602">
        <f>IF(WB!CB6="","",WB!CB6)</f>
        <v>61</v>
      </c>
      <c r="BN6" s="1602">
        <f>IF(WB!CC6="","",WB!CC6)</f>
        <v>62</v>
      </c>
      <c r="BO6" s="1602">
        <f>IF(WB!CD6="","",WB!CD6)</f>
        <v>63</v>
      </c>
      <c r="BP6" s="1602">
        <f>IF(WB!CE6="","",WB!CE6)</f>
        <v>64</v>
      </c>
      <c r="BQ6" s="1602">
        <f>IF(WB!CF6="","",WB!CF6)</f>
        <v>65</v>
      </c>
      <c r="BR6" s="1602">
        <f>IF(WB!CG6="","",WB!CG6)</f>
        <v>66</v>
      </c>
      <c r="BS6" s="1602">
        <f>IF(WB!CH6="","",WB!CH6)</f>
        <v>67</v>
      </c>
      <c r="BT6" s="1602">
        <f>IF(WB!CI6="","",WB!CI6)</f>
        <v>68</v>
      </c>
      <c r="BU6" s="1603"/>
      <c r="BV6" s="1604"/>
      <c r="BW6" s="1604"/>
      <c r="BX6" s="1604"/>
      <c r="BY6" s="1604"/>
      <c r="BZ6" s="1605"/>
      <c r="CA6" s="1605"/>
      <c r="CB6" s="1605"/>
      <c r="CC6" s="1606"/>
      <c r="CD6" s="1863" t="s">
        <v>47</v>
      </c>
      <c r="CE6" s="1863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64" t="s">
        <v>48</v>
      </c>
      <c r="CT6" s="1864"/>
      <c r="CU6" s="1865" t="s">
        <v>47</v>
      </c>
      <c r="CV6" s="1865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66" t="s">
        <v>48</v>
      </c>
      <c r="DK6" s="1866"/>
      <c r="DL6" s="1607"/>
      <c r="DM6" s="1608"/>
      <c r="DN6" s="1608"/>
      <c r="DO6" s="1608"/>
      <c r="DP6" s="1609"/>
      <c r="DQ6" s="1610"/>
      <c r="DR6" s="1604"/>
      <c r="DS6" s="1611"/>
      <c r="DT6" s="1608"/>
      <c r="DU6" s="1608"/>
      <c r="DV6" s="1612"/>
      <c r="DW6" s="1612"/>
    </row>
    <row r="7" spans="1:127" s="1613" customFormat="1" ht="14" customHeight="1" thickBot="1">
      <c r="A7" s="1614" t="s">
        <v>64</v>
      </c>
      <c r="B7" s="1601">
        <f>IF(WB!T14="","",WB!T14)</f>
        <v>10</v>
      </c>
      <c r="C7" s="1602">
        <f>IF(WB!U14="","",WB!U14)</f>
        <v>7</v>
      </c>
      <c r="D7" s="1602">
        <f>IF(WB!V14="","",WB!V14)</f>
        <v>6</v>
      </c>
      <c r="E7" s="1602">
        <f>IF(WB!W14="","",WB!W14)</f>
        <v>6</v>
      </c>
      <c r="F7" s="1602">
        <f>IF(WB!X14="","",WB!X14)</f>
        <v>6</v>
      </c>
      <c r="G7" s="1602">
        <f>IF(WB!Y14="","",WB!Y14)</f>
        <v>8</v>
      </c>
      <c r="H7" s="1602">
        <f>IF(WB!Z14="","",WB!Z14)</f>
        <v>6</v>
      </c>
      <c r="I7" s="1602">
        <f>IF(WB!AA14="","",WB!AA14)</f>
        <v>6</v>
      </c>
      <c r="J7" s="1602">
        <f>IF(WB!AB14="","",WB!AB14)</f>
        <v>7</v>
      </c>
      <c r="K7" s="1602" t="str">
        <f>IF(WB!AC14="","",WB!AC14)</f>
        <v/>
      </c>
      <c r="L7" s="1602" t="str">
        <f>IF(WB!AD14="","",WB!AD14)</f>
        <v/>
      </c>
      <c r="M7" s="1602" t="str">
        <f>IF(WB!AE14="","",WB!AE14)</f>
        <v/>
      </c>
      <c r="N7" s="1602" t="str">
        <f>IF(WB!AF14="","",WB!AF14)</f>
        <v/>
      </c>
      <c r="O7" s="1602" t="str">
        <f>IF(WB!AG14="","",WB!AG14)</f>
        <v/>
      </c>
      <c r="P7" s="1602" t="str">
        <f>IF(WB!AH14="","",WB!AH14)</f>
        <v/>
      </c>
      <c r="Q7" s="1602" t="str">
        <f>IF(WB!AI14="","",WB!AI14)</f>
        <v/>
      </c>
      <c r="R7" s="1602" t="str">
        <f>IF(WB!AJ14="","",WB!AJ14)</f>
        <v/>
      </c>
      <c r="S7" s="1615"/>
      <c r="T7" s="1602">
        <f>IF(WB!AK15="","",WB!AK15)</f>
        <v>8</v>
      </c>
      <c r="U7" s="1602">
        <f>IF(WB!AL15="","",WB!AL15)</f>
        <v>11</v>
      </c>
      <c r="V7" s="1602">
        <f>IF(WB!AM15="","",WB!AM15)</f>
        <v>12</v>
      </c>
      <c r="W7" s="1602">
        <f>IF(WB!AN15="","",WB!AN15)</f>
        <v>10</v>
      </c>
      <c r="X7" s="1602">
        <f>IF(WB!AO15="","",WB!AO15)</f>
        <v>8</v>
      </c>
      <c r="Y7" s="1602">
        <f>IF(WB!AP15="","",WB!AP15)</f>
        <v>7</v>
      </c>
      <c r="Z7" s="1602">
        <f>IF(WB!AQ15="","",WB!AQ15)</f>
        <v>8</v>
      </c>
      <c r="AA7" s="1602">
        <f>IF(WB!AR15="","",WB!AR15)</f>
        <v>10</v>
      </c>
      <c r="AB7" s="1602">
        <f>IF(WB!AS15="","",WB!AS15)</f>
        <v>7</v>
      </c>
      <c r="AC7" s="1602" t="str">
        <f>IF(WB!AT15="","",WB!AT15)</f>
        <v/>
      </c>
      <c r="AD7" s="1602" t="str">
        <f>IF(WB!AU15="","",WB!AU15)</f>
        <v/>
      </c>
      <c r="AE7" s="1602" t="str">
        <f>IF(WB!AV15="","",WB!AV15)</f>
        <v/>
      </c>
      <c r="AF7" s="1602" t="str">
        <f>IF(WB!AW15="","",WB!AW15)</f>
        <v/>
      </c>
      <c r="AG7" s="1602" t="str">
        <f>IF(WB!AX15="","",WB!AX15)</f>
        <v/>
      </c>
      <c r="AH7" s="1602" t="str">
        <f>IF(WB!AY15="","",WB!AY15)</f>
        <v/>
      </c>
      <c r="AI7" s="1602" t="str">
        <f>IF(WB!AZ15="","",WB!AZ15)</f>
        <v/>
      </c>
      <c r="AJ7" s="1602" t="str">
        <f>IF(WB!BA15="","",WB!BA15)</f>
        <v/>
      </c>
      <c r="AK7" s="1615"/>
      <c r="AL7" s="1602">
        <f>IF(WB!BB16="","",WB!BB16)</f>
        <v>11</v>
      </c>
      <c r="AM7" s="1602">
        <f>IF(WB!BC16="","",WB!BC16)</f>
        <v>12</v>
      </c>
      <c r="AN7" s="1602">
        <f>IF(WB!BD16="","",WB!BD16)</f>
        <v>8</v>
      </c>
      <c r="AO7" s="1602">
        <f>IF(WB!BE16="","",WB!BE16)</f>
        <v>8</v>
      </c>
      <c r="AP7" s="1602">
        <f>IF(WB!BF16="","",WB!BF16)</f>
        <v>6</v>
      </c>
      <c r="AQ7" s="1602">
        <f>IF(WB!BG16="","",WB!BG16)</f>
        <v>6</v>
      </c>
      <c r="AR7" s="1602">
        <f>IF(WB!BH16="","",WB!BH16)</f>
        <v>8</v>
      </c>
      <c r="AS7" s="1602">
        <f>IF(WB!BI16="","",WB!BI16)</f>
        <v>8</v>
      </c>
      <c r="AT7" s="1602">
        <f>IF(WB!BJ16="","",WB!BJ16)</f>
        <v>10</v>
      </c>
      <c r="AU7" s="1602" t="str">
        <f>IF(WB!BK16="","",WB!BK16)</f>
        <v/>
      </c>
      <c r="AV7" s="1602" t="str">
        <f>IF(WB!BL16="","",WB!BL16)</f>
        <v/>
      </c>
      <c r="AW7" s="1602" t="str">
        <f>IF(WB!BM16="","",WB!BM16)</f>
        <v/>
      </c>
      <c r="AX7" s="1602" t="str">
        <f>IF(WB!BN16="","",WB!BN16)</f>
        <v/>
      </c>
      <c r="AY7" s="1602" t="str">
        <f>IF(WB!BO16="","",WB!BO16)</f>
        <v/>
      </c>
      <c r="AZ7" s="1602" t="str">
        <f>IF(WB!BP16="","",WB!BP16)</f>
        <v/>
      </c>
      <c r="BA7" s="1602" t="str">
        <f>IF(WB!BQ16="","",WB!BQ16)</f>
        <v/>
      </c>
      <c r="BB7" s="1602" t="str">
        <f>IF(WB!BR16="","",WB!BR16)</f>
        <v/>
      </c>
      <c r="BC7" s="1615"/>
      <c r="BD7" s="1602">
        <f>IF(WB!BS17="","",WB!BS17)</f>
        <v>12</v>
      </c>
      <c r="BE7" s="1602">
        <f>IF(WB!BT17="","",WB!BT17)</f>
        <v>12</v>
      </c>
      <c r="BF7" s="1602">
        <f>IF(WB!BU17="","",WB!BU17)</f>
        <v>10</v>
      </c>
      <c r="BG7" s="1602">
        <f>IF(WB!BV17="","",WB!BV17)</f>
        <v>10</v>
      </c>
      <c r="BH7" s="1602">
        <f>IF(WB!BW17="","",WB!BW17)</f>
        <v>10</v>
      </c>
      <c r="BI7" s="1602">
        <f>IF(WB!BX17="","",WB!BX17)</f>
        <v>7</v>
      </c>
      <c r="BJ7" s="1602">
        <f>IF(WB!BY17="","",WB!BY17)</f>
        <v>6</v>
      </c>
      <c r="BK7" s="1602">
        <f>IF(WB!BZ17="","",WB!BZ17)</f>
        <v>12</v>
      </c>
      <c r="BL7" s="1602">
        <f>IF(WB!CA17="","",WB!CA17)</f>
        <v>9</v>
      </c>
      <c r="BM7" s="1602" t="str">
        <f>IF(WB!CB17="","",WB!CB17)</f>
        <v/>
      </c>
      <c r="BN7" s="1602" t="str">
        <f>IF(WB!CC17="","",WB!CC17)</f>
        <v/>
      </c>
      <c r="BO7" s="1602" t="str">
        <f>IF(WB!CD17="","",WB!CD17)</f>
        <v/>
      </c>
      <c r="BP7" s="1602" t="str">
        <f>IF(WB!CE17="","",WB!CE17)</f>
        <v/>
      </c>
      <c r="BQ7" s="1602" t="str">
        <f>IF(WB!CF17="","",WB!CF17)</f>
        <v/>
      </c>
      <c r="BR7" s="1602" t="str">
        <f>IF(WB!CG17="","",WB!CG17)</f>
        <v/>
      </c>
      <c r="BS7" s="1602" t="str">
        <f>IF(WB!CH17="","",WB!CH17)</f>
        <v/>
      </c>
      <c r="BT7" s="1602" t="str">
        <f>IF(WB!CI17="","",WB!CI17)</f>
        <v/>
      </c>
      <c r="BU7" s="1615"/>
      <c r="BV7" s="1602">
        <f>IF(WB!CK14="","",WB!CK14)</f>
        <v>6</v>
      </c>
      <c r="BW7" s="1602">
        <f>IF(WB!CK15="","",WB!CK15)</f>
        <v>8</v>
      </c>
      <c r="BX7" s="1602">
        <f>IF(WB!CK16="","",WB!CK16)</f>
        <v>8</v>
      </c>
      <c r="BY7" s="1602">
        <f>IF(WB!CK17="","",WB!CK17)</f>
        <v>10</v>
      </c>
      <c r="BZ7" s="1605"/>
      <c r="CA7" s="1605"/>
      <c r="CB7" s="1605"/>
      <c r="CC7" s="1606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07"/>
      <c r="DM7" s="1608"/>
      <c r="DN7" s="1608"/>
      <c r="DO7" s="1608"/>
      <c r="DP7" s="1602">
        <f>IF(WB!CK14="","",WB!CK14)</f>
        <v>6</v>
      </c>
      <c r="DQ7" s="1602">
        <f>IF(WB!CK15="","",WB!CK15)</f>
        <v>8</v>
      </c>
      <c r="DR7" s="1602">
        <f>IF(WB!CK16="","",WB!CK16)</f>
        <v>8</v>
      </c>
      <c r="DS7" s="1602">
        <f>IF(WB!CK17="","",WB!CK17)</f>
        <v>10</v>
      </c>
      <c r="DT7" s="1608"/>
      <c r="DU7" s="1608"/>
      <c r="DV7" s="1612"/>
      <c r="DW7" s="1612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455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712</v>
      </c>
      <c r="B10" s="452" t="s">
        <v>716</v>
      </c>
      <c r="C10" s="452" t="s">
        <v>716</v>
      </c>
      <c r="D10" s="452" t="s">
        <v>716</v>
      </c>
      <c r="E10" s="452" t="s">
        <v>716</v>
      </c>
      <c r="F10" s="452" t="s">
        <v>716</v>
      </c>
      <c r="G10" s="452" t="s">
        <v>716</v>
      </c>
      <c r="H10" s="452" t="s">
        <v>716</v>
      </c>
      <c r="I10" s="452" t="s">
        <v>716</v>
      </c>
      <c r="J10" s="452" t="s">
        <v>716</v>
      </c>
      <c r="K10" s="452" t="s">
        <v>716</v>
      </c>
      <c r="L10" s="452" t="s">
        <v>716</v>
      </c>
      <c r="M10" s="452" t="s">
        <v>716</v>
      </c>
      <c r="N10" s="452" t="s">
        <v>716</v>
      </c>
      <c r="O10" s="452" t="s">
        <v>716</v>
      </c>
      <c r="P10" s="452" t="s">
        <v>716</v>
      </c>
      <c r="Q10" s="452" t="s">
        <v>716</v>
      </c>
      <c r="R10" s="452" t="s">
        <v>716</v>
      </c>
      <c r="S10" s="773"/>
      <c r="T10" s="452" t="s">
        <v>716</v>
      </c>
      <c r="U10" s="452" t="s">
        <v>716</v>
      </c>
      <c r="V10" s="452" t="s">
        <v>716</v>
      </c>
      <c r="W10" s="452" t="s">
        <v>716</v>
      </c>
      <c r="X10" s="452" t="s">
        <v>716</v>
      </c>
      <c r="Y10" s="452" t="s">
        <v>716</v>
      </c>
      <c r="Z10" s="452" t="s">
        <v>716</v>
      </c>
      <c r="AA10" s="452" t="s">
        <v>716</v>
      </c>
      <c r="AB10" s="452" t="s">
        <v>716</v>
      </c>
      <c r="AC10" s="452" t="s">
        <v>716</v>
      </c>
      <c r="AD10" s="452" t="s">
        <v>716</v>
      </c>
      <c r="AE10" s="452" t="s">
        <v>716</v>
      </c>
      <c r="AF10" s="452" t="s">
        <v>716</v>
      </c>
      <c r="AG10" s="452" t="s">
        <v>716</v>
      </c>
      <c r="AH10" s="452" t="s">
        <v>716</v>
      </c>
      <c r="AI10" s="452" t="s">
        <v>716</v>
      </c>
      <c r="AJ10" s="452" t="s">
        <v>716</v>
      </c>
      <c r="AK10" s="773"/>
      <c r="AL10" s="452" t="s">
        <v>716</v>
      </c>
      <c r="AM10" s="452" t="s">
        <v>716</v>
      </c>
      <c r="AN10" s="452" t="s">
        <v>716</v>
      </c>
      <c r="AO10" s="452" t="s">
        <v>716</v>
      </c>
      <c r="AP10" s="452" t="s">
        <v>716</v>
      </c>
      <c r="AQ10" s="452" t="s">
        <v>716</v>
      </c>
      <c r="AR10" s="452" t="s">
        <v>716</v>
      </c>
      <c r="AS10" s="452" t="s">
        <v>716</v>
      </c>
      <c r="AT10" s="452" t="s">
        <v>716</v>
      </c>
      <c r="AU10" s="452" t="s">
        <v>716</v>
      </c>
      <c r="AV10" s="452" t="s">
        <v>716</v>
      </c>
      <c r="AW10" s="452" t="s">
        <v>716</v>
      </c>
      <c r="AX10" s="452" t="s">
        <v>716</v>
      </c>
      <c r="AY10" s="452" t="s">
        <v>716</v>
      </c>
      <c r="AZ10" s="452" t="s">
        <v>716</v>
      </c>
      <c r="BA10" s="452" t="s">
        <v>716</v>
      </c>
      <c r="BB10" s="452" t="s">
        <v>716</v>
      </c>
      <c r="BC10" s="773"/>
      <c r="BD10" s="452" t="s">
        <v>716</v>
      </c>
      <c r="BE10" s="452" t="s">
        <v>716</v>
      </c>
      <c r="BF10" s="452" t="s">
        <v>716</v>
      </c>
      <c r="BG10" s="452" t="s">
        <v>716</v>
      </c>
      <c r="BH10" s="452" t="s">
        <v>716</v>
      </c>
      <c r="BI10" s="452" t="s">
        <v>716</v>
      </c>
      <c r="BJ10" s="452" t="s">
        <v>716</v>
      </c>
      <c r="BK10" s="452" t="s">
        <v>716</v>
      </c>
      <c r="BL10" s="452" t="s">
        <v>716</v>
      </c>
      <c r="BM10" s="452" t="s">
        <v>716</v>
      </c>
      <c r="BN10" s="452" t="s">
        <v>716</v>
      </c>
      <c r="BO10" s="452" t="s">
        <v>716</v>
      </c>
      <c r="BP10" s="452" t="s">
        <v>716</v>
      </c>
      <c r="BQ10" s="452" t="s">
        <v>716</v>
      </c>
      <c r="BR10" s="452" t="s">
        <v>716</v>
      </c>
      <c r="BS10" s="452" t="s">
        <v>716</v>
      </c>
      <c r="BT10" s="452" t="s">
        <v>716</v>
      </c>
      <c r="BU10" s="773"/>
      <c r="BV10" s="452" t="s">
        <v>716</v>
      </c>
      <c r="BW10" s="452" t="s">
        <v>716</v>
      </c>
      <c r="BX10" s="452" t="s">
        <v>716</v>
      </c>
      <c r="BY10" s="452" t="s">
        <v>716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713</v>
      </c>
      <c r="B19" s="133" t="s">
        <v>715</v>
      </c>
      <c r="C19" s="133" t="s">
        <v>715</v>
      </c>
      <c r="D19" s="133" t="s">
        <v>715</v>
      </c>
      <c r="E19" s="133" t="s">
        <v>715</v>
      </c>
      <c r="F19" s="133" t="s">
        <v>715</v>
      </c>
      <c r="G19" s="133" t="s">
        <v>715</v>
      </c>
      <c r="H19" s="133" t="s">
        <v>715</v>
      </c>
      <c r="I19" s="133" t="s">
        <v>715</v>
      </c>
      <c r="J19" s="133" t="s">
        <v>715</v>
      </c>
      <c r="K19" s="133" t="s">
        <v>715</v>
      </c>
      <c r="L19" s="133" t="s">
        <v>715</v>
      </c>
      <c r="M19" s="133" t="s">
        <v>715</v>
      </c>
      <c r="N19" s="133" t="s">
        <v>715</v>
      </c>
      <c r="O19" s="133" t="s">
        <v>715</v>
      </c>
      <c r="P19" s="133" t="s">
        <v>715</v>
      </c>
      <c r="Q19" s="133" t="s">
        <v>715</v>
      </c>
      <c r="R19" s="133" t="s">
        <v>715</v>
      </c>
      <c r="S19" s="377"/>
      <c r="T19" s="133" t="s">
        <v>715</v>
      </c>
      <c r="U19" s="133" t="s">
        <v>715</v>
      </c>
      <c r="V19" s="133" t="s">
        <v>715</v>
      </c>
      <c r="W19" s="133" t="s">
        <v>715</v>
      </c>
      <c r="X19" s="133" t="s">
        <v>715</v>
      </c>
      <c r="Y19" s="133" t="s">
        <v>715</v>
      </c>
      <c r="Z19" s="133" t="s">
        <v>715</v>
      </c>
      <c r="AA19" s="133" t="s">
        <v>715</v>
      </c>
      <c r="AB19" s="133" t="s">
        <v>715</v>
      </c>
      <c r="AC19" s="133" t="s">
        <v>715</v>
      </c>
      <c r="AD19" s="133" t="s">
        <v>715</v>
      </c>
      <c r="AE19" s="133" t="s">
        <v>715</v>
      </c>
      <c r="AF19" s="133" t="s">
        <v>715</v>
      </c>
      <c r="AG19" s="133" t="s">
        <v>715</v>
      </c>
      <c r="AH19" s="133" t="s">
        <v>715</v>
      </c>
      <c r="AI19" s="133" t="s">
        <v>715</v>
      </c>
      <c r="AJ19" s="133" t="s">
        <v>715</v>
      </c>
      <c r="AK19" s="377"/>
      <c r="AL19" s="133" t="s">
        <v>715</v>
      </c>
      <c r="AM19" s="133" t="s">
        <v>715</v>
      </c>
      <c r="AN19" s="133" t="s">
        <v>715</v>
      </c>
      <c r="AO19" s="133" t="s">
        <v>715</v>
      </c>
      <c r="AP19" s="133" t="s">
        <v>715</v>
      </c>
      <c r="AQ19" s="133" t="s">
        <v>715</v>
      </c>
      <c r="AR19" s="133" t="s">
        <v>715</v>
      </c>
      <c r="AS19" s="133" t="s">
        <v>715</v>
      </c>
      <c r="AT19" s="133" t="s">
        <v>715</v>
      </c>
      <c r="AU19" s="133" t="s">
        <v>715</v>
      </c>
      <c r="AV19" s="133" t="s">
        <v>715</v>
      </c>
      <c r="AW19" s="133" t="s">
        <v>715</v>
      </c>
      <c r="AX19" s="133" t="s">
        <v>715</v>
      </c>
      <c r="AY19" s="133" t="s">
        <v>715</v>
      </c>
      <c r="AZ19" s="133" t="s">
        <v>715</v>
      </c>
      <c r="BA19" s="133" t="s">
        <v>715</v>
      </c>
      <c r="BB19" s="133" t="s">
        <v>715</v>
      </c>
      <c r="BC19" s="377"/>
      <c r="BD19" s="133" t="s">
        <v>715</v>
      </c>
      <c r="BE19" s="133" t="s">
        <v>715</v>
      </c>
      <c r="BF19" s="133" t="s">
        <v>715</v>
      </c>
      <c r="BG19" s="133" t="s">
        <v>715</v>
      </c>
      <c r="BH19" s="133" t="s">
        <v>715</v>
      </c>
      <c r="BI19" s="133" t="s">
        <v>715</v>
      </c>
      <c r="BJ19" s="133" t="s">
        <v>715</v>
      </c>
      <c r="BK19" s="133" t="s">
        <v>715</v>
      </c>
      <c r="BL19" s="133" t="s">
        <v>715</v>
      </c>
      <c r="BM19" s="133" t="s">
        <v>715</v>
      </c>
      <c r="BN19" s="133" t="s">
        <v>715</v>
      </c>
      <c r="BO19" s="133" t="s">
        <v>715</v>
      </c>
      <c r="BP19" s="133" t="s">
        <v>715</v>
      </c>
      <c r="BQ19" s="133" t="s">
        <v>715</v>
      </c>
      <c r="BR19" s="133" t="s">
        <v>715</v>
      </c>
      <c r="BS19" s="133" t="s">
        <v>715</v>
      </c>
      <c r="BT19" s="133" t="s">
        <v>715</v>
      </c>
      <c r="BU19" s="377"/>
      <c r="BV19" s="133" t="s">
        <v>715</v>
      </c>
      <c r="BW19" s="133" t="s">
        <v>715</v>
      </c>
      <c r="BX19" s="133" t="s">
        <v>715</v>
      </c>
      <c r="BY19" s="133" t="s">
        <v>715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855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853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854</v>
      </c>
      <c r="U28" s="133" t="s">
        <v>854</v>
      </c>
      <c r="V28" s="133" t="s">
        <v>854</v>
      </c>
      <c r="W28" s="133" t="s">
        <v>854</v>
      </c>
      <c r="X28" s="133" t="s">
        <v>854</v>
      </c>
      <c r="Y28" s="133" t="s">
        <v>854</v>
      </c>
      <c r="Z28" s="133" t="s">
        <v>854</v>
      </c>
      <c r="AA28" s="133" t="s">
        <v>854</v>
      </c>
      <c r="AB28" s="133" t="s">
        <v>854</v>
      </c>
      <c r="AC28" s="133" t="s">
        <v>854</v>
      </c>
      <c r="AD28" s="133" t="s">
        <v>854</v>
      </c>
      <c r="AE28" s="133" t="s">
        <v>854</v>
      </c>
      <c r="AF28" s="133" t="s">
        <v>854</v>
      </c>
      <c r="AG28" s="133" t="s">
        <v>854</v>
      </c>
      <c r="AH28" s="133" t="s">
        <v>854</v>
      </c>
      <c r="AI28" s="133" t="s">
        <v>854</v>
      </c>
      <c r="AJ28" s="133" t="s">
        <v>854</v>
      </c>
      <c r="AK28" s="377"/>
      <c r="AL28" s="133" t="s">
        <v>854</v>
      </c>
      <c r="AM28" s="133" t="s">
        <v>854</v>
      </c>
      <c r="AN28" s="133" t="s">
        <v>854</v>
      </c>
      <c r="AO28" s="133" t="s">
        <v>854</v>
      </c>
      <c r="AP28" s="133" t="s">
        <v>854</v>
      </c>
      <c r="AQ28" s="133" t="s">
        <v>854</v>
      </c>
      <c r="AR28" s="133" t="s">
        <v>854</v>
      </c>
      <c r="AS28" s="133" t="s">
        <v>854</v>
      </c>
      <c r="AT28" s="133" t="s">
        <v>854</v>
      </c>
      <c r="AU28" s="133" t="s">
        <v>854</v>
      </c>
      <c r="AV28" s="133" t="s">
        <v>854</v>
      </c>
      <c r="AW28" s="133" t="s">
        <v>854</v>
      </c>
      <c r="AX28" s="133" t="s">
        <v>854</v>
      </c>
      <c r="AY28" s="133" t="s">
        <v>854</v>
      </c>
      <c r="AZ28" s="133" t="s">
        <v>854</v>
      </c>
      <c r="BA28" s="133" t="s">
        <v>854</v>
      </c>
      <c r="BB28" s="133" t="s">
        <v>854</v>
      </c>
      <c r="BC28" s="377"/>
      <c r="BD28" s="133" t="s">
        <v>907</v>
      </c>
      <c r="BE28" s="133" t="s">
        <v>907</v>
      </c>
      <c r="BF28" s="133" t="s">
        <v>907</v>
      </c>
      <c r="BG28" s="133" t="s">
        <v>907</v>
      </c>
      <c r="BH28" s="133" t="s">
        <v>907</v>
      </c>
      <c r="BI28" s="133" t="s">
        <v>907</v>
      </c>
      <c r="BJ28" s="133" t="s">
        <v>907</v>
      </c>
      <c r="BK28" s="133" t="s">
        <v>907</v>
      </c>
      <c r="BL28" s="133" t="s">
        <v>907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83" t="s">
        <v>234</v>
      </c>
      <c r="B29" s="1772"/>
      <c r="C29" s="1772"/>
      <c r="D29" s="1772"/>
      <c r="E29" s="1772"/>
      <c r="F29" s="1772"/>
      <c r="G29" s="1772"/>
      <c r="H29" s="1772"/>
      <c r="I29" s="1772"/>
      <c r="J29" s="1772"/>
      <c r="K29" s="1772"/>
      <c r="L29" s="1772"/>
      <c r="M29" s="1792"/>
      <c r="N29" s="1772"/>
      <c r="O29" s="1792"/>
      <c r="P29" s="1772"/>
      <c r="Q29" s="1792"/>
      <c r="R29" s="1772"/>
      <c r="S29" s="1779"/>
      <c r="T29" s="1772">
        <v>1</v>
      </c>
      <c r="U29" s="1772"/>
      <c r="V29" s="1772"/>
      <c r="W29" s="1772"/>
      <c r="X29" s="1772"/>
      <c r="Y29" s="1772"/>
      <c r="Z29" s="1772"/>
      <c r="AA29" s="1772">
        <v>0.2</v>
      </c>
      <c r="AB29" s="1772"/>
      <c r="AC29" s="1772"/>
      <c r="AD29" s="1772"/>
      <c r="AE29" s="1792"/>
      <c r="AF29" s="1772"/>
      <c r="AG29" s="1792"/>
      <c r="AH29" s="1772"/>
      <c r="AI29" s="1792"/>
      <c r="AJ29" s="1772"/>
      <c r="AK29" s="1779"/>
      <c r="AL29" s="1772"/>
      <c r="AM29" s="1772"/>
      <c r="AN29" s="1772"/>
      <c r="AO29" s="1772">
        <v>0.2</v>
      </c>
      <c r="AP29" s="1772"/>
      <c r="AQ29" s="1772">
        <v>0.2</v>
      </c>
      <c r="AR29" s="1772"/>
      <c r="AS29" s="1772">
        <v>0.75</v>
      </c>
      <c r="AT29" s="1772">
        <v>5</v>
      </c>
      <c r="AU29" s="1772"/>
      <c r="AV29" s="1772"/>
      <c r="AW29" s="1772"/>
      <c r="AX29" s="1772"/>
      <c r="AY29" s="1772"/>
      <c r="AZ29" s="1772"/>
      <c r="BA29" s="1772"/>
      <c r="BB29" s="1772"/>
      <c r="BC29" s="1779"/>
      <c r="BD29" s="1772"/>
      <c r="BE29" s="1772">
        <v>10</v>
      </c>
      <c r="BF29" s="1772"/>
      <c r="BG29" s="1772"/>
      <c r="BH29" s="1772">
        <v>0.6</v>
      </c>
      <c r="BI29" s="1772"/>
      <c r="BJ29" s="1772"/>
      <c r="BK29" s="1772"/>
      <c r="BL29" s="1772"/>
      <c r="BM29" s="1792"/>
      <c r="BN29" s="1792"/>
      <c r="BO29" s="1792"/>
      <c r="BP29" s="1772"/>
      <c r="BQ29" s="1792"/>
      <c r="BR29" s="1772"/>
      <c r="BS29" s="1792"/>
      <c r="BT29" s="1772"/>
      <c r="BU29" s="1779"/>
      <c r="BV29" s="1772"/>
      <c r="BW29" s="1772"/>
      <c r="BX29" s="1772">
        <v>0.75</v>
      </c>
      <c r="BY29" s="1772"/>
      <c r="BZ29" s="1823" t="str">
        <f>IF(DL29&lt;3,"",(SUM(B29:R29)-MIN(B29:R29)-MAX(B29:R29))/(DL29-2))</f>
        <v/>
      </c>
      <c r="CA29" s="1823" t="str">
        <f>IF(DM29&lt;3,"",(SUM(T29:AJ29)-MIN(T29:AJ29)-MAX(T29:AJ29))/(DM29-2))</f>
        <v/>
      </c>
      <c r="CB29" s="1823">
        <f>IF(DN29&lt;3,"",(SUM(AL29:BB29)-MIN(AL29:BB29)-MAX(AL29:BB29))/(DN29-2))</f>
        <v>0.47500000000000009</v>
      </c>
      <c r="CC29" s="1824" t="str">
        <f>IF(DO29&lt;3,"",(SUM(BD29:BT29)-MIN(BD29:BT29)-MAX(BD29:BT29))/(DO29-2))</f>
        <v/>
      </c>
      <c r="CD29" s="1825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6" t="str">
        <f t="shared" si="82"/>
        <v/>
      </c>
      <c r="CF29" s="1827" t="str">
        <f t="shared" si="82"/>
        <v/>
      </c>
      <c r="CG29" s="1827" t="str">
        <f t="shared" si="82"/>
        <v/>
      </c>
      <c r="CH29" s="1827" t="str">
        <f t="shared" si="82"/>
        <v/>
      </c>
      <c r="CI29" s="1827" t="str">
        <f t="shared" si="82"/>
        <v/>
      </c>
      <c r="CJ29" s="1827" t="str">
        <f t="shared" si="82"/>
        <v/>
      </c>
      <c r="CK29" s="1828">
        <f t="shared" si="82"/>
        <v>0.2</v>
      </c>
      <c r="CL29" s="1828">
        <f t="shared" si="82"/>
        <v>0.2</v>
      </c>
      <c r="CM29" s="1828">
        <f t="shared" si="82"/>
        <v>0.75</v>
      </c>
      <c r="CN29" s="1827">
        <f t="shared" si="82"/>
        <v>5</v>
      </c>
      <c r="CO29" s="1827" t="str">
        <f t="shared" si="82"/>
        <v/>
      </c>
      <c r="CP29" s="1827" t="str">
        <f t="shared" si="82"/>
        <v/>
      </c>
      <c r="CQ29" s="1827" t="str">
        <f t="shared" si="82"/>
        <v/>
      </c>
      <c r="CR29" s="1827" t="str">
        <f t="shared" si="82"/>
        <v/>
      </c>
      <c r="CS29" s="1826" t="str">
        <f t="shared" si="82"/>
        <v/>
      </c>
      <c r="CT29" s="1829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8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9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60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60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60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60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60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61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61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61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60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60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60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60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60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9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8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30">
        <f t="shared" ref="DL29:DL36" si="101">COUNT(B29:R29)</f>
        <v>0</v>
      </c>
      <c r="DM29" s="1831">
        <f t="shared" ref="DM29:DM36" si="102">COUNT(T29:AJ29)</f>
        <v>2</v>
      </c>
      <c r="DN29" s="1831">
        <f t="shared" ref="DN29:DN36" si="103">COUNT(AL29:BB29)</f>
        <v>4</v>
      </c>
      <c r="DO29" s="1831">
        <f t="shared" ref="DO29:DO36" si="104">COUNT(BD29:BT29)</f>
        <v>2</v>
      </c>
      <c r="DP29" s="1847"/>
      <c r="DQ29" s="1729"/>
      <c r="DR29" s="1729"/>
      <c r="DS29" s="1848"/>
      <c r="DU29" s="1837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790" t="s">
        <v>253</v>
      </c>
      <c r="B35" s="1792"/>
      <c r="C35" s="1792"/>
      <c r="D35" s="1792"/>
      <c r="E35" s="1792"/>
      <c r="F35" s="1792"/>
      <c r="G35" s="1792"/>
      <c r="H35" s="1792"/>
      <c r="I35" s="1792"/>
      <c r="J35" s="1792"/>
      <c r="K35" s="1792"/>
      <c r="L35" s="1792"/>
      <c r="M35" s="1792"/>
      <c r="N35" s="1792"/>
      <c r="O35" s="1792"/>
      <c r="P35" s="1792"/>
      <c r="Q35" s="1792"/>
      <c r="R35" s="1792"/>
      <c r="S35" s="1779"/>
      <c r="T35" s="1792">
        <v>3</v>
      </c>
      <c r="U35" s="1792"/>
      <c r="V35" s="1792"/>
      <c r="W35" s="1792"/>
      <c r="X35" s="1792"/>
      <c r="Y35" s="1792"/>
      <c r="Z35" s="1792"/>
      <c r="AA35" s="1792">
        <v>25</v>
      </c>
      <c r="AB35" s="1792"/>
      <c r="AC35" s="1792"/>
      <c r="AD35" s="1792"/>
      <c r="AE35" s="1791"/>
      <c r="AF35" s="1791"/>
      <c r="AG35" s="1792"/>
      <c r="AH35" s="1791"/>
      <c r="AI35" s="1791"/>
      <c r="AJ35" s="1791"/>
      <c r="AK35" s="1779"/>
      <c r="AL35" s="1792"/>
      <c r="AM35" s="1792"/>
      <c r="AN35" s="1792"/>
      <c r="AO35" s="1792">
        <v>2.5</v>
      </c>
      <c r="AP35" s="1792"/>
      <c r="AQ35" s="1792">
        <v>3</v>
      </c>
      <c r="AR35" s="1792"/>
      <c r="AS35" s="1792">
        <v>3.3</v>
      </c>
      <c r="AT35" s="1792">
        <v>30</v>
      </c>
      <c r="AU35" s="1792"/>
      <c r="AV35" s="1792"/>
      <c r="AW35" s="1792"/>
      <c r="AX35" s="1792"/>
      <c r="AY35" s="1792"/>
      <c r="AZ35" s="1792"/>
      <c r="BA35" s="1792"/>
      <c r="BB35" s="1792"/>
      <c r="BC35" s="1779"/>
      <c r="BD35" s="1792"/>
      <c r="BE35" s="1792">
        <v>30</v>
      </c>
      <c r="BF35" s="1792"/>
      <c r="BG35" s="1792"/>
      <c r="BH35" s="1792">
        <v>6.5</v>
      </c>
      <c r="BI35" s="1792"/>
      <c r="BJ35" s="1792"/>
      <c r="BK35" s="1792"/>
      <c r="BL35" s="1792"/>
      <c r="BM35" s="1792"/>
      <c r="BN35" s="1792"/>
      <c r="BO35" s="1792"/>
      <c r="BP35" s="1792"/>
      <c r="BQ35" s="1792"/>
      <c r="BR35" s="1792"/>
      <c r="BS35" s="1792"/>
      <c r="BT35" s="1792"/>
      <c r="BU35" s="1779"/>
      <c r="BV35" s="1792"/>
      <c r="BW35" s="1792"/>
      <c r="BX35" s="1792">
        <v>3.3</v>
      </c>
      <c r="BY35" s="1792"/>
      <c r="BZ35" s="1823" t="str">
        <f>IF(DL35&lt;3,"",(SUM(B35:R35)-MIN(B35:R35)-MAX(B35:R35))/(DL35-2))</f>
        <v/>
      </c>
      <c r="CA35" s="1823" t="str">
        <f>IF(DM35&lt;3,"",(SUM(T35:AJ35)-MIN(T35:AJ35)-MAX(T35:AJ35))/(DM35-2))</f>
        <v/>
      </c>
      <c r="CB35" s="1823">
        <f>IF(DN35&lt;3,"",(SUM(AL35:BB35)-MIN(AL35:BB35)-MAX(AL35:BB35))/(DN35-2))</f>
        <v>3.1499999999999986</v>
      </c>
      <c r="CC35" s="1824" t="str">
        <f>IF(DO35&lt;3,"",(SUM(BD35:BT35)-MIN(BD35:BT35)-MAX(BD35:BT35))/(DO35-2))</f>
        <v/>
      </c>
      <c r="CD35" s="1825" t="str">
        <f t="shared" si="109"/>
        <v/>
      </c>
      <c r="CE35" s="1826" t="str">
        <f t="shared" si="83"/>
        <v/>
      </c>
      <c r="CF35" s="1827" t="str">
        <f t="shared" si="83"/>
        <v/>
      </c>
      <c r="CG35" s="1827" t="str">
        <f t="shared" si="83"/>
        <v/>
      </c>
      <c r="CH35" s="1827" t="str">
        <f t="shared" si="83"/>
        <v/>
      </c>
      <c r="CI35" s="1827" t="str">
        <f t="shared" si="83"/>
        <v/>
      </c>
      <c r="CJ35" s="1827" t="str">
        <f t="shared" si="83"/>
        <v/>
      </c>
      <c r="CK35" s="1828">
        <f t="shared" si="83"/>
        <v>2.5</v>
      </c>
      <c r="CL35" s="1828">
        <f t="shared" si="83"/>
        <v>3</v>
      </c>
      <c r="CM35" s="1828">
        <f t="shared" si="83"/>
        <v>3.3</v>
      </c>
      <c r="CN35" s="1827">
        <f t="shared" si="83"/>
        <v>30</v>
      </c>
      <c r="CO35" s="1827" t="str">
        <f t="shared" si="83"/>
        <v/>
      </c>
      <c r="CP35" s="1827" t="str">
        <f t="shared" si="83"/>
        <v/>
      </c>
      <c r="CQ35" s="1827" t="str">
        <f t="shared" si="83"/>
        <v/>
      </c>
      <c r="CR35" s="1827" t="str">
        <f t="shared" si="83"/>
        <v/>
      </c>
      <c r="CS35" s="1826" t="str">
        <f t="shared" si="83"/>
        <v/>
      </c>
      <c r="CT35" s="1829" t="str">
        <f t="shared" si="83"/>
        <v/>
      </c>
      <c r="CU35" s="1758" t="str">
        <f t="shared" si="84"/>
        <v/>
      </c>
      <c r="CV35" s="1759" t="str">
        <f t="shared" si="85"/>
        <v/>
      </c>
      <c r="CW35" s="1760" t="str">
        <f t="shared" si="86"/>
        <v/>
      </c>
      <c r="CX35" s="1760" t="str">
        <f t="shared" si="87"/>
        <v/>
      </c>
      <c r="CY35" s="1760" t="str">
        <f t="shared" si="88"/>
        <v/>
      </c>
      <c r="CZ35" s="1760" t="str">
        <f t="shared" si="89"/>
        <v/>
      </c>
      <c r="DA35" s="1760" t="str">
        <f t="shared" si="90"/>
        <v/>
      </c>
      <c r="DB35" s="1761" t="str">
        <f t="shared" si="91"/>
        <v/>
      </c>
      <c r="DC35" s="1761">
        <f t="shared" si="92"/>
        <v>6.5</v>
      </c>
      <c r="DD35" s="1761">
        <f t="shared" si="93"/>
        <v>30</v>
      </c>
      <c r="DE35" s="1760" t="str">
        <f t="shared" si="94"/>
        <v/>
      </c>
      <c r="DF35" s="1760" t="str">
        <f t="shared" si="95"/>
        <v/>
      </c>
      <c r="DG35" s="1760" t="str">
        <f t="shared" si="96"/>
        <v/>
      </c>
      <c r="DH35" s="1760" t="str">
        <f t="shared" si="97"/>
        <v/>
      </c>
      <c r="DI35" s="1760" t="str">
        <f t="shared" si="98"/>
        <v/>
      </c>
      <c r="DJ35" s="1759" t="str">
        <f t="shared" si="99"/>
        <v/>
      </c>
      <c r="DK35" s="1758" t="str">
        <f t="shared" si="100"/>
        <v/>
      </c>
      <c r="DL35" s="1830">
        <f t="shared" si="101"/>
        <v>0</v>
      </c>
      <c r="DM35" s="1831">
        <f t="shared" si="102"/>
        <v>2</v>
      </c>
      <c r="DN35" s="1831">
        <f t="shared" si="103"/>
        <v>4</v>
      </c>
      <c r="DO35" s="1831">
        <f t="shared" si="104"/>
        <v>2</v>
      </c>
      <c r="DP35" s="1834"/>
      <c r="DQ35" s="1835"/>
      <c r="DR35" s="1835"/>
      <c r="DS35" s="1836"/>
      <c r="DU35" s="1837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714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851</v>
      </c>
      <c r="U37" s="416" t="s">
        <v>851</v>
      </c>
      <c r="V37" s="416" t="s">
        <v>851</v>
      </c>
      <c r="W37" s="416" t="s">
        <v>851</v>
      </c>
      <c r="X37" s="416" t="s">
        <v>851</v>
      </c>
      <c r="Y37" s="416" t="s">
        <v>851</v>
      </c>
      <c r="Z37" s="416" t="s">
        <v>851</v>
      </c>
      <c r="AA37" s="416" t="s">
        <v>851</v>
      </c>
      <c r="AB37" s="416" t="s">
        <v>851</v>
      </c>
      <c r="AC37" s="416" t="s">
        <v>851</v>
      </c>
      <c r="AD37" s="416" t="s">
        <v>851</v>
      </c>
      <c r="AE37" s="416" t="s">
        <v>851</v>
      </c>
      <c r="AF37" s="416" t="s">
        <v>851</v>
      </c>
      <c r="AG37" s="416" t="s">
        <v>851</v>
      </c>
      <c r="AH37" s="416" t="s">
        <v>851</v>
      </c>
      <c r="AI37" s="416" t="s">
        <v>851</v>
      </c>
      <c r="AJ37" s="416" t="s">
        <v>851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790" t="s">
        <v>253</v>
      </c>
      <c r="B44" s="1792">
        <v>2</v>
      </c>
      <c r="C44" s="1792">
        <v>2</v>
      </c>
      <c r="D44" s="1792">
        <v>10</v>
      </c>
      <c r="E44" s="1792"/>
      <c r="F44" s="1792"/>
      <c r="G44" s="1792"/>
      <c r="H44" s="1792"/>
      <c r="I44" s="1792"/>
      <c r="J44" s="1792"/>
      <c r="K44" s="1792"/>
      <c r="L44" s="1792"/>
      <c r="M44" s="1792"/>
      <c r="N44" s="1792"/>
      <c r="O44" s="1792"/>
      <c r="P44" s="1792"/>
      <c r="Q44" s="1792"/>
      <c r="R44" s="1792"/>
      <c r="S44" s="1757"/>
      <c r="T44" s="1792">
        <v>10</v>
      </c>
      <c r="U44" s="1792"/>
      <c r="V44" s="1792"/>
      <c r="W44" s="1792"/>
      <c r="X44" s="1792"/>
      <c r="Y44" s="1792"/>
      <c r="Z44" s="1792"/>
      <c r="AA44" s="1792">
        <v>15</v>
      </c>
      <c r="AB44" s="1792"/>
      <c r="AC44" s="1792"/>
      <c r="AD44" s="1792"/>
      <c r="AE44" s="1792"/>
      <c r="AF44" s="1792"/>
      <c r="AG44" s="1792"/>
      <c r="AH44" s="1792"/>
      <c r="AI44" s="1792"/>
      <c r="AJ44" s="1792"/>
      <c r="AK44" s="1757"/>
      <c r="AL44" s="1792">
        <v>3</v>
      </c>
      <c r="AM44" s="1792"/>
      <c r="AN44" s="1792"/>
      <c r="AO44" s="1792">
        <v>20</v>
      </c>
      <c r="AP44" s="1792"/>
      <c r="AQ44" s="1792">
        <v>3</v>
      </c>
      <c r="AR44" s="1792"/>
      <c r="AS44" s="1792">
        <v>25</v>
      </c>
      <c r="AT44" s="1792">
        <v>25</v>
      </c>
      <c r="AU44" s="1792"/>
      <c r="AV44" s="1792"/>
      <c r="AW44" s="1792"/>
      <c r="AX44" s="1792"/>
      <c r="AY44" s="1792"/>
      <c r="AZ44" s="1792"/>
      <c r="BA44" s="1792"/>
      <c r="BB44" s="1792"/>
      <c r="BC44" s="1757"/>
      <c r="BD44" s="1792"/>
      <c r="BE44" s="1792">
        <v>0.1</v>
      </c>
      <c r="BF44" s="1792"/>
      <c r="BG44" s="1792"/>
      <c r="BH44" s="1792">
        <v>30</v>
      </c>
      <c r="BI44" s="1792">
        <v>20</v>
      </c>
      <c r="BJ44" s="1792"/>
      <c r="BK44" s="1792"/>
      <c r="BL44" s="1792">
        <v>5</v>
      </c>
      <c r="BM44" s="1792"/>
      <c r="BN44" s="1792"/>
      <c r="BO44" s="1792"/>
      <c r="BP44" s="1792"/>
      <c r="BQ44" s="1792"/>
      <c r="BR44" s="1792"/>
      <c r="BS44" s="1792"/>
      <c r="BT44" s="1792"/>
      <c r="BU44" s="1757"/>
      <c r="BV44" s="1792">
        <v>10</v>
      </c>
      <c r="BW44" s="1792">
        <v>10</v>
      </c>
      <c r="BX44" s="1792">
        <v>10</v>
      </c>
      <c r="BY44" s="1792">
        <v>10</v>
      </c>
      <c r="BZ44" s="1823">
        <f>IF(DL44&lt;3,"",(SUM(B44:R44)-MIN(B44:R44)-MAX(B44:R44))/(DL44-2))</f>
        <v>2</v>
      </c>
      <c r="CA44" s="1823" t="str">
        <f>IF(DM44&lt;3,"",(SUM(T44:AJ44)-MIN(T44:AJ44)-MAX(T44:AJ44))/(DM44-2))</f>
        <v/>
      </c>
      <c r="CB44" s="1823">
        <f>IF(DN44&lt;3,"",(SUM(AL44:BB44)-MIN(AL44:BB44)-MAX(AL44:BB44))/(DN44-2))</f>
        <v>16</v>
      </c>
      <c r="CC44" s="1824">
        <f>IF(DO44&lt;3,"",(SUM(BD44:BT44)-MIN(BD44:BT44)-MAX(BD44:BT44))/(DO44-2))</f>
        <v>12.5</v>
      </c>
      <c r="CD44" s="1825" t="str">
        <f t="shared" si="149"/>
        <v/>
      </c>
      <c r="CE44" s="1826" t="str">
        <f t="shared" si="123"/>
        <v/>
      </c>
      <c r="CF44" s="1827" t="str">
        <f t="shared" si="123"/>
        <v/>
      </c>
      <c r="CG44" s="1827" t="str">
        <f t="shared" si="123"/>
        <v/>
      </c>
      <c r="CH44" s="1827" t="str">
        <f t="shared" si="123"/>
        <v/>
      </c>
      <c r="CI44" s="1827" t="str">
        <f t="shared" si="123"/>
        <v/>
      </c>
      <c r="CJ44" s="1827">
        <f t="shared" si="123"/>
        <v>3</v>
      </c>
      <c r="CK44" s="1828">
        <f t="shared" si="123"/>
        <v>3</v>
      </c>
      <c r="CL44" s="1828">
        <f t="shared" si="123"/>
        <v>20</v>
      </c>
      <c r="CM44" s="1828">
        <f t="shared" si="123"/>
        <v>25</v>
      </c>
      <c r="CN44" s="1827">
        <f t="shared" si="123"/>
        <v>25</v>
      </c>
      <c r="CO44" s="1827" t="str">
        <f t="shared" si="123"/>
        <v/>
      </c>
      <c r="CP44" s="1827" t="str">
        <f t="shared" si="123"/>
        <v/>
      </c>
      <c r="CQ44" s="1827" t="str">
        <f t="shared" si="123"/>
        <v/>
      </c>
      <c r="CR44" s="1827" t="str">
        <f t="shared" si="123"/>
        <v/>
      </c>
      <c r="CS44" s="1826" t="str">
        <f t="shared" si="123"/>
        <v/>
      </c>
      <c r="CT44" s="1829" t="str">
        <f t="shared" si="123"/>
        <v/>
      </c>
      <c r="CU44" s="1758" t="str">
        <f t="shared" si="124"/>
        <v/>
      </c>
      <c r="CV44" s="1759" t="str">
        <f t="shared" si="125"/>
        <v/>
      </c>
      <c r="CW44" s="1760" t="str">
        <f t="shared" si="126"/>
        <v/>
      </c>
      <c r="CX44" s="1760" t="str">
        <f t="shared" si="127"/>
        <v/>
      </c>
      <c r="CY44" s="1760" t="str">
        <f t="shared" si="128"/>
        <v/>
      </c>
      <c r="CZ44" s="1760" t="str">
        <f t="shared" si="129"/>
        <v/>
      </c>
      <c r="DA44" s="1760" t="str">
        <f t="shared" si="130"/>
        <v/>
      </c>
      <c r="DB44" s="1761">
        <f t="shared" si="131"/>
        <v>0.1</v>
      </c>
      <c r="DC44" s="1761">
        <f t="shared" si="132"/>
        <v>5</v>
      </c>
      <c r="DD44" s="1761">
        <f t="shared" si="133"/>
        <v>20</v>
      </c>
      <c r="DE44" s="1760">
        <f t="shared" si="134"/>
        <v>30</v>
      </c>
      <c r="DF44" s="1760" t="str">
        <f t="shared" si="135"/>
        <v/>
      </c>
      <c r="DG44" s="1760" t="str">
        <f t="shared" si="136"/>
        <v/>
      </c>
      <c r="DH44" s="1760" t="str">
        <f t="shared" si="137"/>
        <v/>
      </c>
      <c r="DI44" s="1760" t="str">
        <f t="shared" si="138"/>
        <v/>
      </c>
      <c r="DJ44" s="1759" t="str">
        <f t="shared" si="139"/>
        <v/>
      </c>
      <c r="DK44" s="1758" t="str">
        <f t="shared" si="140"/>
        <v/>
      </c>
      <c r="DL44" s="1830">
        <f t="shared" si="141"/>
        <v>3</v>
      </c>
      <c r="DM44" s="1831">
        <f t="shared" si="142"/>
        <v>2</v>
      </c>
      <c r="DN44" s="1831">
        <f t="shared" si="143"/>
        <v>5</v>
      </c>
      <c r="DO44" s="1831">
        <f t="shared" si="144"/>
        <v>4</v>
      </c>
      <c r="DP44" s="1834"/>
      <c r="DQ44" s="1835"/>
      <c r="DR44" s="1835"/>
      <c r="DS44" s="1836"/>
      <c r="DU44" s="1837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841</v>
      </c>
      <c r="B46" s="140" t="s">
        <v>842</v>
      </c>
      <c r="C46" s="140" t="s">
        <v>842</v>
      </c>
      <c r="D46" s="140" t="s">
        <v>842</v>
      </c>
      <c r="E46" s="140" t="s">
        <v>842</v>
      </c>
      <c r="F46" s="140" t="s">
        <v>842</v>
      </c>
      <c r="G46" s="140" t="s">
        <v>842</v>
      </c>
      <c r="H46" s="140" t="s">
        <v>842</v>
      </c>
      <c r="I46" s="140" t="s">
        <v>842</v>
      </c>
      <c r="J46" s="140" t="s">
        <v>842</v>
      </c>
      <c r="K46" s="140" t="s">
        <v>842</v>
      </c>
      <c r="L46" s="140" t="s">
        <v>842</v>
      </c>
      <c r="M46" s="140" t="s">
        <v>842</v>
      </c>
      <c r="N46" s="140" t="s">
        <v>842</v>
      </c>
      <c r="O46" s="140" t="s">
        <v>842</v>
      </c>
      <c r="P46" s="140" t="s">
        <v>842</v>
      </c>
      <c r="Q46" s="140" t="s">
        <v>842</v>
      </c>
      <c r="R46" s="140" t="s">
        <v>842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871</v>
      </c>
      <c r="BE46" s="725" t="s">
        <v>871</v>
      </c>
      <c r="BF46" s="725" t="s">
        <v>871</v>
      </c>
      <c r="BG46" s="725" t="s">
        <v>871</v>
      </c>
      <c r="BH46" s="725" t="s">
        <v>871</v>
      </c>
      <c r="BI46" s="725" t="s">
        <v>871</v>
      </c>
      <c r="BJ46" s="725" t="s">
        <v>871</v>
      </c>
      <c r="BK46" s="725" t="s">
        <v>871</v>
      </c>
      <c r="BL46" s="725" t="s">
        <v>871</v>
      </c>
      <c r="BM46" s="725" t="s">
        <v>871</v>
      </c>
      <c r="BN46" s="725" t="s">
        <v>871</v>
      </c>
      <c r="BO46" s="725" t="s">
        <v>871</v>
      </c>
      <c r="BP46" s="725" t="s">
        <v>871</v>
      </c>
      <c r="BQ46" s="725" t="s">
        <v>871</v>
      </c>
      <c r="BR46" s="725" t="s">
        <v>871</v>
      </c>
      <c r="BS46" s="725" t="s">
        <v>871</v>
      </c>
      <c r="BT46" s="725" t="s">
        <v>871</v>
      </c>
      <c r="BU46" s="773"/>
      <c r="BV46" s="725"/>
      <c r="BW46" s="140"/>
      <c r="BX46" s="725"/>
      <c r="BY46" s="140" t="s">
        <v>1115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843</v>
      </c>
      <c r="B55" s="140" t="s">
        <v>842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871</v>
      </c>
      <c r="BE55" s="725" t="s">
        <v>871</v>
      </c>
      <c r="BF55" s="725" t="s">
        <v>871</v>
      </c>
      <c r="BG55" s="725" t="s">
        <v>871</v>
      </c>
      <c r="BH55" s="725" t="s">
        <v>871</v>
      </c>
      <c r="BI55" s="725" t="s">
        <v>871</v>
      </c>
      <c r="BJ55" s="725" t="s">
        <v>871</v>
      </c>
      <c r="BK55" s="725" t="s">
        <v>871</v>
      </c>
      <c r="BL55" s="725" t="s">
        <v>871</v>
      </c>
      <c r="BM55" s="725" t="s">
        <v>871</v>
      </c>
      <c r="BN55" s="725" t="s">
        <v>871</v>
      </c>
      <c r="BO55" s="725" t="s">
        <v>871</v>
      </c>
      <c r="BP55" s="725" t="s">
        <v>871</v>
      </c>
      <c r="BQ55" s="725" t="s">
        <v>871</v>
      </c>
      <c r="BR55" s="725" t="s">
        <v>871</v>
      </c>
      <c r="BS55" s="725" t="s">
        <v>871</v>
      </c>
      <c r="BT55" s="725" t="s">
        <v>871</v>
      </c>
      <c r="BU55" s="773"/>
      <c r="BV55" s="725"/>
      <c r="BW55" s="140"/>
      <c r="BX55" s="725" t="s">
        <v>1115</v>
      </c>
      <c r="BY55" s="140" t="s">
        <v>1115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793" t="s">
        <v>256</v>
      </c>
      <c r="B62" s="1791">
        <v>5</v>
      </c>
      <c r="C62" s="1810"/>
      <c r="D62" s="1791"/>
      <c r="E62" s="1810"/>
      <c r="F62" s="1791"/>
      <c r="G62" s="1810"/>
      <c r="H62" s="1791"/>
      <c r="I62" s="1810"/>
      <c r="J62" s="1791">
        <v>15</v>
      </c>
      <c r="K62" s="1791"/>
      <c r="L62" s="1791"/>
      <c r="M62" s="1810"/>
      <c r="N62" s="1791"/>
      <c r="O62" s="1810"/>
      <c r="P62" s="1791"/>
      <c r="Q62" s="1810"/>
      <c r="R62" s="1791"/>
      <c r="S62" s="1794"/>
      <c r="T62" s="1810"/>
      <c r="U62" s="1791"/>
      <c r="V62" s="1810"/>
      <c r="W62" s="1791"/>
      <c r="X62" s="1810"/>
      <c r="Y62" s="1791">
        <v>10</v>
      </c>
      <c r="Z62" s="1810"/>
      <c r="AA62" s="1791"/>
      <c r="AB62" s="1810"/>
      <c r="AC62" s="1810"/>
      <c r="AD62" s="1810"/>
      <c r="AE62" s="1791"/>
      <c r="AF62" s="1810"/>
      <c r="AG62" s="1791"/>
      <c r="AH62" s="1810"/>
      <c r="AI62" s="1791"/>
      <c r="AJ62" s="1810"/>
      <c r="AK62" s="1794"/>
      <c r="AL62" s="1810">
        <v>15</v>
      </c>
      <c r="AM62" s="1791"/>
      <c r="AN62" s="1810"/>
      <c r="AO62" s="1791"/>
      <c r="AP62" s="1810">
        <v>15</v>
      </c>
      <c r="AQ62" s="1791">
        <v>10</v>
      </c>
      <c r="AR62" s="1810"/>
      <c r="AS62" s="1791">
        <v>12.5</v>
      </c>
      <c r="AT62" s="1810">
        <v>15</v>
      </c>
      <c r="AU62" s="1791"/>
      <c r="AV62" s="1810"/>
      <c r="AW62" s="1791"/>
      <c r="AX62" s="1810"/>
      <c r="AY62" s="1791"/>
      <c r="AZ62" s="1810"/>
      <c r="BA62" s="1791"/>
      <c r="BB62" s="1810"/>
      <c r="BC62" s="1794"/>
      <c r="BD62" s="1810"/>
      <c r="BE62" s="1810"/>
      <c r="BF62" s="1791"/>
      <c r="BG62" s="1810">
        <v>15</v>
      </c>
      <c r="BH62" s="1791"/>
      <c r="BI62" s="1810"/>
      <c r="BJ62" s="1791">
        <v>4</v>
      </c>
      <c r="BK62" s="1810"/>
      <c r="BL62" s="1791">
        <v>16</v>
      </c>
      <c r="BM62" s="1810"/>
      <c r="BN62" s="1810"/>
      <c r="BO62" s="1810"/>
      <c r="BP62" s="1791"/>
      <c r="BQ62" s="1810"/>
      <c r="BR62" s="1791"/>
      <c r="BS62" s="1810"/>
      <c r="BT62" s="1791"/>
      <c r="BU62" s="1794"/>
      <c r="BV62" s="1810"/>
      <c r="BW62" s="1791"/>
      <c r="BX62" s="1810">
        <v>15</v>
      </c>
      <c r="BY62" s="1791">
        <v>15</v>
      </c>
      <c r="BZ62" s="1823" t="str">
        <f>IF(DL62&lt;3,"",(SUM(B62:R62)-MIN(B62:R62)-MAX(B62:R62))/(DL62-2))</f>
        <v/>
      </c>
      <c r="CA62" s="1823" t="str">
        <f>IF(DM62&lt;3,"",(SUM(T62:AJ62)-MIN(T62:AJ62)-MAX(T62:AJ62))/(DM62-2))</f>
        <v/>
      </c>
      <c r="CB62" s="1823">
        <f>IF(DN62&lt;3,"",(SUM(AL62:BB62)-MIN(AL62:BB62)-MAX(AL62:BB62))/(DN62-2))</f>
        <v>14.166666666666666</v>
      </c>
      <c r="CC62" s="1824">
        <f>IF(DO62&lt;3,"",(SUM(BD62:BT62)-MIN(BD62:BT62)-MAX(BD62:BT62))/(DO62-2))</f>
        <v>15</v>
      </c>
      <c r="CD62" s="1825" t="str">
        <f t="shared" si="231"/>
        <v/>
      </c>
      <c r="CE62" s="1826" t="str">
        <f t="shared" si="205"/>
        <v/>
      </c>
      <c r="CF62" s="1827" t="str">
        <f t="shared" si="205"/>
        <v/>
      </c>
      <c r="CG62" s="1827" t="str">
        <f t="shared" si="205"/>
        <v/>
      </c>
      <c r="CH62" s="1827" t="str">
        <f t="shared" si="205"/>
        <v/>
      </c>
      <c r="CI62" s="1827" t="str">
        <f t="shared" si="205"/>
        <v/>
      </c>
      <c r="CJ62" s="1827">
        <f t="shared" si="205"/>
        <v>10</v>
      </c>
      <c r="CK62" s="1828">
        <f t="shared" si="205"/>
        <v>12.5</v>
      </c>
      <c r="CL62" s="1828">
        <f t="shared" si="205"/>
        <v>15</v>
      </c>
      <c r="CM62" s="1828">
        <f t="shared" si="205"/>
        <v>15</v>
      </c>
      <c r="CN62" s="1827">
        <f t="shared" si="205"/>
        <v>15</v>
      </c>
      <c r="CO62" s="1827" t="str">
        <f t="shared" si="205"/>
        <v/>
      </c>
      <c r="CP62" s="1827" t="str">
        <f t="shared" si="205"/>
        <v/>
      </c>
      <c r="CQ62" s="1827" t="str">
        <f t="shared" si="205"/>
        <v/>
      </c>
      <c r="CR62" s="1827" t="str">
        <f t="shared" si="205"/>
        <v/>
      </c>
      <c r="CS62" s="1826" t="str">
        <f t="shared" si="205"/>
        <v/>
      </c>
      <c r="CT62" s="1829" t="str">
        <f t="shared" si="205"/>
        <v/>
      </c>
      <c r="CU62" s="1758" t="str">
        <f t="shared" si="206"/>
        <v/>
      </c>
      <c r="CV62" s="1759" t="str">
        <f t="shared" si="207"/>
        <v/>
      </c>
      <c r="CW62" s="1760" t="str">
        <f t="shared" si="208"/>
        <v/>
      </c>
      <c r="CX62" s="1760" t="str">
        <f t="shared" si="209"/>
        <v/>
      </c>
      <c r="CY62" s="1760" t="str">
        <f t="shared" si="210"/>
        <v/>
      </c>
      <c r="CZ62" s="1760" t="str">
        <f t="shared" si="211"/>
        <v/>
      </c>
      <c r="DA62" s="1760" t="str">
        <f t="shared" si="212"/>
        <v/>
      </c>
      <c r="DB62" s="1761">
        <f t="shared" si="213"/>
        <v>4</v>
      </c>
      <c r="DC62" s="1761">
        <f t="shared" si="214"/>
        <v>15</v>
      </c>
      <c r="DD62" s="1761">
        <f t="shared" si="215"/>
        <v>16</v>
      </c>
      <c r="DE62" s="1760" t="str">
        <f t="shared" si="216"/>
        <v/>
      </c>
      <c r="DF62" s="1760" t="str">
        <f t="shared" si="217"/>
        <v/>
      </c>
      <c r="DG62" s="1760" t="str">
        <f t="shared" si="218"/>
        <v/>
      </c>
      <c r="DH62" s="1760" t="str">
        <f t="shared" si="219"/>
        <v/>
      </c>
      <c r="DI62" s="1760" t="str">
        <f t="shared" si="220"/>
        <v/>
      </c>
      <c r="DJ62" s="1759" t="str">
        <f t="shared" si="221"/>
        <v/>
      </c>
      <c r="DK62" s="1758" t="str">
        <f t="shared" si="222"/>
        <v/>
      </c>
      <c r="DL62" s="1830">
        <f t="shared" si="223"/>
        <v>2</v>
      </c>
      <c r="DM62" s="1831">
        <f t="shared" si="224"/>
        <v>1</v>
      </c>
      <c r="DN62" s="1831">
        <f t="shared" si="225"/>
        <v>5</v>
      </c>
      <c r="DO62" s="1831">
        <f t="shared" si="226"/>
        <v>3</v>
      </c>
      <c r="DP62" s="1834"/>
      <c r="DQ62" s="1835"/>
      <c r="DR62" s="1835"/>
      <c r="DS62" s="1836"/>
      <c r="DU62" s="1837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8" customFormat="1" ht="12.75" customHeight="1">
      <c r="A64" s="772" t="s">
        <v>1108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8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28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28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28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8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28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793" t="s">
        <v>256</v>
      </c>
      <c r="B71" s="1791"/>
      <c r="C71" s="1810">
        <v>2.5</v>
      </c>
      <c r="D71" s="1791"/>
      <c r="E71" s="1810"/>
      <c r="F71" s="1791"/>
      <c r="G71" s="1810"/>
      <c r="H71" s="1791"/>
      <c r="I71" s="1810"/>
      <c r="J71" s="1791"/>
      <c r="K71" s="1791"/>
      <c r="L71" s="1791"/>
      <c r="M71" s="1810"/>
      <c r="N71" s="1791"/>
      <c r="O71" s="1810"/>
      <c r="P71" s="1791"/>
      <c r="Q71" s="1810"/>
      <c r="R71" s="1791"/>
      <c r="S71" s="1794"/>
      <c r="T71" s="1810"/>
      <c r="U71" s="1791"/>
      <c r="V71" s="1810"/>
      <c r="W71" s="1791"/>
      <c r="X71" s="1810"/>
      <c r="Y71" s="1791"/>
      <c r="Z71" s="1810"/>
      <c r="AA71" s="1791"/>
      <c r="AB71" s="1810"/>
      <c r="AC71" s="1810"/>
      <c r="AD71" s="1810"/>
      <c r="AE71" s="1791"/>
      <c r="AF71" s="1810"/>
      <c r="AG71" s="1791"/>
      <c r="AH71" s="1810"/>
      <c r="AI71" s="1791"/>
      <c r="AJ71" s="1810"/>
      <c r="AK71" s="1794"/>
      <c r="AL71" s="1791"/>
      <c r="AM71" s="1791"/>
      <c r="AN71" s="1791"/>
      <c r="AO71" s="1791">
        <v>1.5</v>
      </c>
      <c r="AP71" s="1791"/>
      <c r="AQ71" s="1791"/>
      <c r="AR71" s="1791"/>
      <c r="AS71" s="1791">
        <v>2</v>
      </c>
      <c r="AT71" s="1791">
        <v>1.5</v>
      </c>
      <c r="AU71" s="1791"/>
      <c r="AV71" s="1810"/>
      <c r="AW71" s="1791"/>
      <c r="AX71" s="1810"/>
      <c r="AY71" s="1791"/>
      <c r="AZ71" s="1810"/>
      <c r="BA71" s="1791"/>
      <c r="BB71" s="1810"/>
      <c r="BC71" s="1794"/>
      <c r="BD71" s="1791"/>
      <c r="BE71" s="1791"/>
      <c r="BF71" s="1791">
        <v>1</v>
      </c>
      <c r="BG71" s="1791"/>
      <c r="BH71" s="1791">
        <v>2</v>
      </c>
      <c r="BI71" s="1791"/>
      <c r="BJ71" s="1791">
        <v>25</v>
      </c>
      <c r="BK71" s="1791"/>
      <c r="BL71" s="1791">
        <v>1.8</v>
      </c>
      <c r="BM71" s="1810"/>
      <c r="BN71" s="1810"/>
      <c r="BO71" s="1810"/>
      <c r="BP71" s="1791"/>
      <c r="BQ71" s="1810"/>
      <c r="BR71" s="1791"/>
      <c r="BS71" s="1810"/>
      <c r="BT71" s="1791"/>
      <c r="BU71" s="1794"/>
      <c r="BV71" s="1810"/>
      <c r="BW71" s="1791"/>
      <c r="BX71" s="1810">
        <v>1.5</v>
      </c>
      <c r="BY71" s="1791">
        <v>1.8</v>
      </c>
      <c r="BZ71" s="1823" t="str">
        <f t="shared" ref="BZ71:BZ72" si="267">IF(DL71&lt;3,"",(SUM(B71:R71)-MIN(B71:R71)-MAX(B71:R71))/(DL71-2))</f>
        <v/>
      </c>
      <c r="CA71" s="1823" t="str">
        <f t="shared" ref="CA71:CA72" si="268">IF(DM71&lt;3,"",(SUM(T71:AJ71)-MIN(T71:AJ71)-MAX(T71:AJ71))/(DM71-2))</f>
        <v/>
      </c>
      <c r="CB71" s="1823">
        <f t="shared" ref="CB71:CB72" si="269">IF(DN71&lt;3,"",(SUM(AL71:BB71)-MIN(AL71:BB71)-MAX(AL71:BB71))/(DN71-2))</f>
        <v>1.5</v>
      </c>
      <c r="CC71" s="1824">
        <f t="shared" ref="CC71:CC72" si="270">IF(DO71&lt;3,"",(SUM(BD71:BT71)-MIN(BD71:BT71)-MAX(BD71:BT71))/(DO71-2))</f>
        <v>1.9000000000000004</v>
      </c>
      <c r="CD71" s="1825" t="str">
        <f t="shared" si="245"/>
        <v/>
      </c>
      <c r="CE71" s="1826" t="str">
        <f t="shared" si="245"/>
        <v/>
      </c>
      <c r="CF71" s="1827" t="str">
        <f t="shared" si="245"/>
        <v/>
      </c>
      <c r="CG71" s="1827" t="str">
        <f t="shared" si="245"/>
        <v/>
      </c>
      <c r="CH71" s="1827" t="str">
        <f t="shared" si="245"/>
        <v/>
      </c>
      <c r="CI71" s="1827" t="str">
        <f t="shared" si="245"/>
        <v/>
      </c>
      <c r="CJ71" s="1827" t="str">
        <f t="shared" si="245"/>
        <v/>
      </c>
      <c r="CK71" s="1828">
        <f t="shared" si="245"/>
        <v>1.5</v>
      </c>
      <c r="CL71" s="1828">
        <f t="shared" si="245"/>
        <v>1.5</v>
      </c>
      <c r="CM71" s="1828">
        <f t="shared" si="245"/>
        <v>2</v>
      </c>
      <c r="CN71" s="1827" t="str">
        <f t="shared" si="245"/>
        <v/>
      </c>
      <c r="CO71" s="1827" t="str">
        <f t="shared" si="245"/>
        <v/>
      </c>
      <c r="CP71" s="1827" t="str">
        <f t="shared" si="245"/>
        <v/>
      </c>
      <c r="CQ71" s="1827" t="str">
        <f t="shared" si="245"/>
        <v/>
      </c>
      <c r="CR71" s="1827" t="str">
        <f t="shared" si="245"/>
        <v/>
      </c>
      <c r="CS71" s="1826" t="str">
        <f t="shared" si="245"/>
        <v/>
      </c>
      <c r="CT71" s="1829" t="str">
        <f t="shared" si="245"/>
        <v/>
      </c>
      <c r="CU71" s="1758" t="str">
        <f t="shared" si="246"/>
        <v/>
      </c>
      <c r="CV71" s="1759" t="str">
        <f t="shared" si="246"/>
        <v/>
      </c>
      <c r="CW71" s="1760" t="str">
        <f t="shared" si="246"/>
        <v/>
      </c>
      <c r="CX71" s="1760" t="str">
        <f t="shared" si="246"/>
        <v/>
      </c>
      <c r="CY71" s="1760" t="str">
        <f t="shared" si="246"/>
        <v/>
      </c>
      <c r="CZ71" s="1760" t="str">
        <f t="shared" si="246"/>
        <v/>
      </c>
      <c r="DA71" s="1760" t="str">
        <f t="shared" si="246"/>
        <v/>
      </c>
      <c r="DB71" s="1761">
        <f t="shared" si="246"/>
        <v>1</v>
      </c>
      <c r="DC71" s="1761">
        <f t="shared" si="246"/>
        <v>1.8</v>
      </c>
      <c r="DD71" s="1761">
        <f t="shared" si="246"/>
        <v>2</v>
      </c>
      <c r="DE71" s="1760">
        <f t="shared" si="246"/>
        <v>25</v>
      </c>
      <c r="DF71" s="1760" t="str">
        <f t="shared" si="246"/>
        <v/>
      </c>
      <c r="DG71" s="1760" t="str">
        <f t="shared" si="246"/>
        <v/>
      </c>
      <c r="DH71" s="1760" t="str">
        <f t="shared" si="246"/>
        <v/>
      </c>
      <c r="DI71" s="1760" t="str">
        <f t="shared" si="246"/>
        <v/>
      </c>
      <c r="DJ71" s="1759" t="str">
        <f t="shared" si="246"/>
        <v/>
      </c>
      <c r="DK71" s="1758" t="str">
        <f t="shared" si="247"/>
        <v/>
      </c>
      <c r="DL71" s="1830">
        <f t="shared" si="248"/>
        <v>1</v>
      </c>
      <c r="DM71" s="1831">
        <f t="shared" si="249"/>
        <v>0</v>
      </c>
      <c r="DN71" s="1831">
        <f t="shared" si="250"/>
        <v>3</v>
      </c>
      <c r="DO71" s="1831">
        <f t="shared" si="251"/>
        <v>4</v>
      </c>
      <c r="DP71" s="1834"/>
      <c r="DQ71" s="1835"/>
      <c r="DR71" s="1835"/>
      <c r="DS71" s="1836"/>
      <c r="DU71" s="1837"/>
    </row>
    <row r="72" spans="1:125" s="1728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8" customFormat="1" ht="14" customHeight="1">
      <c r="A73" s="772" t="s">
        <v>1111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8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28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28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28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8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28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8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28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8" customFormat="1" ht="14" customHeight="1">
      <c r="A82" s="772" t="s">
        <v>1113</v>
      </c>
      <c r="B82" s="99" t="s">
        <v>872</v>
      </c>
      <c r="C82" s="99"/>
      <c r="D82" s="99"/>
      <c r="E82" s="99"/>
      <c r="F82" s="99"/>
      <c r="G82" s="99" t="s">
        <v>872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872</v>
      </c>
      <c r="U82" s="99" t="s">
        <v>872</v>
      </c>
      <c r="V82" s="99" t="s">
        <v>872</v>
      </c>
      <c r="W82" s="99" t="s">
        <v>872</v>
      </c>
      <c r="X82" s="99" t="s">
        <v>872</v>
      </c>
      <c r="Y82" s="99" t="s">
        <v>872</v>
      </c>
      <c r="Z82" s="99" t="s">
        <v>872</v>
      </c>
      <c r="AA82" s="99" t="s">
        <v>872</v>
      </c>
      <c r="AB82" s="99" t="s">
        <v>872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8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28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28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28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8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28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8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28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1109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852</v>
      </c>
      <c r="U91" s="725" t="s">
        <v>852</v>
      </c>
      <c r="V91" s="725" t="s">
        <v>852</v>
      </c>
      <c r="W91" s="725" t="s">
        <v>852</v>
      </c>
      <c r="X91" s="725" t="s">
        <v>852</v>
      </c>
      <c r="Y91" s="725" t="s">
        <v>852</v>
      </c>
      <c r="Z91" s="725" t="s">
        <v>852</v>
      </c>
      <c r="AA91" s="725" t="s">
        <v>852</v>
      </c>
      <c r="AB91" s="725" t="s">
        <v>852</v>
      </c>
      <c r="AC91" s="725" t="s">
        <v>852</v>
      </c>
      <c r="AD91" s="725" t="s">
        <v>852</v>
      </c>
      <c r="AE91" s="725" t="s">
        <v>852</v>
      </c>
      <c r="AF91" s="725" t="s">
        <v>852</v>
      </c>
      <c r="AG91" s="725" t="s">
        <v>852</v>
      </c>
      <c r="AH91" s="725" t="s">
        <v>852</v>
      </c>
      <c r="AI91" s="725" t="s">
        <v>852</v>
      </c>
      <c r="AJ91" s="725" t="s">
        <v>852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456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574" sqref="H574:K641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684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689</v>
      </c>
      <c r="K1" s="1903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443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444</v>
      </c>
      <c r="I3" s="806"/>
      <c r="J3" s="806"/>
      <c r="K3" s="806"/>
      <c r="L3" s="807"/>
      <c r="M3" s="805" t="s">
        <v>457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458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663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459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664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460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461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665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666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462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463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3746</v>
      </c>
      <c r="D20" s="833">
        <f>SUM(D21:D30)</f>
        <v>4810</v>
      </c>
      <c r="E20" s="833">
        <f>SUM(E21:E30)</f>
        <v>21915</v>
      </c>
      <c r="F20" s="833">
        <f>SUM(F21:F30)</f>
        <v>44627</v>
      </c>
      <c r="G20" s="832"/>
      <c r="H20" s="834"/>
      <c r="I20" s="834"/>
      <c r="J20" s="834"/>
      <c r="K20" s="834"/>
      <c r="L20" s="832"/>
      <c r="M20" s="833">
        <f>SUM(M21:M30)</f>
        <v>632.19999999999993</v>
      </c>
      <c r="N20" s="833">
        <f>SUM(N21:N30)</f>
        <v>533</v>
      </c>
      <c r="O20" s="833">
        <f>SUM(O21:O30)</f>
        <v>-6480</v>
      </c>
      <c r="P20" s="833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639</v>
      </c>
      <c r="B24" s="832"/>
      <c r="C24" s="835">
        <f>SUM(C964:C967)</f>
        <v>2800</v>
      </c>
      <c r="D24" s="835">
        <f>SUM(D964:D967)</f>
        <v>2840</v>
      </c>
      <c r="E24" s="835">
        <f>SUM(E964:E967)</f>
        <v>1800</v>
      </c>
      <c r="F24" s="835">
        <f>SUM(F964:F967)</f>
        <v>900</v>
      </c>
      <c r="G24" s="832"/>
      <c r="H24" s="834"/>
      <c r="I24" s="834"/>
      <c r="J24" s="834"/>
      <c r="K24" s="834"/>
      <c r="L24" s="832"/>
      <c r="M24" s="835">
        <f>SUM(M964:M967)</f>
        <v>560</v>
      </c>
      <c r="N24" s="835">
        <f>SUM(N964:N967)</f>
        <v>568</v>
      </c>
      <c r="O24" s="835">
        <f>SUM(O964:O967)</f>
        <v>360</v>
      </c>
      <c r="P24" s="835">
        <f>SUM(P964:P967)</f>
        <v>180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640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486</v>
      </c>
      <c r="D26" s="835">
        <f>SUM(D971:D972)</f>
        <v>900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97.199999999999932</v>
      </c>
      <c r="N26" s="835">
        <f>SUM(N971:N972)</f>
        <v>180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360</v>
      </c>
      <c r="D27" s="835">
        <f>SUM(D974:D974)</f>
        <v>480</v>
      </c>
      <c r="E27" s="835">
        <f>SUM(E974:E974)</f>
        <v>8200</v>
      </c>
      <c r="F27" s="835">
        <f>SUM(F974:F974)</f>
        <v>18700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464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3417.3199999999997</v>
      </c>
      <c r="D31" s="833">
        <f>SUM(D32:D41)</f>
        <v>4692.96</v>
      </c>
      <c r="E31" s="833">
        <f>SUM(E32:E41)</f>
        <v>21550.260000000002</v>
      </c>
      <c r="F31" s="833">
        <f>SUM(F32:F41)</f>
        <v>42343.619999999995</v>
      </c>
      <c r="G31" s="832"/>
      <c r="H31" s="834"/>
      <c r="I31" s="834"/>
      <c r="J31" s="834"/>
      <c r="K31" s="834"/>
      <c r="L31" s="832"/>
      <c r="M31" s="833">
        <f>SUM(M32:M41)</f>
        <v>-2096</v>
      </c>
      <c r="N31" s="833">
        <f>SUM(N32:N41)</f>
        <v>-2410</v>
      </c>
      <c r="O31" s="833">
        <f>SUM(O32:O41)</f>
        <v>-8718</v>
      </c>
      <c r="P31" s="833">
        <f>SUM(P32:P41)</f>
        <v>-14921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1266.32</v>
      </c>
      <c r="D33" s="840">
        <f t="shared" ref="D33:F33" si="4">SUM(D$988:D$990)</f>
        <v>1880.96</v>
      </c>
      <c r="E33" s="840">
        <f t="shared" si="4"/>
        <v>4214.26</v>
      </c>
      <c r="F33" s="840">
        <f t="shared" si="4"/>
        <v>6794.62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250</v>
      </c>
      <c r="D34" s="841">
        <f t="shared" si="6"/>
        <v>391</v>
      </c>
      <c r="E34" s="841">
        <f t="shared" si="6"/>
        <v>1152</v>
      </c>
      <c r="F34" s="841">
        <f t="shared" si="6"/>
        <v>1390</v>
      </c>
      <c r="G34" s="844"/>
      <c r="H34" s="845"/>
      <c r="I34" s="845"/>
      <c r="J34" s="845"/>
      <c r="K34" s="845"/>
      <c r="L34" s="844"/>
      <c r="M34" s="843">
        <f t="shared" si="5"/>
        <v>-148</v>
      </c>
      <c r="N34" s="843">
        <f t="shared" si="5"/>
        <v>-204</v>
      </c>
      <c r="O34" s="843">
        <f t="shared" si="5"/>
        <v>-816</v>
      </c>
      <c r="P34" s="843">
        <f t="shared" si="5"/>
        <v>-960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25</v>
      </c>
      <c r="D36" s="841">
        <f t="shared" si="6"/>
        <v>405</v>
      </c>
      <c r="E36" s="841">
        <f t="shared" si="6"/>
        <v>9485</v>
      </c>
      <c r="F36" s="841">
        <f t="shared" si="6"/>
        <v>22940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700</v>
      </c>
      <c r="D37" s="841">
        <f t="shared" si="6"/>
        <v>700</v>
      </c>
      <c r="E37" s="841">
        <f t="shared" si="6"/>
        <v>2160</v>
      </c>
      <c r="F37" s="841">
        <f t="shared" si="6"/>
        <v>3500</v>
      </c>
      <c r="G37" s="844"/>
      <c r="H37" s="845"/>
      <c r="I37" s="845"/>
      <c r="J37" s="845"/>
      <c r="K37" s="845"/>
      <c r="L37" s="844"/>
      <c r="M37" s="843">
        <f t="shared" si="5"/>
        <v>-700</v>
      </c>
      <c r="N37" s="843">
        <f t="shared" si="5"/>
        <v>-700</v>
      </c>
      <c r="O37" s="843">
        <f t="shared" si="5"/>
        <v>-2160</v>
      </c>
      <c r="P37" s="843">
        <f t="shared" si="5"/>
        <v>-3500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50</v>
      </c>
      <c r="D38" s="841">
        <f t="shared" si="6"/>
        <v>150</v>
      </c>
      <c r="E38" s="841">
        <f t="shared" si="6"/>
        <v>1000</v>
      </c>
      <c r="F38" s="841">
        <f t="shared" si="6"/>
        <v>2000</v>
      </c>
      <c r="G38" s="844"/>
      <c r="H38" s="845"/>
      <c r="I38" s="845"/>
      <c r="J38" s="845"/>
      <c r="K38" s="845"/>
      <c r="L38" s="844"/>
      <c r="M38" s="843">
        <f t="shared" si="5"/>
        <v>-50</v>
      </c>
      <c r="N38" s="843">
        <f t="shared" si="5"/>
        <v>-150</v>
      </c>
      <c r="O38" s="843">
        <f t="shared" si="5"/>
        <v>-1000</v>
      </c>
      <c r="P38" s="843">
        <f t="shared" si="5"/>
        <v>-2000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465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466</v>
      </c>
      <c r="B40" s="847"/>
      <c r="C40" s="840">
        <f t="shared" si="6"/>
        <v>348</v>
      </c>
      <c r="D40" s="840">
        <f t="shared" si="6"/>
        <v>390</v>
      </c>
      <c r="E40" s="840">
        <f t="shared" si="6"/>
        <v>720</v>
      </c>
      <c r="F40" s="840">
        <f t="shared" si="6"/>
        <v>1320</v>
      </c>
      <c r="G40" s="844"/>
      <c r="H40" s="845"/>
      <c r="I40" s="845"/>
      <c r="J40" s="845"/>
      <c r="K40" s="845"/>
      <c r="L40" s="844"/>
      <c r="M40" s="840">
        <f t="shared" si="5"/>
        <v>-348</v>
      </c>
      <c r="N40" s="840">
        <f t="shared" si="5"/>
        <v>-390</v>
      </c>
      <c r="O40" s="840">
        <f t="shared" si="5"/>
        <v>-720</v>
      </c>
      <c r="P40" s="840">
        <f t="shared" si="5"/>
        <v>-1320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498</v>
      </c>
      <c r="D41" s="840">
        <f t="shared" si="6"/>
        <v>551</v>
      </c>
      <c r="E41" s="840">
        <f t="shared" si="6"/>
        <v>2579</v>
      </c>
      <c r="F41" s="840">
        <f t="shared" si="6"/>
        <v>4399</v>
      </c>
      <c r="G41" s="844"/>
      <c r="H41" s="845"/>
      <c r="I41" s="845"/>
      <c r="J41" s="845"/>
      <c r="K41" s="845"/>
      <c r="L41" s="844"/>
      <c r="M41" s="840">
        <f t="shared" si="5"/>
        <v>-498</v>
      </c>
      <c r="N41" s="840">
        <f t="shared" si="5"/>
        <v>-551</v>
      </c>
      <c r="O41" s="840">
        <f t="shared" si="5"/>
        <v>-2579</v>
      </c>
      <c r="P41" s="840">
        <f t="shared" si="5"/>
        <v>-4399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7.4746396155899633E-2</v>
      </c>
      <c r="D42" s="830">
        <f>D32/D20</f>
        <v>4.677754677754678E-2</v>
      </c>
      <c r="E42" s="830">
        <f>E32/E20</f>
        <v>1.0951403148528405E-2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328.68000000000029</v>
      </c>
      <c r="D43" s="850">
        <f>D20-D31</f>
        <v>117.03999999999996</v>
      </c>
      <c r="E43" s="850">
        <f>E20-E31</f>
        <v>364.73999999999796</v>
      </c>
      <c r="F43" s="850">
        <f>F20-F31</f>
        <v>2283.3800000000047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467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468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469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470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471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49" t="str">
        <f>IF(C450="","",C449*C450*C451)</f>
        <v/>
      </c>
      <c r="D452" s="1749" t="str">
        <f>IF(D450="","",D449*D450*D451)</f>
        <v/>
      </c>
      <c r="E452" s="1749" t="str">
        <f>IF(E450="","",E449*E450*E451)</f>
        <v/>
      </c>
      <c r="F452" s="1749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29"/>
      <c r="N455" s="1729"/>
      <c r="O455" s="1729"/>
      <c r="P455" s="1729"/>
      <c r="Q455" s="1730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49" t="str">
        <f>IF(C455="","",C450*C451*C455)</f>
        <v/>
      </c>
      <c r="D456" s="1749" t="str">
        <f>IF(D455="","",D450*D451*D455)</f>
        <v/>
      </c>
      <c r="E456" s="1749" t="str">
        <f>IF(E455="","",E450*E451*E455)</f>
        <v/>
      </c>
      <c r="F456" s="1749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31" t="s">
        <v>1097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49">
        <f>IF(C459="","",C458*C459*C460)</f>
        <v>168</v>
      </c>
      <c r="D461" s="1749">
        <f>IF(D459="","",D458*D459*D460)</f>
        <v>225</v>
      </c>
      <c r="E461" s="1749">
        <f>IF(E459="","",E458*E459*E460)</f>
        <v>240</v>
      </c>
      <c r="F461" s="1749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29"/>
      <c r="N464" s="1729"/>
      <c r="O464" s="1729"/>
      <c r="P464" s="1729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49">
        <f>IF(C464="","",C459*C460*C464)</f>
        <v>280</v>
      </c>
      <c r="D465" s="1749">
        <f>IF(D464="","",D459*D460*D464)</f>
        <v>225</v>
      </c>
      <c r="E465" s="1749">
        <f>IF(E464="","",E459*E460*E464)</f>
        <v>240</v>
      </c>
      <c r="F465" s="1749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31" t="s">
        <v>1097</v>
      </c>
      <c r="R465" s="667"/>
      <c r="S465" s="795"/>
      <c r="T465" s="795"/>
      <c r="U465" s="826">
        <v>466</v>
      </c>
      <c r="V465" s="260"/>
    </row>
    <row r="466" spans="1:22" ht="15.75" customHeight="1">
      <c r="A466" s="1750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45">
        <f>IF(C468="","",C467*C468*C469)</f>
        <v>50</v>
      </c>
      <c r="D470" s="1745">
        <f>IF(D468="","",D467*D468*D469)</f>
        <v>40</v>
      </c>
      <c r="E470" s="1745">
        <f>IF(E468="","",E467*E468*E469)</f>
        <v>60</v>
      </c>
      <c r="F470" s="1745">
        <f>IF(F468="","",F467*F468*F469)</f>
        <v>80</v>
      </c>
      <c r="G470" s="865"/>
      <c r="H470" s="1745">
        <f>IF(H$46=0,"",SUM($D467)*H468*H469)</f>
        <v>0</v>
      </c>
      <c r="I470" s="1745">
        <f>IF(I$46=0,"",SUM($D467)*I468*I469)</f>
        <v>0</v>
      </c>
      <c r="J470" s="1745">
        <f>IF(J$46=0,"",SUM($D467)*J468*J469)</f>
        <v>0</v>
      </c>
      <c r="K470" s="1745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46">
        <f>IF(C470="","",C470*C471/C$46/365/$F$1)</f>
        <v>3.8486627527723423E-2</v>
      </c>
      <c r="D472" s="1746">
        <f>IF(D470="","",D470*D471/D$46/365/$F$1)</f>
        <v>2.3091976516634052E-2</v>
      </c>
      <c r="E472" s="1746">
        <f>IF(E470="","",E470*E471/E$46/365/$F$1)</f>
        <v>3.4637964774951076E-2</v>
      </c>
      <c r="F472" s="1746">
        <f>IF(F470="","",F470*F471/F$46/365/$F$1)</f>
        <v>3.6947162426614479E-2</v>
      </c>
      <c r="G472" s="887"/>
      <c r="H472" s="1746">
        <f>IF(H$46=0,"",H470*SUM($D471)/H$46/365/$F$1)</f>
        <v>0</v>
      </c>
      <c r="I472" s="1746">
        <f>IF(I$46=0,"",I470*SUM($D471)/I$46/365/$F$1)</f>
        <v>0</v>
      </c>
      <c r="J472" s="1746">
        <f>IF(J$46=0,"",J470*SUM($D471)/J$46/365/$F$1)</f>
        <v>0</v>
      </c>
      <c r="K472" s="1746">
        <f>IF(K$46=0,"",K470*SUM($D471)/K$46/365/$F$1)</f>
        <v>0</v>
      </c>
      <c r="L472" s="887"/>
      <c r="M472" s="1732">
        <f>IF(SUM(H472)=SUM(C472),"",SUM(H472)-SUM(C472))</f>
        <v>-3.8486627527723423E-2</v>
      </c>
      <c r="N472" s="1732">
        <f>IF(SUM(I472)=SUM(D472),"",SUM(I472)-SUM(D472))</f>
        <v>-2.3091976516634052E-2</v>
      </c>
      <c r="O472" s="1732">
        <f>IF(SUM(J472)=SUM(E472),"",SUM(J472)-SUM(E472))</f>
        <v>-3.4637964774951076E-2</v>
      </c>
      <c r="P472" s="1732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29"/>
      <c r="N473" s="1729"/>
      <c r="O473" s="1729"/>
      <c r="P473" s="1729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45">
        <f>IF(C473="","",C468*C469*C473)</f>
        <v>100</v>
      </c>
      <c r="D474" s="1745">
        <f>IF(D473="","",D470*D473)</f>
        <v>200</v>
      </c>
      <c r="E474" s="1745">
        <f t="shared" ref="E474:F474" si="13">IF(E473="","",E470*E473)</f>
        <v>300</v>
      </c>
      <c r="F474" s="1745">
        <f t="shared" si="13"/>
        <v>400</v>
      </c>
      <c r="G474" s="939"/>
      <c r="H474" s="1745">
        <f>IF(H$46=0,"",IF($D473="",H470*'Exp factors'!$H$52,H470*$D473/$D467))</f>
        <v>0</v>
      </c>
      <c r="I474" s="1745">
        <f>IF(I$46=0,"",IF($D473="",I470*'Exp factors'!$H$52,I470*$D473/$D467))</f>
        <v>0</v>
      </c>
      <c r="J474" s="1745">
        <f>IF(J$46=0,"",IF($D473="",J470*'Exp factors'!$H$52,J470*$D473/$D467))</f>
        <v>0</v>
      </c>
      <c r="K474" s="1745">
        <f>IF(K$46=0,"",IF($D473="",K470*'Exp factors'!$H$52,K470*$D473/$D467))</f>
        <v>0</v>
      </c>
      <c r="L474" s="939"/>
      <c r="M474" s="1733">
        <f>IF(SUM(H474)=SUM(C474),"",SUM(H474)-SUM(C474))</f>
        <v>-100</v>
      </c>
      <c r="N474" s="1733">
        <f>IF(SUM(I474)=SUM(D474),"",SUM(I474)-SUM(D474))</f>
        <v>-200</v>
      </c>
      <c r="O474" s="1733">
        <f>IF(SUM(J474)=SUM(E474),"",SUM(J474)-SUM(E474))</f>
        <v>-300</v>
      </c>
      <c r="P474" s="1733">
        <f>IF(SUM(K474)=SUM(F474),"",SUM(K474)-SUM(F474))</f>
        <v>-400</v>
      </c>
      <c r="Q474" s="1734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51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47" t="str">
        <f>IF(C477="","",C476*C477*C478)</f>
        <v/>
      </c>
      <c r="D479" s="1747" t="str">
        <f>IF(D477="","",D476*D477*D478)</f>
        <v/>
      </c>
      <c r="E479" s="1747" t="str">
        <f>IF(E477="","",E476*E477*E478)</f>
        <v/>
      </c>
      <c r="F479" s="1747" t="str">
        <f>IF(F477="","",F476*F477*F478)</f>
        <v/>
      </c>
      <c r="G479" s="892"/>
      <c r="H479" s="1747">
        <f>IF(H$46=0,"",SUM($D476)*H477*H478)</f>
        <v>0</v>
      </c>
      <c r="I479" s="1747">
        <f>IF(I$46=0,"",SUM($D476)*I477*I478)</f>
        <v>0</v>
      </c>
      <c r="J479" s="1747">
        <f>IF(J$46=0,"",SUM($D476)*J477*J478)</f>
        <v>0</v>
      </c>
      <c r="K479" s="1747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48" t="str">
        <f>IF(C479="","",C479*C480/C$46/365/$F$1)</f>
        <v/>
      </c>
      <c r="D481" s="1748" t="str">
        <f>IF(D479="","",D479*D480/D$46/365/$F$1)</f>
        <v/>
      </c>
      <c r="E481" s="1748" t="str">
        <f>IF(E479="","",E479*E480/E$46/365/$F$1)</f>
        <v/>
      </c>
      <c r="F481" s="1748" t="str">
        <f>IF(F479="","",F479*F480/F$46/365/$F$1)</f>
        <v/>
      </c>
      <c r="G481" s="877"/>
      <c r="H481" s="1748">
        <f>IF(H$46=0,"",H479*SUM($D480)/H$46/365/$F$1)</f>
        <v>0</v>
      </c>
      <c r="I481" s="1748">
        <f>IF(I$46=0,"",I479*SUM($D480)/I$46/365/$F$1)</f>
        <v>0</v>
      </c>
      <c r="J481" s="1748">
        <f>IF(J$46=0,"",J479*SUM($D480)/J$46/365/$F$1)</f>
        <v>0</v>
      </c>
      <c r="K481" s="1748">
        <f>IF(K$46=0,"",K479*SUM($D480)/K$46/365/$F$1)</f>
        <v>0</v>
      </c>
      <c r="L481" s="877"/>
      <c r="M481" s="1735" t="str">
        <f>IF(SUM(H481)=SUM(C481),"",SUM(H481)-SUM(C481))</f>
        <v/>
      </c>
      <c r="N481" s="1735" t="str">
        <f>IF(SUM(I481)=SUM(D481),"",SUM(I481)-SUM(D481))</f>
        <v/>
      </c>
      <c r="O481" s="1735" t="str">
        <f>IF(SUM(J481)=SUM(E481),"",SUM(J481)-SUM(E481))</f>
        <v/>
      </c>
      <c r="P481" s="1735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29"/>
      <c r="N482" s="1729"/>
      <c r="O482" s="1729"/>
      <c r="P482" s="1729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47" t="str">
        <f>IF(C482="","",C477*C478*C482)</f>
        <v/>
      </c>
      <c r="D483" s="1747" t="str">
        <f>IF(D482="","",D477*D478*D482)</f>
        <v/>
      </c>
      <c r="E483" s="1747" t="str">
        <f>IF(E482="","",E477*E478*E482)</f>
        <v/>
      </c>
      <c r="F483" s="1747" t="str">
        <f>IF(F482="","",F477*F478*F482)</f>
        <v/>
      </c>
      <c r="G483" s="892"/>
      <c r="H483" s="1747">
        <f>IF(H$46=0,"",IF($D482="",H479*'Exp factors'!$H$54,H479*$D482/$D476))</f>
        <v>0</v>
      </c>
      <c r="I483" s="1747">
        <f>IF(I$46=0,"",IF($D482="",I479*'Exp factors'!$H$54,I479*$D482/$D476))</f>
        <v>0</v>
      </c>
      <c r="J483" s="1747">
        <f>IF(J$46=0,"",IF($D482="",J479*'Exp factors'!$H$54,J479*$D482/$D476))</f>
        <v>0</v>
      </c>
      <c r="K483" s="1747">
        <f>IF(K$46=0,"",IF($D482="",K479*'Exp factors'!$H$54,K479*$D482/$D476))</f>
        <v>0</v>
      </c>
      <c r="L483" s="892"/>
      <c r="M483" s="1736" t="str">
        <f>IF(SUM(H483)=SUM(C483),"",SUM(H483)-SUM(C483))</f>
        <v/>
      </c>
      <c r="N483" s="1736" t="str">
        <f>IF(SUM(I483)=SUM(D483),"",SUM(I483)-SUM(D483))</f>
        <v/>
      </c>
      <c r="O483" s="1736" t="str">
        <f>IF(SUM(J483)=SUM(E483),"",SUM(J483)-SUM(E483))</f>
        <v/>
      </c>
      <c r="P483" s="1736" t="str">
        <f>IF(SUM(K483)=SUM(F483),"",SUM(K483)-SUM(F483))</f>
        <v/>
      </c>
      <c r="Q483" s="1737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51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47" t="str">
        <f>IF(C486="","",C485*C486*C487)</f>
        <v/>
      </c>
      <c r="D488" s="1747">
        <f>IF(D486="","",D485*D486*D487)</f>
        <v>90</v>
      </c>
      <c r="E488" s="1747" t="str">
        <f>IF(E486="","",E485*E486*E487)</f>
        <v/>
      </c>
      <c r="F488" s="1747" t="str">
        <f>IF(F486="","",F485*F486*F487)</f>
        <v/>
      </c>
      <c r="G488" s="892"/>
      <c r="H488" s="1747">
        <f>IF(H$46=0,"",SUM($D485)*H486*H487)</f>
        <v>0</v>
      </c>
      <c r="I488" s="1747">
        <f>IF(I$46=0,"",SUM($D485)*I486*I487)</f>
        <v>0</v>
      </c>
      <c r="J488" s="1747">
        <f>IF(J$46=0,"",SUM($D485)*J486*J487)</f>
        <v>0</v>
      </c>
      <c r="K488" s="1747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48" t="str">
        <f>IF(C488="","",C488*C489/C$46/365/$F$1)</f>
        <v/>
      </c>
      <c r="D490" s="1748">
        <f>IF(D488="","",D488*D489/D$46/365/$F$1)</f>
        <v>5.327788649706458E-2</v>
      </c>
      <c r="E490" s="1748" t="str">
        <f>IF(E488="","",E488*E489/E$46/365/$F$1)</f>
        <v/>
      </c>
      <c r="F490" s="1748" t="str">
        <f>IF(F488="","",F488*F489/F$46/365/$F$1)</f>
        <v/>
      </c>
      <c r="G490" s="877"/>
      <c r="H490" s="1748">
        <f>IF(H$46=0,"",H488*SUM($D489)/H$46/365/$F$1)</f>
        <v>0</v>
      </c>
      <c r="I490" s="1748">
        <f>IF(I$46=0,"",I488*SUM($D489)/I$46/365/$F$1)</f>
        <v>0</v>
      </c>
      <c r="J490" s="1748">
        <f>IF(J$46=0,"",J488*SUM($D489)/J$46/365/$F$1)</f>
        <v>0</v>
      </c>
      <c r="K490" s="1748">
        <f>IF(K$46=0,"",K488*SUM($D489)/K$46/365/$F$1)</f>
        <v>0</v>
      </c>
      <c r="L490" s="877"/>
      <c r="M490" s="1735" t="str">
        <f>IF(SUM(H490)=SUM(C490),"",SUM(H490)-SUM(C490))</f>
        <v/>
      </c>
      <c r="N490" s="1735">
        <f>IF(SUM(I490)=SUM(D490),"",SUM(I490)-SUM(D490))</f>
        <v>-5.327788649706458E-2</v>
      </c>
      <c r="O490" s="1735" t="str">
        <f>IF(SUM(J490)=SUM(E490),"",SUM(J490)-SUM(E490))</f>
        <v/>
      </c>
      <c r="P490" s="1735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29"/>
      <c r="N491" s="1729"/>
      <c r="O491" s="1729"/>
      <c r="P491" s="1729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47" t="str">
        <f>IF(C491="","",C486*C487*C491)</f>
        <v/>
      </c>
      <c r="D492" s="1747">
        <f>IF(D491="","",D486*D487*D491)</f>
        <v>90</v>
      </c>
      <c r="E492" s="1747" t="str">
        <f>IF(E491="","",E486*E487*E491)</f>
        <v/>
      </c>
      <c r="F492" s="1747" t="str">
        <f>IF(F491="","",F486*F487*F491)</f>
        <v/>
      </c>
      <c r="G492" s="892"/>
      <c r="H492" s="1747">
        <f>IF(H$46=0,"",IF($D491="",H488*'Exp factors'!$H$50,H488*$D491/$D485))</f>
        <v>0</v>
      </c>
      <c r="I492" s="1747">
        <f>IF(I$46=0,"",IF($D491="",I488*'Exp factors'!$H$50,I488*$D491/$D485))</f>
        <v>0</v>
      </c>
      <c r="J492" s="1747">
        <f>IF(J$46=0,"",IF($D491="",J488*'Exp factors'!$H$50,J488*$D491/$D485))</f>
        <v>0</v>
      </c>
      <c r="K492" s="1747">
        <f>IF(K$46=0,"",IF($D491="",K488*'Exp factors'!$H$50,K488*$D491/$D485))</f>
        <v>0</v>
      </c>
      <c r="L492" s="892"/>
      <c r="M492" s="1736" t="str">
        <f>IF(SUM(H492)=SUM(C492),"",SUM(H492)-SUM(C492))</f>
        <v/>
      </c>
      <c r="N492" s="1736">
        <f>IF(SUM(I492)=SUM(D492),"",SUM(I492)-SUM(D492))</f>
        <v>-90</v>
      </c>
      <c r="O492" s="1736" t="str">
        <f>IF(SUM(J492)=SUM(E492),"",SUM(J492)-SUM(E492))</f>
        <v/>
      </c>
      <c r="P492" s="1736" t="str">
        <f>IF(SUM(K492)=SUM(F492),"",SUM(K492)-SUM(F492))</f>
        <v/>
      </c>
      <c r="Q492" s="1737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50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45" t="str">
        <f>IF(C495="","",C494*C495*C496)</f>
        <v/>
      </c>
      <c r="D497" s="1745" t="str">
        <f>IF(D495="","",D494*D495*D496)</f>
        <v/>
      </c>
      <c r="E497" s="1745">
        <f>IF(E495="","",E494*E495*E496)</f>
        <v>33.599999999999994</v>
      </c>
      <c r="F497" s="1745">
        <f>IF(F495="","",F494*F495*F496)</f>
        <v>39.199999999999996</v>
      </c>
      <c r="G497" s="892"/>
      <c r="H497" s="1745">
        <f>IF(H$46=0,"",SUM($D494)*H495*H496)</f>
        <v>0</v>
      </c>
      <c r="I497" s="1745">
        <f>IF(I$46=0,"",SUM($D494)*I495*I496)</f>
        <v>0</v>
      </c>
      <c r="J497" s="1745">
        <f>IF(J$46=0,"",SUM($D494)*J495*J496)</f>
        <v>0</v>
      </c>
      <c r="K497" s="1745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46" t="str">
        <f>IF(C497="","",C497*C498/C$46/365/$F$1)</f>
        <v/>
      </c>
      <c r="D499" s="1746" t="str">
        <f>IF(D497="","",D497*D498/D$46/365/$F$1)</f>
        <v/>
      </c>
      <c r="E499" s="1746">
        <f>IF(E497="","",E497*E498/E$46/365/$F$1)</f>
        <v>1.4465753424657531E-2</v>
      </c>
      <c r="F499" s="1746">
        <f>IF(F497="","",F497*F498/F$46/365/$F$1)</f>
        <v>1.3501369863013698E-2</v>
      </c>
      <c r="G499" s="877"/>
      <c r="H499" s="1746">
        <f>IF(H$46=0,"",H497*SUM($D498)/H$46/365/$F$1)</f>
        <v>0</v>
      </c>
      <c r="I499" s="1746">
        <f>IF(I$46=0,"",I497*SUM($D498)/I$46/365/$F$1)</f>
        <v>0</v>
      </c>
      <c r="J499" s="1746">
        <f>IF(J$46=0,"",J497*SUM($D498)/J$46/365/$F$1)</f>
        <v>0</v>
      </c>
      <c r="K499" s="1746">
        <f>IF(K$46=0,"",K497*SUM($D498)/K$46/365/$F$1)</f>
        <v>0</v>
      </c>
      <c r="L499" s="877"/>
      <c r="M499" s="1732" t="str">
        <f>IF(SUM(H499)=SUM(C499),"",SUM(H499)-SUM(C499))</f>
        <v/>
      </c>
      <c r="N499" s="1732" t="str">
        <f>IF(SUM(I499)=SUM(D499),"",SUM(I499)-SUM(D499))</f>
        <v/>
      </c>
      <c r="O499" s="1732">
        <f>IF(SUM(J499)=SUM(E499),"",SUM(J499)-SUM(E499))</f>
        <v>-1.4465753424657531E-2</v>
      </c>
      <c r="P499" s="1732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29"/>
      <c r="N500" s="1729"/>
      <c r="O500" s="1729"/>
      <c r="P500" s="1729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45" t="str">
        <f>IF(C500="","",C495*C496*C500)</f>
        <v/>
      </c>
      <c r="D501" s="1745" t="str">
        <f t="shared" ref="D501:F501" si="14">IF(D500="","",D495*D496*D500)</f>
        <v/>
      </c>
      <c r="E501" s="1745">
        <f t="shared" si="14"/>
        <v>288</v>
      </c>
      <c r="F501" s="1745">
        <f t="shared" si="14"/>
        <v>336</v>
      </c>
      <c r="G501" s="892"/>
      <c r="H501" s="1745">
        <f>IF(H$46=0,"",IF($D500="",H497*'Exp factors'!$H$51,H497*$D500/$D494))</f>
        <v>0</v>
      </c>
      <c r="I501" s="1745">
        <f>IF(I$46=0,"",IF($D500="",I497*'Exp factors'!$H$51,I497*$D500/$D494))</f>
        <v>0</v>
      </c>
      <c r="J501" s="1745">
        <f>IF(J$46=0,"",IF($D500="",J497*'Exp factors'!$H$51,J497*$D500/$D494))</f>
        <v>0</v>
      </c>
      <c r="K501" s="1745">
        <f>IF(K$46=0,"",IF($D500="",K497*'Exp factors'!$H$51,K497*$D500/$D494))</f>
        <v>0</v>
      </c>
      <c r="L501" s="892"/>
      <c r="M501" s="1733" t="str">
        <f>IF(SUM(H501)=SUM(C501),"",SUM(H501)-SUM(C501))</f>
        <v/>
      </c>
      <c r="N501" s="1733" t="str">
        <f>IF(SUM(I501)=SUM(D501),"",SUM(I501)-SUM(D501))</f>
        <v/>
      </c>
      <c r="O501" s="1733">
        <f>IF(SUM(J501)=SUM(E501),"",SUM(J501)-SUM(E501))</f>
        <v>-288</v>
      </c>
      <c r="P501" s="1733">
        <f>IF(SUM(K501)=SUM(F501),"",SUM(K501)-SUM(F501))</f>
        <v>-336</v>
      </c>
      <c r="Q501" s="1734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52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46" t="str">
        <f>IF(SUM(C502)=0,"",C502*C503*C504/C$46/365/$F$1)</f>
        <v/>
      </c>
      <c r="D505" s="1746" t="str">
        <f>IF(SUM(D502)=0,"",D502*D503*D504/D$46/365/$F$1)</f>
        <v/>
      </c>
      <c r="E505" s="1746" t="str">
        <f>IF(SUM(E502)=0,"",E502*E503*E504/E$46/365/$F$1)</f>
        <v/>
      </c>
      <c r="F505" s="1746" t="str">
        <f>IF(SUM(F502)=0,"",F502*F503*F504/F$46/365/$F$1)</f>
        <v/>
      </c>
      <c r="G505" s="877"/>
      <c r="H505" s="1746">
        <f>IF(H$46=0,"",H502*H503*SUM($D504)/H$46/365/$F$1)</f>
        <v>0</v>
      </c>
      <c r="I505" s="1746">
        <f>IF(I$46=0,"",I502*I503*SUM($D504)/I$46/365/$F$1)</f>
        <v>0</v>
      </c>
      <c r="J505" s="1746">
        <f>IF(J$46=0,"",J502*J503*SUM($D504)/J$46/365/$F$1)</f>
        <v>0</v>
      </c>
      <c r="K505" s="1746">
        <f>IF(K$46=0,"",K502*K503*SUM($D504)/K$46/365/$F$1)</f>
        <v>0</v>
      </c>
      <c r="L505" s="877"/>
      <c r="M505" s="1732" t="str">
        <f>IF(SUM(H505)=SUM(C505),"",SUM(H505)-SUM(C505))</f>
        <v/>
      </c>
      <c r="N505" s="1732" t="str">
        <f>IF(SUM(I505)=SUM(D505),"",SUM(I505)-SUM(D505))</f>
        <v/>
      </c>
      <c r="O505" s="1732" t="str">
        <f>IF(SUM(J505)=SUM(E505),"",SUM(J505)-SUM(E505))</f>
        <v/>
      </c>
      <c r="P505" s="1732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45" t="str">
        <f>IF(C506="","",C502*C503*C506)</f>
        <v/>
      </c>
      <c r="D507" s="1745" t="str">
        <f>IF(D506="","",D502*D503*D506)</f>
        <v/>
      </c>
      <c r="E507" s="1745" t="str">
        <f>IF(E506="","",E502*E503*E506)</f>
        <v/>
      </c>
      <c r="F507" s="1745" t="str">
        <f>IF(F506="","",F502*F503*F506)</f>
        <v/>
      </c>
      <c r="G507" s="865"/>
      <c r="H507" s="1745">
        <f>IF(H$46=0,"",IF($D506="",H502*H503*'Exp factors'!$H$61,H502*H503*$D506))</f>
        <v>0</v>
      </c>
      <c r="I507" s="1745">
        <f>IF(I$46=0,"",IF($D506="",I502*I503*'Exp factors'!$H$61,I502*I503*$D506))</f>
        <v>0</v>
      </c>
      <c r="J507" s="1745">
        <f>IF(J$46=0,"",IF($D506="",J502*J503*'Exp factors'!$H$61,J502*J503*$D506))</f>
        <v>0</v>
      </c>
      <c r="K507" s="1745">
        <f>IF(K$46=0,"",IF($D506="",K502*K503*'Exp factors'!$H$61,K502*K503*$D506))</f>
        <v>0</v>
      </c>
      <c r="L507" s="865"/>
      <c r="M507" s="1733" t="str">
        <f>IF(SUM(H507)=SUM(C507),"",SUM(H507)-SUM(C507))</f>
        <v/>
      </c>
      <c r="N507" s="1733" t="str">
        <f>IF(SUM(I507)=SUM(D507),"",SUM(I507)-SUM(D507))</f>
        <v/>
      </c>
      <c r="O507" s="1733" t="str">
        <f>IF(SUM(J507)=SUM(E507),"",SUM(J507)-SUM(E507))</f>
        <v/>
      </c>
      <c r="P507" s="1733" t="str">
        <f>IF(SUM(K507)=SUM(F507),"",SUM(K507)-SUM(F507))</f>
        <v/>
      </c>
      <c r="Q507" s="1734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6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17">
        <f>IF(SUM(C508)=0,"",C508*C509*C510/C$46/365/$F$1)</f>
        <v>1.1306805827353772E-2</v>
      </c>
      <c r="D511" s="1817">
        <f>IF(SUM(D508)=0,"",D508*D509*D510/D$46/365/$F$1)</f>
        <v>5.2185257664709717E-3</v>
      </c>
      <c r="E511" s="1817">
        <f>IF(SUM(E508)=0,"",E508*E509*E510/E$46/365/$F$1)</f>
        <v>1.0437051532941943E-2</v>
      </c>
      <c r="F511" s="1817">
        <f>IF(SUM(F508)=0,"",F508*F509*F510/F$46/365/$F$1)</f>
        <v>1.8786692759295499E-2</v>
      </c>
      <c r="G511" s="877"/>
      <c r="H511" s="1817">
        <f>IF(H$46=0,"",H508*H509*SUM($D510)/H$46/365/$F$1)</f>
        <v>0</v>
      </c>
      <c r="I511" s="1817">
        <f>IF(I$46=0,"",I508*I509*SUM($D510)/I$46/365/$F$1)</f>
        <v>0</v>
      </c>
      <c r="J511" s="1817">
        <f>IF(J$46=0,"",J508*J509*SUM($D510)/J$46/365/$F$1)</f>
        <v>0</v>
      </c>
      <c r="K511" s="1817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18">
        <f>IF(C512="","",C508*C509*C512)</f>
        <v>65</v>
      </c>
      <c r="D513" s="1818">
        <f>IF(D512="","",D508*D509*D512)</f>
        <v>60</v>
      </c>
      <c r="E513" s="1818">
        <f>IF(E512="","",E508*E509*E512)</f>
        <v>120</v>
      </c>
      <c r="F513" s="1818">
        <f>IF(F512="","",F508*F509*F512)</f>
        <v>288</v>
      </c>
      <c r="G513" s="865"/>
      <c r="H513" s="1818">
        <f>IF(H$46=0,"",IF($D512="",H508*H509*'Exp factors'!$H$62,H508*H509*$D512))</f>
        <v>0</v>
      </c>
      <c r="I513" s="1818">
        <f>IF(I$46=0,"",IF($D512="",I508*I509*'Exp factors'!$H$62,I508*I509*$D512))</f>
        <v>0</v>
      </c>
      <c r="J513" s="1818">
        <f>IF(J$46=0,"",IF($D512="",J508*J509*'Exp factors'!$H$62,J508*J509*$D512))</f>
        <v>0</v>
      </c>
      <c r="K513" s="1818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8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16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17">
        <f>IF(SUM(C514)=0,"",C514*C515*C516/C$46/365/$F$1)</f>
        <v>7.0450097847358124E-3</v>
      </c>
      <c r="D517" s="1817">
        <f>IF(SUM(D514)=0,"",D514*D515*D516/D$46/365/$F$1)</f>
        <v>1.908023483365949E-2</v>
      </c>
      <c r="E517" s="1817">
        <f>IF(SUM(E514)=0,"",E514*E515*E516/E$46/365/$F$1)</f>
        <v>2.3483365949119372E-2</v>
      </c>
      <c r="F517" s="1817">
        <f>IF(SUM(F514)=0,"",F514*F515*F516/F$46/365/$F$1)</f>
        <v>3.5225048923679059E-2</v>
      </c>
      <c r="G517" s="877"/>
      <c r="H517" s="1817">
        <f>IF(H$46=0,"",H514*H515*SUM($D516)/H$46/365/$F$1)</f>
        <v>0</v>
      </c>
      <c r="I517" s="1817">
        <f>IF(I$46=0,"",I514*I515*SUM($D516)/I$46/365/$F$1)</f>
        <v>0</v>
      </c>
      <c r="J517" s="1817">
        <f>IF(J$46=0,"",J514*J515*SUM($D516)/J$46/365/$F$1)</f>
        <v>0</v>
      </c>
      <c r="K517" s="1817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18">
        <f>IF(C518="","",C514*C515*C518)</f>
        <v>43.2</v>
      </c>
      <c r="D519" s="1818">
        <f>IF(D518="","",D514*D515*D518)</f>
        <v>130</v>
      </c>
      <c r="E519" s="1818">
        <f>IF(E518="","",E514*E515*E518)</f>
        <v>160</v>
      </c>
      <c r="F519" s="1818">
        <f>IF(F518="","",F514*F515*F518)</f>
        <v>300</v>
      </c>
      <c r="G519" s="865"/>
      <c r="H519" s="1818">
        <f>IF(H$46=0,"",IF($D518="",H514*H515*'Exp factors'!$H$53,H514*H515*$D518))</f>
        <v>0</v>
      </c>
      <c r="I519" s="1818">
        <f>IF(I$46=0,"",IF($D518="",I514*I515*'Exp factors'!$H$53,I514*I515*$D518))</f>
        <v>0</v>
      </c>
      <c r="J519" s="1818">
        <f>IF(J$46=0,"",IF($D518="",J514*J515*'Exp factors'!$H$53,J514*J515*$D518))</f>
        <v>0</v>
      </c>
      <c r="K519" s="1818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8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21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46">
        <f>IF(SUM(C520)=0,"",C520*C521*C522/C$46/365/$F$1)</f>
        <v>2.5048923679060666E-3</v>
      </c>
      <c r="D523" s="1746" t="str">
        <f>IF(SUM(D520)=0,"",D520*D521*D522/D$46/365/$F$1)</f>
        <v/>
      </c>
      <c r="E523" s="1746">
        <f>IF(SUM(E520)=0,"",E520*E521*E522/E$46/365/$F$1)</f>
        <v>1.0437051532941943E-2</v>
      </c>
      <c r="F523" s="1746">
        <f>IF(SUM(F520)=0,"",F520*F521*F522/F$46/365/$F$1)</f>
        <v>3.3398564905414217E-3</v>
      </c>
      <c r="G523" s="877"/>
      <c r="H523" s="1746">
        <f>IF(H$46=0,"",H520*H521*SUM($D522)/H$46/365/$F$1)</f>
        <v>0</v>
      </c>
      <c r="I523" s="1746">
        <f>IF(I$46=0,"",I520*I521*SUM($D522)/I$46/365/$F$1)</f>
        <v>0</v>
      </c>
      <c r="J523" s="1746">
        <f>IF(J$46=0,"",J520*J521*SUM($D522)/J$46/365/$F$1)</f>
        <v>0</v>
      </c>
      <c r="K523" s="1746">
        <f>IF(K$46=0,"",K520*K521*SUM($D522)/K$46/365/$F$1)</f>
        <v>0</v>
      </c>
      <c r="L523" s="877"/>
      <c r="M523" s="1732">
        <f>IF(SUM(H523)=SUM(C523),"",SUM(H523)-SUM(C523))</f>
        <v>-2.5048923679060666E-3</v>
      </c>
      <c r="N523" s="1732" t="str">
        <f>IF(SUM(I523)=SUM(D523),"",SUM(I523)-SUM(D523))</f>
        <v/>
      </c>
      <c r="O523" s="1732">
        <f>IF(SUM(J523)=SUM(E523),"",SUM(J523)-SUM(E523))</f>
        <v>-1.0437051532941943E-2</v>
      </c>
      <c r="P523" s="1732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45">
        <f>IF(C524="","",C520*C521*C524)</f>
        <v>43.199999999999996</v>
      </c>
      <c r="D525" s="1745" t="str">
        <f>IF(D524="","",D520*D521*D524)</f>
        <v/>
      </c>
      <c r="E525" s="1745">
        <f>IF(E524="","",E520*E521*E524)</f>
        <v>240</v>
      </c>
      <c r="F525" s="1745">
        <f>IF(F524="","",F520*F521*F524)</f>
        <v>96</v>
      </c>
      <c r="G525" s="865"/>
      <c r="H525" s="1745">
        <f>IF(H$46=0,"",IF($D524="",H520*H521*'Exp factors'!$H$44,H520*H521*$D524))</f>
        <v>0</v>
      </c>
      <c r="I525" s="1745">
        <f>IF(I$46=0,"",IF($D524="",I520*I521*'Exp factors'!$H$44,I520*I521*$D524))</f>
        <v>0</v>
      </c>
      <c r="J525" s="1745">
        <f>IF(J$46=0,"",IF($D524="",J520*J521*'Exp factors'!$H$44,J520*J521*$D524))</f>
        <v>0</v>
      </c>
      <c r="K525" s="1745">
        <f>IF(K$46=0,"",IF($D524="",K520*K521*'Exp factors'!$H$44,K520*K521*$D524))</f>
        <v>0</v>
      </c>
      <c r="L525" s="865"/>
      <c r="M525" s="1733">
        <f>IF(SUM(H525)=SUM(C525),"",SUM(H525)-SUM(C525))</f>
        <v>-43.199999999999996</v>
      </c>
      <c r="N525" s="1733" t="str">
        <f>IF(SUM(I525)=SUM(D525),"",SUM(I525)-SUM(D525))</f>
        <v/>
      </c>
      <c r="O525" s="1733">
        <f>IF(SUM(J525)=SUM(E525),"",SUM(J525)-SUM(E525))</f>
        <v>-240</v>
      </c>
      <c r="P525" s="1733">
        <f>IF(SUM(K525)=SUM(F525),"",SUM(K525)-SUM(F525))</f>
        <v>-96</v>
      </c>
      <c r="Q525" s="1734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21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46" t="str">
        <f>IF(SUM(C527)=0,"",C527*C528/C$46/365/$F$1)</f>
        <v/>
      </c>
      <c r="D529" s="1746">
        <f>IF(SUM(D527)=0,"",D527*D528/D$46/365/$F$1)</f>
        <v>3.0919765166340508E-3</v>
      </c>
      <c r="E529" s="1746">
        <f>IF(SUM(E527)=0,"",E527*E528/E$46/365/$F$1)</f>
        <v>5.6686236138290928E-3</v>
      </c>
      <c r="F529" s="1746">
        <f>IF(SUM(F527)=0,"",F527*F528/F$46/365/$F$1)</f>
        <v>2.8858447488584477E-3</v>
      </c>
      <c r="G529" s="865"/>
      <c r="H529" s="1746">
        <f>IF(H$46=0,"",H527*SUM($D528)/H$46/365/$F$1)</f>
        <v>0</v>
      </c>
      <c r="I529" s="1746">
        <f>IF(I$46=0,"",I527*SUM($D528)/I$46/365/$F$1)</f>
        <v>0</v>
      </c>
      <c r="J529" s="1746">
        <f>IF(J$46=0,"",J527*SUM($D528)/J$46/365/$F$1)</f>
        <v>0</v>
      </c>
      <c r="K529" s="1746">
        <f>IF(K$46=0,"",K527*SUM($D528)/K$46/365/$F$1)</f>
        <v>0</v>
      </c>
      <c r="L529" s="865"/>
      <c r="M529" s="1732" t="str">
        <f>IF(SUM(H529)=SUM(C529),"",SUM(H529)-SUM(C529))</f>
        <v/>
      </c>
      <c r="N529" s="1732">
        <f>IF(SUM(I529)=SUM(D529),"",SUM(I529)-SUM(D529))</f>
        <v>-3.0919765166340508E-3</v>
      </c>
      <c r="O529" s="1732">
        <f>IF(SUM(J529)=SUM(E529),"",SUM(J529)-SUM(E529))</f>
        <v>-5.6686236138290928E-3</v>
      </c>
      <c r="P529" s="1732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45" t="str">
        <f>IF(C530="","",C527*C530)</f>
        <v/>
      </c>
      <c r="D531" s="1745">
        <f>IF(D530="","",D527*D530)</f>
        <v>99.960000000000008</v>
      </c>
      <c r="E531" s="1745">
        <f>IF(E530="","",E527*E530)</f>
        <v>183.26</v>
      </c>
      <c r="F531" s="1745">
        <f>IF(F530="","",F527*F530)</f>
        <v>116.62</v>
      </c>
      <c r="G531" s="865"/>
      <c r="H531" s="1745">
        <f>IF(H$46=0,"",IF($D530="",H527*'Exp factors'!$H$45,H527*$D530))</f>
        <v>0</v>
      </c>
      <c r="I531" s="1745">
        <f>IF(I$46=0,"",IF($D530="",I527*'Exp factors'!$H$45,I527*$D530))</f>
        <v>0</v>
      </c>
      <c r="J531" s="1745">
        <f>IF(J$46=0,"",IF($D530="",J527*'Exp factors'!$H$45,J527*$D530))</f>
        <v>0</v>
      </c>
      <c r="K531" s="1745">
        <f>IF(K$46=0,"",IF($D530="",K527*'Exp factors'!$H$45,K527*$D530))</f>
        <v>0</v>
      </c>
      <c r="L531" s="865"/>
      <c r="M531" s="1733" t="str">
        <f>IF(SUM(H531)=SUM(C531),"",SUM(H531)-SUM(C531))</f>
        <v/>
      </c>
      <c r="N531" s="1733">
        <f>IF(SUM(I531)=SUM(D531),"",SUM(I531)-SUM(D531))</f>
        <v>-99.960000000000008</v>
      </c>
      <c r="O531" s="1733">
        <f>IF(SUM(J531)=SUM(E531),"",SUM(J531)-SUM(E531))</f>
        <v>-183.26</v>
      </c>
      <c r="P531" s="1733">
        <f>IF(SUM(K531)=SUM(F531),"",SUM(K531)-SUM(F531))</f>
        <v>-116.62</v>
      </c>
      <c r="Q531" s="1734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21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46">
        <f>IF(SUM(C533)=0,"",C533*C534/C$46/365/$F$1)</f>
        <v>1.3992172211350293E-3</v>
      </c>
      <c r="D535" s="1746">
        <f>IF(SUM(D533)=0,"",D533*D534/D$46/365/$F$1)</f>
        <v>1.049412915851272E-3</v>
      </c>
      <c r="E535" s="1746">
        <f>IF(SUM(E533)=0,"",E533*E534/E$46/365/$F$1)</f>
        <v>4.197651663405088E-3</v>
      </c>
      <c r="F535" s="1746">
        <f>IF(SUM(F533)=0,"",F533*F534/F$46/365/$F$1)</f>
        <v>3.3581213307240705E-3</v>
      </c>
      <c r="G535" s="865"/>
      <c r="H535" s="1746">
        <f>IF(H$46=0,"",H533*SUM($D534)/H$46/365/$F$1)</f>
        <v>0</v>
      </c>
      <c r="I535" s="1746">
        <f>IF(I$46=0,"",I533*SUM($D534)/I$46/365/$F$1)</f>
        <v>0</v>
      </c>
      <c r="J535" s="1746">
        <f>IF(J$46=0,"",J533*SUM($D534)/J$46/365/$F$1)</f>
        <v>0</v>
      </c>
      <c r="K535" s="1746">
        <f>IF(K$46=0,"",K533*SUM($D534)/K$46/365/$F$1)</f>
        <v>0</v>
      </c>
      <c r="L535" s="865"/>
      <c r="M535" s="1732">
        <f>IF(SUM(H535)=SUM(C535),"",SUM(H535)-SUM(C535))</f>
        <v>-1.3992172211350293E-3</v>
      </c>
      <c r="N535" s="1732">
        <f>IF(SUM(I535)=SUM(D535),"",SUM(I535)-SUM(D535))</f>
        <v>-1.049412915851272E-3</v>
      </c>
      <c r="O535" s="1732">
        <f>IF(SUM(J535)=SUM(E535),"",SUM(J535)-SUM(E535))</f>
        <v>-4.197651663405088E-3</v>
      </c>
      <c r="P535" s="1732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45">
        <f>IF(C536="","",C533*C536)</f>
        <v>45</v>
      </c>
      <c r="D537" s="1745">
        <f>IF(D536="","",D533*D536)</f>
        <v>45</v>
      </c>
      <c r="E537" s="1745">
        <f>IF(E536="","",E533*E536)</f>
        <v>204</v>
      </c>
      <c r="F537" s="1745">
        <f>IF(F536="","",F533*F536)</f>
        <v>204</v>
      </c>
      <c r="G537" s="865"/>
      <c r="H537" s="1745">
        <f>IF(H$46=0,"",IF($D536="",H533*'Exp factors'!$H$46,H533*$D536))</f>
        <v>0</v>
      </c>
      <c r="I537" s="1745">
        <f>IF(I$46=0,"",IF($D536="",I533*'Exp factors'!$H$46,I533*$D536))</f>
        <v>0</v>
      </c>
      <c r="J537" s="1745">
        <f>IF(J$46=0,"",IF($D536="",J533*'Exp factors'!$H$46,J533*$D536))</f>
        <v>0</v>
      </c>
      <c r="K537" s="1745">
        <f>IF(K$46=0,"",IF($D536="",K533*'Exp factors'!$H$46,K533*$D536))</f>
        <v>0</v>
      </c>
      <c r="L537" s="865"/>
      <c r="M537" s="1733">
        <f>IF(SUM(H537)=SUM(C537),"",SUM(H537)-SUM(C537))</f>
        <v>-45</v>
      </c>
      <c r="N537" s="1733">
        <f>IF(SUM(I537)=SUM(D537),"",SUM(I537)-SUM(D537))</f>
        <v>-45</v>
      </c>
      <c r="O537" s="1733">
        <f>IF(SUM(J537)=SUM(E537),"",SUM(J537)-SUM(E537))</f>
        <v>-204</v>
      </c>
      <c r="P537" s="1733">
        <f>IF(SUM(K537)=SUM(F537),"",SUM(K537)-SUM(F537))</f>
        <v>-204</v>
      </c>
      <c r="Q537" s="1734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21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46">
        <f>IF(SUM(C538)=0,"",C538*C539*C540/C$46/365/$F$1)</f>
        <v>1.532941943900848E-3</v>
      </c>
      <c r="D541" s="1746">
        <f>IF(SUM(D538)=0,"",D538*D539*D540/D$46/365/$F$1)</f>
        <v>2.2994129158512722E-3</v>
      </c>
      <c r="E541" s="1746">
        <f>IF(SUM(E538)=0,"",E538*E539*E540/E$46/365/$F$1)</f>
        <v>1.8395303326810178E-2</v>
      </c>
      <c r="F541" s="1746">
        <f>IF(SUM(F538)=0,"",F538*F539*F540/F$46/365/$F$1)</f>
        <v>2.3913894324853229E-2</v>
      </c>
      <c r="G541" s="865"/>
      <c r="H541" s="1746">
        <f>IF(H$46=0,"",H538*H539*SUM($D540)/H$46/365/$F$1)</f>
        <v>0</v>
      </c>
      <c r="I541" s="1746">
        <f>IF(I$46=0,"",I538*I539*SUM($D540)/I$46/365/$F$1)</f>
        <v>0</v>
      </c>
      <c r="J541" s="1746">
        <f>IF(J$46=0,"",J538*J539*SUM($D540)/J$46/365/$F$1)</f>
        <v>0</v>
      </c>
      <c r="K541" s="1746">
        <f>IF(K$46=0,"",K538*K539*SUM($D540)/K$46/365/$F$1)</f>
        <v>0</v>
      </c>
      <c r="L541" s="865"/>
      <c r="M541" s="1732">
        <f>IF(SUM(H541)=SUM(C541),"",SUM(H541)-SUM(C541))</f>
        <v>-1.532941943900848E-3</v>
      </c>
      <c r="N541" s="1732">
        <f>IF(SUM(I541)=SUM(D541),"",SUM(I541)-SUM(D541))</f>
        <v>-2.2994129158512722E-3</v>
      </c>
      <c r="O541" s="1732">
        <f>IF(SUM(J541)=SUM(E541),"",SUM(J541)-SUM(E541))</f>
        <v>-1.8395303326810178E-2</v>
      </c>
      <c r="P541" s="1732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45">
        <f>IF(C542="","",C538*C539*C542)</f>
        <v>30</v>
      </c>
      <c r="D543" s="1745">
        <f>IF(D542="","",D538*D539*D542)</f>
        <v>60</v>
      </c>
      <c r="E543" s="1745">
        <f>IF(E542="","",E538*E539*E542)</f>
        <v>720</v>
      </c>
      <c r="F543" s="1745">
        <f>IF(F542="","",F538*F539*F542)</f>
        <v>1170</v>
      </c>
      <c r="G543" s="865"/>
      <c r="H543" s="1745">
        <f>IF(H$46=0,"",IF($D542="",H538*H539*'Exp factors'!$H$47,H538*H539*$D542))</f>
        <v>0</v>
      </c>
      <c r="I543" s="1745">
        <f>IF(I$46=0,"",IF($D542="",I538*I539*'Exp factors'!$H$47,I538*I539*$D542))</f>
        <v>0</v>
      </c>
      <c r="J543" s="1745">
        <f>IF(J$46=0,"",IF($D542="",J538*J539*'Exp factors'!$H$47,J538*J539*$D542))</f>
        <v>0</v>
      </c>
      <c r="K543" s="1745">
        <f>IF(K$46=0,"",IF($D542="",K538*K539*'Exp factors'!$H$47,K538*K539*$D542))</f>
        <v>0</v>
      </c>
      <c r="L543" s="865"/>
      <c r="M543" s="1733">
        <f>IF(SUM(H543)=SUM(C543),"",SUM(H543)-SUM(C543))</f>
        <v>-30</v>
      </c>
      <c r="N543" s="1733">
        <f>IF(SUM(I543)=SUM(D543),"",SUM(I543)-SUM(D543))</f>
        <v>-60</v>
      </c>
      <c r="O543" s="1733">
        <f>IF(SUM(J543)=SUM(E543),"",SUM(J543)-SUM(E543))</f>
        <v>-720</v>
      </c>
      <c r="P543" s="1733">
        <f>IF(SUM(K543)=SUM(F543),"",SUM(K543)-SUM(F543))</f>
        <v>-1170</v>
      </c>
      <c r="Q543" s="1734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22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48" t="str">
        <f>IF(SUM(C545)=0,"",C545*C546/C$46/365/$F$1)</f>
        <v/>
      </c>
      <c r="D547" s="1748" t="str">
        <f>IF(SUM(D545)=0,"",D545*D546/D$46/365/$F$1)</f>
        <v/>
      </c>
      <c r="E547" s="1748" t="str">
        <f>IF(SUM(E545)=0,"",E545*E546/E$46/365/$F$1)</f>
        <v/>
      </c>
      <c r="F547" s="1748" t="str">
        <f>IF(SUM(F545)=0,"",F545*F546/F$46/365/$F$1)</f>
        <v/>
      </c>
      <c r="G547" s="865"/>
      <c r="H547" s="1748">
        <f>IF(H$46=0,"",H545*SUM($D546)/H$46/365/$F$1)</f>
        <v>0</v>
      </c>
      <c r="I547" s="1748">
        <f>IF(I$46=0,"",I545*SUM($D546)/I$46/365/$F$1)</f>
        <v>0</v>
      </c>
      <c r="J547" s="1748">
        <f>IF(J$46=0,"",J545*SUM($D546)/J$46/365/$F$1)</f>
        <v>0</v>
      </c>
      <c r="K547" s="1748">
        <f>IF(K$46=0,"",K545*SUM($D546)/K$46/365/$F$1)</f>
        <v>0</v>
      </c>
      <c r="L547" s="865"/>
      <c r="M547" s="1735" t="str">
        <f>IF(SUM(H547)=SUM(C547),"",SUM(H547)-SUM(C547))</f>
        <v/>
      </c>
      <c r="N547" s="1735" t="str">
        <f>IF(SUM(I547)=SUM(D547),"",SUM(I547)-SUM(D547))</f>
        <v/>
      </c>
      <c r="O547" s="1735" t="str">
        <f>IF(SUM(J547)=SUM(E547),"",SUM(J547)-SUM(E547))</f>
        <v/>
      </c>
      <c r="P547" s="1735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47" t="str">
        <f>IF(C548="","",C545*C548)</f>
        <v/>
      </c>
      <c r="D549" s="1747" t="str">
        <f>IF(D548="","",D545*D548)</f>
        <v/>
      </c>
      <c r="E549" s="1747" t="str">
        <f>IF(E548="","",E545*E548)</f>
        <v/>
      </c>
      <c r="F549" s="1747" t="str">
        <f>IF(F548="","",F545*F548)</f>
        <v/>
      </c>
      <c r="G549" s="865"/>
      <c r="H549" s="1747">
        <f>IF(H$46=0,"",IF($D548="",H545*'Exp factors'!$H$48,H545*$D548))</f>
        <v>0</v>
      </c>
      <c r="I549" s="1747">
        <f>IF(I$46=0,"",IF($D548="",I545*'Exp factors'!$H$48,I545*$D548))</f>
        <v>0</v>
      </c>
      <c r="J549" s="1747">
        <f>IF(J$46=0,"",IF($D548="",J545*'Exp factors'!$H$48,J545*$D548))</f>
        <v>0</v>
      </c>
      <c r="K549" s="1747">
        <f>IF(K$46=0,"",IF($D548="",K545*'Exp factors'!$H$48,K545*$D548))</f>
        <v>0</v>
      </c>
      <c r="L549" s="865"/>
      <c r="M549" s="1736" t="str">
        <f>IF(SUM(H549)=SUM(C549),"",SUM(H549)-SUM(C549))</f>
        <v/>
      </c>
      <c r="N549" s="1736" t="str">
        <f>IF(SUM(I549)=SUM(D549),"",SUM(I549)-SUM(D549))</f>
        <v/>
      </c>
      <c r="O549" s="1736" t="str">
        <f>IF(SUM(J549)=SUM(E549),"",SUM(J549)-SUM(E549))</f>
        <v/>
      </c>
      <c r="P549" s="1736" t="str">
        <f>IF(SUM(K549)=SUM(F549),"",SUM(K549)-SUM(F549))</f>
        <v/>
      </c>
      <c r="Q549" s="1737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21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46" t="str">
        <f>IF(SUM(C551)=0,"",C551*C552/C$46/365/$F$1)</f>
        <v/>
      </c>
      <c r="D553" s="1746" t="str">
        <f>IF(SUM(D551)=0,"",D551*D552/D$46/365/$F$1)</f>
        <v/>
      </c>
      <c r="E553" s="1746" t="str">
        <f>IF(SUM(E551)=0,"",E551*E552/E$46/365/$F$1)</f>
        <v/>
      </c>
      <c r="F553" s="1746" t="str">
        <f>IF(SUM(F551)=0,"",F551*F552/F$46/365/$F$1)</f>
        <v/>
      </c>
      <c r="G553" s="865"/>
      <c r="H553" s="1746">
        <f>IF(H$46=0,"",H551*SUM($D552)/H$46/365/$F$1)</f>
        <v>0</v>
      </c>
      <c r="I553" s="1746">
        <f>IF(I$46=0,"",I551*SUM($D552)/I$46/365/$F$1)</f>
        <v>0</v>
      </c>
      <c r="J553" s="1746">
        <f>IF(J$46=0,"",J551*SUM($D552)/J$46/365/$F$1)</f>
        <v>0</v>
      </c>
      <c r="K553" s="1746">
        <f>IF(K$46=0,"",K551*SUM($D552)/K$46/365/$F$1)</f>
        <v>0</v>
      </c>
      <c r="L553" s="865"/>
      <c r="M553" s="1732" t="str">
        <f>IF(SUM(H553)=SUM(C553),"",SUM(H553)-SUM(C553))</f>
        <v/>
      </c>
      <c r="N553" s="1732" t="str">
        <f>IF(SUM(I553)=SUM(D553),"",SUM(I553)-SUM(D553))</f>
        <v/>
      </c>
      <c r="O553" s="1732" t="str">
        <f>IF(SUM(J553)=SUM(E553),"",SUM(J553)-SUM(E553))</f>
        <v/>
      </c>
      <c r="P553" s="1732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45" t="str">
        <f>IF(C554="","",C551*C554)</f>
        <v/>
      </c>
      <c r="D555" s="1745" t="str">
        <f>IF(D554="","",D551*D554)</f>
        <v/>
      </c>
      <c r="E555" s="1745" t="str">
        <f>IF(E554="","",E551*E554)</f>
        <v/>
      </c>
      <c r="F555" s="1745" t="str">
        <f>IF(F554="","",F551*F554)</f>
        <v/>
      </c>
      <c r="G555" s="865"/>
      <c r="H555" s="1745">
        <f>IF(H$46=0,"",IF($D554="",H551*'Exp factors'!$H$49,H551*$D554))</f>
        <v>0</v>
      </c>
      <c r="I555" s="1745">
        <f>IF(I$46=0,"",IF($D554="",I551*'Exp factors'!$H$49,I551*$D554))</f>
        <v>0</v>
      </c>
      <c r="J555" s="1745">
        <f>IF(J$46=0,"",IF($D554="",J551*'Exp factors'!$H$49,J551*$D554))</f>
        <v>0</v>
      </c>
      <c r="K555" s="1745">
        <f>IF(K$46=0,"",IF($D554="",K551*'Exp factors'!$H$49,K551*$D554))</f>
        <v>0</v>
      </c>
      <c r="L555" s="865"/>
      <c r="M555" s="1733" t="str">
        <f>IF(SUM(H555)=SUM(C555),"",SUM(H555)-SUM(C555))</f>
        <v/>
      </c>
      <c r="N555" s="1733" t="str">
        <f>IF(SUM(I555)=SUM(D555),"",SUM(I555)-SUM(D555))</f>
        <v/>
      </c>
      <c r="O555" s="1733" t="str">
        <f>IF(SUM(J555)=SUM(E555),"",SUM(J555)-SUM(E555))</f>
        <v/>
      </c>
      <c r="P555" s="1733" t="str">
        <f>IF(SUM(K555)=SUM(F555),"",SUM(K555)-SUM(F555))</f>
        <v/>
      </c>
      <c r="Q555" s="1734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21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46">
        <f>IF(SUM(C557)=0,"",C557*C558/C$46/365/$F$1)</f>
        <v>4.1748206131767777E-3</v>
      </c>
      <c r="D559" s="1746" t="str">
        <f>IF(SUM(D557)=0,"",D557*D558/D$46/365/$F$1)</f>
        <v/>
      </c>
      <c r="E559" s="1746" t="str">
        <f>IF(SUM(E557)=0,"",E557*E558/E$46/365/$F$1)</f>
        <v/>
      </c>
      <c r="F559" s="1746">
        <f>IF(SUM(F557)=0,"",F557*F558/F$46/365/$F$1)</f>
        <v>3.1311154598825828E-3</v>
      </c>
      <c r="G559" s="865"/>
      <c r="H559" s="1746">
        <f>IF(H$46=0,"",H557*SUM($D558)/H$46/365/$F$1)</f>
        <v>0</v>
      </c>
      <c r="I559" s="1746">
        <f>IF(I$46=0,"",I557*SUM($D558)/I$46/365/$F$1)</f>
        <v>0</v>
      </c>
      <c r="J559" s="1746">
        <f>IF(J$46=0,"",J557*SUM($D558)/J$46/365/$F$1)</f>
        <v>0</v>
      </c>
      <c r="K559" s="1746">
        <f>IF(K$46=0,"",K557*SUM($D558)/K$46/365/$F$1)</f>
        <v>0</v>
      </c>
      <c r="L559" s="865"/>
      <c r="M559" s="1732">
        <f>IF(SUM(H559)=SUM(C559),"",SUM(H559)-SUM(C559))</f>
        <v>-4.1748206131767777E-3</v>
      </c>
      <c r="N559" s="1732" t="str">
        <f>IF(SUM(I559)=SUM(D559),"",SUM(I559)-SUM(D559))</f>
        <v/>
      </c>
      <c r="O559" s="1732" t="str">
        <f>IF(SUM(J559)=SUM(E559),"",SUM(J559)-SUM(E559))</f>
        <v/>
      </c>
      <c r="P559" s="1732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45">
        <f>IF(C560="","",C557*C560)</f>
        <v>49.92</v>
      </c>
      <c r="D561" s="1745" t="str">
        <f>IF(D560="","",D557*D560)</f>
        <v/>
      </c>
      <c r="E561" s="1745" t="str">
        <f>IF(E560="","",E557*E560)</f>
        <v/>
      </c>
      <c r="F561" s="1745">
        <f>IF(F560="","",F557*F560)</f>
        <v>120</v>
      </c>
      <c r="G561" s="865"/>
      <c r="H561" s="1745">
        <f>IF(H$46=0,"",IF($D560="",H557*'Exp factors'!$H$55,H557*$D560))</f>
        <v>0</v>
      </c>
      <c r="I561" s="1745">
        <f>IF(I$46=0,"",IF($D560="",I557*'Exp factors'!$H$55,I557*$D560))</f>
        <v>0</v>
      </c>
      <c r="J561" s="1745">
        <f>IF(J$46=0,"",IF($D560="",J557*'Exp factors'!$H$55,J557*$D560))</f>
        <v>0</v>
      </c>
      <c r="K561" s="1745">
        <f>IF(K$46=0,"",IF($D560="",K557*'Exp factors'!$H$55,K557*$D560))</f>
        <v>0</v>
      </c>
      <c r="L561" s="865"/>
      <c r="M561" s="1733">
        <f>IF(SUM(H561)=SUM(C561),"",SUM(H561)-SUM(C561))</f>
        <v>-49.92</v>
      </c>
      <c r="N561" s="1733" t="str">
        <f>IF(SUM(I561)=SUM(D561),"",SUM(I561)-SUM(D561))</f>
        <v/>
      </c>
      <c r="O561" s="1733" t="str">
        <f>IF(SUM(J561)=SUM(E561),"",SUM(J561)-SUM(E561))</f>
        <v/>
      </c>
      <c r="P561" s="1733">
        <f>IF(SUM(K561)=SUM(F561),"",SUM(K561)-SUM(F561))</f>
        <v>-120</v>
      </c>
      <c r="Q561" s="1734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22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48">
        <f>IF(SUM(C563)=0,"",C563*C564/C$46/365/$F$1)</f>
        <v>1.2524461839530333E-3</v>
      </c>
      <c r="D565" s="1748" t="str">
        <f>IF(SUM(D563)=0,"",D563*D564/D$46/365/$F$1)</f>
        <v/>
      </c>
      <c r="E565" s="1748" t="str">
        <f>IF(SUM(E563)=0,"",E563*E564/E$46/365/$F$1)</f>
        <v/>
      </c>
      <c r="F565" s="1748" t="str">
        <f>IF(SUM(F563)=0,"",F563*F564/F$46/365/$F$1)</f>
        <v/>
      </c>
      <c r="G565" s="865"/>
      <c r="H565" s="1748">
        <f>IF(H$46=0,"",H563*SUM($D564)/H$46/365/$F$1)</f>
        <v>0</v>
      </c>
      <c r="I565" s="1748">
        <f>IF(I$46=0,"",I563*SUM($D564)/I$46/365/$F$1)</f>
        <v>0</v>
      </c>
      <c r="J565" s="1748">
        <f>IF(J$46=0,"",J563*SUM($D564)/J$46/365/$F$1)</f>
        <v>0</v>
      </c>
      <c r="K565" s="1748">
        <f>IF(K$46=0,"",K563*SUM($D564)/K$46/365/$F$1)</f>
        <v>0</v>
      </c>
      <c r="L565" s="865"/>
      <c r="M565" s="1735">
        <f>IF(SUM(H565)=SUM(C565),"",SUM(H565)-SUM(C565))</f>
        <v>-1.2524461839530333E-3</v>
      </c>
      <c r="N565" s="1735" t="str">
        <f>IF(SUM(I565)=SUM(D565),"",SUM(I565)-SUM(D565))</f>
        <v/>
      </c>
      <c r="O565" s="1735" t="str">
        <f>IF(SUM(J565)=SUM(E565),"",SUM(J565)-SUM(E565))</f>
        <v/>
      </c>
      <c r="P565" s="1735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47">
        <f>IF(C566="","",C563*C566)</f>
        <v>12</v>
      </c>
      <c r="D567" s="1747" t="str">
        <f>IF(D566="","",D563*D566)</f>
        <v/>
      </c>
      <c r="E567" s="1747" t="str">
        <f>IF(E566="","",E563*E566)</f>
        <v/>
      </c>
      <c r="F567" s="1747" t="str">
        <f>IF(F566="","",F563*F566)</f>
        <v/>
      </c>
      <c r="G567" s="865"/>
      <c r="H567" s="1747">
        <f>IF(H$46=0,"",IF($D566="",H563*'Exp factors'!$H$56,H563*$D566))</f>
        <v>0</v>
      </c>
      <c r="I567" s="1747">
        <f>IF(I$46=0,"",IF($D566="",I563*'Exp factors'!$H$56,I563*$D566))</f>
        <v>0</v>
      </c>
      <c r="J567" s="1747">
        <f>IF(J$46=0,"",IF($D566="",J563*'Exp factors'!$H$56,J563*$D566))</f>
        <v>0</v>
      </c>
      <c r="K567" s="1747">
        <f>IF(K$46=0,"",IF($D566="",K563*'Exp factors'!$H$56,K563*$D566))</f>
        <v>0</v>
      </c>
      <c r="L567" s="865"/>
      <c r="M567" s="1736">
        <f>IF(SUM(H567)=SUM(C567),"",SUM(H567)-SUM(C567))</f>
        <v>-12</v>
      </c>
      <c r="N567" s="1736" t="str">
        <f>IF(SUM(I567)=SUM(D567),"",SUM(I567)-SUM(D567))</f>
        <v/>
      </c>
      <c r="O567" s="1736" t="str">
        <f>IF(SUM(J567)=SUM(E567),"",SUM(J567)-SUM(E567))</f>
        <v/>
      </c>
      <c r="P567" s="1736" t="str">
        <f>IF(SUM(K567)=SUM(F567),"",SUM(K567)-SUM(F567))</f>
        <v/>
      </c>
      <c r="Q567" s="1737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22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48" t="str">
        <f>IF(SUM(C569)=0,"",C569*C570/C$46/365/$F$1)</f>
        <v/>
      </c>
      <c r="D571" s="1748" t="str">
        <f>IF(SUM(D569)=0,"",D569*D570/D$46/365/$F$1)</f>
        <v/>
      </c>
      <c r="E571" s="1748" t="str">
        <f>IF(SUM(E569)=0,"",E569*E570/E$46/365/$F$1)</f>
        <v/>
      </c>
      <c r="F571" s="1748" t="str">
        <f>IF(SUM(F569)=0,"",F569*F570/F$46/365/$F$1)</f>
        <v/>
      </c>
      <c r="G571" s="865"/>
      <c r="H571" s="1748">
        <f>IF(H$46=0,"",H569*SUM($D570)/H$46/365/$F$1)</f>
        <v>0</v>
      </c>
      <c r="I571" s="1748">
        <f>IF(I$46=0,"",I569*SUM($D570)/I$46/365/$F$1)</f>
        <v>0</v>
      </c>
      <c r="J571" s="1748">
        <f>IF(J$46=0,"",J569*SUM($D570)/J$46/365/$F$1)</f>
        <v>0</v>
      </c>
      <c r="K571" s="1748">
        <f>IF(K$46=0,"",K569*SUM($D570)/K$46/365/$F$1)</f>
        <v>0</v>
      </c>
      <c r="L571" s="865"/>
      <c r="M571" s="1735" t="str">
        <f>IF(SUM(H571)=SUM(C571),"",SUM(H571)-SUM(C571))</f>
        <v/>
      </c>
      <c r="N571" s="1735" t="str">
        <f>IF(SUM(I571)=SUM(D571),"",SUM(I571)-SUM(D571))</f>
        <v/>
      </c>
      <c r="O571" s="1735" t="str">
        <f>IF(SUM(J571)=SUM(E571),"",SUM(J571)-SUM(E571))</f>
        <v/>
      </c>
      <c r="P571" s="1735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47" t="str">
        <f>IF(C572="","",C569*C572)</f>
        <v/>
      </c>
      <c r="D573" s="1747" t="str">
        <f>IF(D572="","",D569*D572)</f>
        <v/>
      </c>
      <c r="E573" s="1747" t="str">
        <f>IF(E572="","",E569*E572)</f>
        <v/>
      </c>
      <c r="F573" s="1747" t="str">
        <f>IF(F572="","",F569*F572)</f>
        <v/>
      </c>
      <c r="G573" s="865"/>
      <c r="H573" s="1747">
        <f>IF(H$46=0,"",IF($D572="",H569*'Exp factors'!$H$57,H569*$D572))</f>
        <v>0</v>
      </c>
      <c r="I573" s="1747">
        <f>IF(I$46=0,"",IF($D572="",I569*'Exp factors'!$H$57,I569*$D572))</f>
        <v>0</v>
      </c>
      <c r="J573" s="1747">
        <f>IF(J$46=0,"",IF($D572="",J569*'Exp factors'!$H$57,J569*$D572))</f>
        <v>0</v>
      </c>
      <c r="K573" s="1747">
        <f>IF(K$46=0,"",IF($D572="",K569*'Exp factors'!$H$57,K569*$D572))</f>
        <v>0</v>
      </c>
      <c r="L573" s="865"/>
      <c r="M573" s="1736" t="str">
        <f>IF(SUM(H573)=SUM(C573),"",SUM(H573)-SUM(C573))</f>
        <v/>
      </c>
      <c r="N573" s="1736" t="str">
        <f>IF(SUM(I573)=SUM(D573),"",SUM(I573)-SUM(D573))</f>
        <v/>
      </c>
      <c r="O573" s="1736" t="str">
        <f>IF(SUM(J573)=SUM(E573),"",SUM(J573)-SUM(E573))</f>
        <v/>
      </c>
      <c r="P573" s="1736" t="str">
        <f>IF(SUM(K573)=SUM(F573),"",SUM(K573)-SUM(F573))</f>
        <v/>
      </c>
      <c r="Q573" s="1737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21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46" t="str">
        <f>IF(SUM(C574)=0,"",C574*C575*C576/C$46/365/$F$1)</f>
        <v/>
      </c>
      <c r="D577" s="1746" t="str">
        <f>IF(SUM(D574)=0,"",D574*D575*D576/D$46/365/$F$1)</f>
        <v/>
      </c>
      <c r="E577" s="1746" t="str">
        <f>IF(SUM(E574)=0,"",E574*E575*E576/E$46/365/$F$1)</f>
        <v/>
      </c>
      <c r="F577" s="1746" t="str">
        <f>IF(SUM(F574)=0,"",F574*F575*F576/F$46/365/$F$1)</f>
        <v/>
      </c>
      <c r="G577" s="865"/>
      <c r="H577" s="1746">
        <f>IF(H$46=0,"",H574*H575*SUM($D576)/H$46/365/$F$1)</f>
        <v>0</v>
      </c>
      <c r="I577" s="1746">
        <f>IF(I$46=0,"",I574*I575*SUM($D576)/I$46/365/$F$1)</f>
        <v>0</v>
      </c>
      <c r="J577" s="1746">
        <f>IF(J$46=0,"",J574*J575*SUM($D576)/J$46/365/$F$1)</f>
        <v>0</v>
      </c>
      <c r="K577" s="1746">
        <f>IF(K$46=0,"",K574*K575*SUM($D576)/K$46/365/$F$1)</f>
        <v>0</v>
      </c>
      <c r="L577" s="865"/>
      <c r="M577" s="1732" t="str">
        <f>IF(SUM(H577)=SUM(C577),"",SUM(H577)-SUM(C577))</f>
        <v/>
      </c>
      <c r="N577" s="1732" t="str">
        <f>IF(SUM(I577)=SUM(D577),"",SUM(I577)-SUM(D577))</f>
        <v/>
      </c>
      <c r="O577" s="1732" t="str">
        <f>IF(SUM(J577)=SUM(E577),"",SUM(J577)-SUM(E577))</f>
        <v/>
      </c>
      <c r="P577" s="1732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45" t="str">
        <f>IF(C578="","",C574*C575*C578)</f>
        <v/>
      </c>
      <c r="D579" s="1745" t="str">
        <f>IF(D578="","",D574*D575*D578)</f>
        <v/>
      </c>
      <c r="E579" s="1745" t="str">
        <f>IF(E578="","",E574*E575*E578)</f>
        <v/>
      </c>
      <c r="F579" s="1745" t="str">
        <f>IF(F578="","",F574*F575*F578)</f>
        <v/>
      </c>
      <c r="G579" s="865"/>
      <c r="H579" s="1745">
        <f>IF(H$46=0,"",IF($D578="",H574*H575*'Exp factors'!$H$58,H574*H575*$D578))</f>
        <v>0</v>
      </c>
      <c r="I579" s="1745">
        <f>IF(I$46=0,"",IF($D578="",I574*I575*'Exp factors'!$H$58,I574*I575*$D578))</f>
        <v>0</v>
      </c>
      <c r="J579" s="1745">
        <f>IF(J$46=0,"",IF($D578="",J574*J575*'Exp factors'!$H$58,J574*J575*$D578))</f>
        <v>0</v>
      </c>
      <c r="K579" s="1745">
        <f>IF(K$46=0,"",IF($D578="",K574*K575*'Exp factors'!$H$58,K574*K575*$D578))</f>
        <v>0</v>
      </c>
      <c r="L579" s="865"/>
      <c r="M579" s="1733" t="str">
        <f>IF(SUM(H579)=SUM(C579),"",SUM(H579)-SUM(C579))</f>
        <v/>
      </c>
      <c r="N579" s="1733" t="str">
        <f>IF(SUM(I579)=SUM(D579),"",SUM(I579)-SUM(D579))</f>
        <v/>
      </c>
      <c r="O579" s="1733" t="str">
        <f>IF(SUM(J579)=SUM(E579),"",SUM(J579)-SUM(E579))</f>
        <v/>
      </c>
      <c r="P579" s="1733" t="str">
        <f>IF(SUM(K579)=SUM(F579),"",SUM(K579)-SUM(F579))</f>
        <v/>
      </c>
      <c r="Q579" s="1734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21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46" t="str">
        <f>IF(SUM(C580)=0,"",C580*C581*C582/C$46/365/$F$1)</f>
        <v/>
      </c>
      <c r="D583" s="1746" t="str">
        <f>IF(SUM(D580)=0,"",D580*D581*D582/D$46/365/$F$1)</f>
        <v/>
      </c>
      <c r="E583" s="1746" t="str">
        <f>IF(SUM(E580)=0,"",E580*E581*E582/E$46/365/$F$1)</f>
        <v/>
      </c>
      <c r="F583" s="1746" t="str">
        <f>IF(SUM(F580)=0,"",F580*F581*F582/F$46/365/$F$1)</f>
        <v/>
      </c>
      <c r="G583" s="865"/>
      <c r="H583" s="1746">
        <f>IF(H$46=0,"",H580*H581*SUM($D582)/H$46/365/$F$1)</f>
        <v>0</v>
      </c>
      <c r="I583" s="1746">
        <f>IF(I$46=0,"",I580*I581*SUM($D582)/I$46/365/$F$1)</f>
        <v>0</v>
      </c>
      <c r="J583" s="1746">
        <f>IF(J$46=0,"",J580*J581*SUM($D582)/J$46/365/$F$1)</f>
        <v>0</v>
      </c>
      <c r="K583" s="1746">
        <f>IF(K$46=0,"",K580*K581*SUM($D582)/K$46/365/$F$1)</f>
        <v>0</v>
      </c>
      <c r="L583" s="865"/>
      <c r="M583" s="1732" t="str">
        <f>IF(SUM(H583)=SUM(C583),"",SUM(H583)-SUM(C583))</f>
        <v/>
      </c>
      <c r="N583" s="1732" t="str">
        <f>IF(SUM(I583)=SUM(D583),"",SUM(I583)-SUM(D583))</f>
        <v/>
      </c>
      <c r="O583" s="1732" t="str">
        <f>IF(SUM(J583)=SUM(E583),"",SUM(J583)-SUM(E583))</f>
        <v/>
      </c>
      <c r="P583" s="1732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45" t="str">
        <f>IF(C584="","",C580*C581*C584)</f>
        <v/>
      </c>
      <c r="D585" s="1745" t="str">
        <f>IF(D584="","",D580*D581*D584)</f>
        <v/>
      </c>
      <c r="E585" s="1745" t="str">
        <f>IF(E584="","",E580*E581*E584)</f>
        <v/>
      </c>
      <c r="F585" s="1745" t="str">
        <f>IF(F584="","",F580*F581*F584)</f>
        <v/>
      </c>
      <c r="G585" s="865"/>
      <c r="H585" s="1745">
        <f>IF(H$46=0,"",IF($D584="",H580*H581*'Exp factors'!$H$59,H580*H581*$D584))</f>
        <v>0</v>
      </c>
      <c r="I585" s="1745">
        <f>IF(I$46=0,"",IF($D584="",I580*I581*'Exp factors'!$H$59,I580*I581*$D584))</f>
        <v>0</v>
      </c>
      <c r="J585" s="1745">
        <f>IF(J$46=0,"",IF($D584="",J580*J581*'Exp factors'!$H$59,J580*J581*$D584))</f>
        <v>0</v>
      </c>
      <c r="K585" s="1745">
        <f>IF(K$46=0,"",IF($D584="",K580*K581*'Exp factors'!$H$59,K580*K581*$D584))</f>
        <v>0</v>
      </c>
      <c r="L585" s="865"/>
      <c r="M585" s="1733" t="str">
        <f>IF(SUM(H585)=SUM(C585),"",SUM(H585)-SUM(C585))</f>
        <v/>
      </c>
      <c r="N585" s="1733" t="str">
        <f>IF(SUM(I585)=SUM(D585),"",SUM(I585)-SUM(D585))</f>
        <v/>
      </c>
      <c r="O585" s="1733" t="str">
        <f>IF(SUM(J585)=SUM(E585),"",SUM(J585)-SUM(E585))</f>
        <v/>
      </c>
      <c r="P585" s="1733" t="str">
        <f>IF(SUM(K585)=SUM(F585),"",SUM(K585)-SUM(F585))</f>
        <v/>
      </c>
      <c r="Q585" s="1734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21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46">
        <f>IF(SUM(C586)=0,"",C586*C587*C588/C$46/365/$F$1)</f>
        <v>8.9236790606653613E-2</v>
      </c>
      <c r="D589" s="1746">
        <f>IF(SUM(D586)=0,"",D586*D587*D588/D$46/365/$F$1)</f>
        <v>0.10039138943248532</v>
      </c>
      <c r="E589" s="1746" t="str">
        <f>IF(SUM(E586)=0,"",E586*E587*E588/E$46/365/$F$1)</f>
        <v/>
      </c>
      <c r="F589" s="1746" t="str">
        <f>IF(SUM(F586)=0,"",F586*F587*F588/F$46/365/$F$1)</f>
        <v/>
      </c>
      <c r="G589" s="865"/>
      <c r="H589" s="1746">
        <f>IF(H$46=0,"",H586*H587*SUM($D588)/H$46/365/$F$1)</f>
        <v>0</v>
      </c>
      <c r="I589" s="1746">
        <f>IF(I$46=0,"",I586*I587*SUM($D588)/I$46/365/$F$1)</f>
        <v>0</v>
      </c>
      <c r="J589" s="1746">
        <f>IF(J$46=0,"",J586*J587*SUM($D588)/J$46/365/$F$1)</f>
        <v>0</v>
      </c>
      <c r="K589" s="1746">
        <f>IF(K$46=0,"",K586*K587*SUM($D588)/K$46/365/$F$1)</f>
        <v>0</v>
      </c>
      <c r="L589" s="865"/>
      <c r="M589" s="1732">
        <f>IF(SUM(H589)=SUM(C589),"",SUM(H589)-SUM(C589))</f>
        <v>-8.9236790606653613E-2</v>
      </c>
      <c r="N589" s="1732">
        <f>IF(SUM(I589)=SUM(D589),"",SUM(I589)-SUM(D589))</f>
        <v>-0.10039138943248532</v>
      </c>
      <c r="O589" s="1732" t="str">
        <f>IF(SUM(J589)=SUM(E589),"",SUM(J589)-SUM(E589))</f>
        <v/>
      </c>
      <c r="P589" s="1732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45">
        <f>IF(C590="","",C586*C587*C590)</f>
        <v>360</v>
      </c>
      <c r="D591" s="1745">
        <f>IF(D590="","",D586*D587*D590)</f>
        <v>720</v>
      </c>
      <c r="E591" s="1745" t="str">
        <f>IF(E590="","",E586*E587*E590)</f>
        <v/>
      </c>
      <c r="F591" s="1745" t="str">
        <f>IF(F590="","",F586*F587*F590)</f>
        <v/>
      </c>
      <c r="G591" s="865"/>
      <c r="H591" s="1745">
        <f>IF(H$46=0,"",IF($D590="",H586*H587*'Exp factors'!$H$60,H586*H587*$D590))</f>
        <v>0</v>
      </c>
      <c r="I591" s="1745">
        <f>IF(I$46=0,"",IF($D590="",I586*I587*'Exp factors'!$H$60,I586*I587*$D590))</f>
        <v>0</v>
      </c>
      <c r="J591" s="1745">
        <f>IF(J$46=0,"",IF($D590="",J586*J587*'Exp factors'!$H$60,J586*J587*$D590))</f>
        <v>0</v>
      </c>
      <c r="K591" s="1745">
        <f>IF(K$46=0,"",IF($D590="",K586*K587*'Exp factors'!$H$60,K586*K587*$D590))</f>
        <v>0</v>
      </c>
      <c r="L591" s="865"/>
      <c r="M591" s="1733">
        <f>IF(SUM(H591)=SUM(C591),"",SUM(H591)-SUM(C591))</f>
        <v>-360</v>
      </c>
      <c r="N591" s="1733">
        <f>IF(SUM(I591)=SUM(D591),"",SUM(I591)-SUM(D591))</f>
        <v>-720</v>
      </c>
      <c r="O591" s="1733" t="str">
        <f>IF(SUM(J591)=SUM(E591),"",SUM(J591)-SUM(E591))</f>
        <v/>
      </c>
      <c r="P591" s="1733" t="str">
        <f>IF(SUM(K591)=SUM(F591),"",SUM(K591)-SUM(F591))</f>
        <v/>
      </c>
      <c r="Q591" s="1734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50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46">
        <f>IF(C593="","",C593*C594*C595/C$46/365/$F$1)</f>
        <v>8.6105675146771043E-3</v>
      </c>
      <c r="D596" s="1746">
        <f>IF(D593="","",D593*D594*D595/D$46/365/$F$1)</f>
        <v>3.8747553816046963E-3</v>
      </c>
      <c r="E596" s="1746">
        <f>IF(E593="","",E593*E594*E595/E$46/365/$F$1)</f>
        <v>1.9373776908023482E-3</v>
      </c>
      <c r="F596" s="1746" t="str">
        <f>IF(F593="","",F593*F594*F595/F$46/365/$F$1)</f>
        <v/>
      </c>
      <c r="G596" s="877"/>
      <c r="H596" s="1746">
        <f>IF(H$46=0,"",H593*H594*SUM($D595)/H$46/365/$F$1)</f>
        <v>0</v>
      </c>
      <c r="I596" s="1746">
        <f>IF(I$46=0,"",I593*I594*SUM($D595)/I$46/365/$F$1)</f>
        <v>0</v>
      </c>
      <c r="J596" s="1746">
        <f>IF(J$46=0,"",J593*J594*SUM($D595)/J$46/365/$F$1)</f>
        <v>0</v>
      </c>
      <c r="K596" s="1746">
        <f>IF(K$46=0,"",K593*K594*SUM($D595)/K$46/365/$F$1)</f>
        <v>0</v>
      </c>
      <c r="L596" s="877"/>
      <c r="M596" s="1732">
        <f>IF(SUM(H596)=SUM(C596),"",SUM(H596)-SUM(C596))</f>
        <v>-8.6105675146771043E-3</v>
      </c>
      <c r="N596" s="1732">
        <f>IF(SUM(I596)=SUM(D596),"",SUM(I596)-SUM(D596))</f>
        <v>-3.8747553816046963E-3</v>
      </c>
      <c r="O596" s="1732">
        <f>IF(SUM(J596)=SUM(E596),"",SUM(J596)-SUM(E596))</f>
        <v>-1.9373776908023482E-3</v>
      </c>
      <c r="P596" s="1732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45">
        <f>IF(C597="","",C593*C594*C597)</f>
        <v>60</v>
      </c>
      <c r="D598" s="1745">
        <f>IF(D597="","",D593*D594*D597)</f>
        <v>72</v>
      </c>
      <c r="E598" s="1745">
        <f>IF(E597="","",E593*E594*E597)</f>
        <v>36</v>
      </c>
      <c r="F598" s="1745" t="str">
        <f>IF(F597="","",F593*F594*F597)</f>
        <v/>
      </c>
      <c r="G598" s="865"/>
      <c r="H598" s="1841">
        <f>IF(H$46=0,"",H593*H594*SUM($D597))</f>
        <v>0</v>
      </c>
      <c r="I598" s="1841">
        <f>IF(I$46=0,"",I593*I594*SUM($D597))</f>
        <v>0</v>
      </c>
      <c r="J598" s="1841">
        <f>IF(J$46=0,"",J593*J594*SUM($D597))</f>
        <v>0</v>
      </c>
      <c r="K598" s="1841">
        <f>IF(K$46=0,"",K593*K594*SUM($D597))</f>
        <v>0</v>
      </c>
      <c r="L598" s="865"/>
      <c r="M598" s="1733">
        <f>IF(SUM(H598)=SUM(C598),"",SUM(H598)-SUM(C598))</f>
        <v>-60</v>
      </c>
      <c r="N598" s="1733">
        <f>IF(SUM(I598)=SUM(D598),"",SUM(I598)-SUM(D598))</f>
        <v>-72</v>
      </c>
      <c r="O598" s="1733">
        <f>IF(SUM(J598)=SUM(E598),"",SUM(J598)-SUM(E598))</f>
        <v>-36</v>
      </c>
      <c r="P598" s="1733" t="str">
        <f>IF(SUM(K598)=SUM(F598),"",SUM(K598)-SUM(F598))</f>
        <v/>
      </c>
      <c r="Q598" s="1734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50" t="str">
        <f>IF(Data!A599="","",Data!A599)</f>
        <v>Fresh fish purchase - unit</v>
      </c>
      <c r="B599" s="865"/>
      <c r="C599" s="1745"/>
      <c r="D599" s="1745"/>
      <c r="E599" s="1745"/>
      <c r="F599" s="1745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46" t="str">
        <f>IF(C600="","",C600*C601/C$46/365/$F$1)</f>
        <v/>
      </c>
      <c r="D602" s="1746" t="str">
        <f>IF(D600="","",D600*D601/D$46/365/$F$1)</f>
        <v/>
      </c>
      <c r="E602" s="1746" t="str">
        <f>IF(E600="","",E600*E601/E$46/365/$F$1)</f>
        <v/>
      </c>
      <c r="F602" s="1746" t="str">
        <f>IF(F600="","",F600*F601/F$46/365/$F$1)</f>
        <v/>
      </c>
      <c r="G602" s="865"/>
      <c r="H602" s="1746">
        <f>IF(OR(H$46=0,H600=""),"",H600*SUM($D601)/H$46/365/$F$1)</f>
        <v>0</v>
      </c>
      <c r="I602" s="1746">
        <f>IF(OR(I$46=0,I600=""),"",I600*SUM($D601)/I$46/365/$F$1)</f>
        <v>0</v>
      </c>
      <c r="J602" s="1746">
        <f>IF(OR(J$46=0,J600=""),"",J600*SUM($D601)/J$46/365/$F$1)</f>
        <v>0</v>
      </c>
      <c r="K602" s="1746">
        <f>IF(OR(K$46=0,K600=""),"",K600*SUM($D601)/K$46/365/$F$1)</f>
        <v>0</v>
      </c>
      <c r="L602" s="865"/>
      <c r="M602" s="1732" t="str">
        <f>IF(SUM(H602)=SUM(C602),"",SUM(H602)-SUM(C602))</f>
        <v/>
      </c>
      <c r="N602" s="1732" t="str">
        <f>IF(SUM(I602)=SUM(D602),"",SUM(I602)-SUM(D602))</f>
        <v/>
      </c>
      <c r="O602" s="1732" t="str">
        <f>IF(SUM(J602)=SUM(E602),"",SUM(J602)-SUM(E602))</f>
        <v/>
      </c>
      <c r="P602" s="1732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45" t="str">
        <f>IF(C603="","",C600*C603)</f>
        <v/>
      </c>
      <c r="D604" s="1745" t="str">
        <f>IF(D603="","",D600*D603)</f>
        <v/>
      </c>
      <c r="E604" s="1745" t="str">
        <f>IF(E603="","",E600*E603)</f>
        <v/>
      </c>
      <c r="F604" s="1745" t="str">
        <f>IF(F603="","",F600*F603)</f>
        <v/>
      </c>
      <c r="G604" s="865"/>
      <c r="H604" s="1745">
        <f>IF(H$46=0,"",IF($D603="",H600*[2]ExpFactors!$H$63,H600*$D603))</f>
        <v>0</v>
      </c>
      <c r="I604" s="1745">
        <f>IF(I$46=0,"",IF($D603="",I600*[2]ExpFactors!$H$63,I600*$D603))</f>
        <v>0</v>
      </c>
      <c r="J604" s="1745">
        <f>IF(J$46=0,"",IF($D603="",J600*[2]ExpFactors!$H$63,J600*$D603))</f>
        <v>0</v>
      </c>
      <c r="K604" s="1745">
        <f>IF(K$46=0,"",IF($D603="",K600*[2]ExpFactors!$H$63,K600*$D603))</f>
        <v>0</v>
      </c>
      <c r="L604" s="865"/>
      <c r="M604" s="1733" t="str">
        <f>IF(SUM(H604)=SUM(C604),"",SUM(H604)-SUM(C604))</f>
        <v/>
      </c>
      <c r="N604" s="1733" t="str">
        <f>IF(SUM(I604)=SUM(D604),"",SUM(I604)-SUM(D604))</f>
        <v/>
      </c>
      <c r="O604" s="1733" t="str">
        <f>IF(SUM(J604)=SUM(E604),"",SUM(J604)-SUM(E604))</f>
        <v/>
      </c>
      <c r="P604" s="1733" t="str">
        <f>IF(SUM(K604)=SUM(F604),"",SUM(K604)-SUM(F604))</f>
        <v/>
      </c>
      <c r="Q604" s="1734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3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17">
        <f>IF(C606="","",C606*C607/C$46/365/$F$1)</f>
        <v>6.7188519243313767E-3</v>
      </c>
      <c r="D608" s="1817">
        <f>IF(D606="","",D606*D607/D$46/365/$F$1)</f>
        <v>5.0391389432485317E-3</v>
      </c>
      <c r="E608" s="1817">
        <f>IF(E606="","",E606*E607/E$46/365/$F$1)</f>
        <v>1.1086105675146771E-2</v>
      </c>
      <c r="F608" s="1817">
        <f>IF(F606="","",F606*F607/F$46/365/$F$1)</f>
        <v>1.7334637964774951E-2</v>
      </c>
      <c r="G608" s="865"/>
      <c r="H608" s="1817">
        <f>IF(OR(H$46=0,H606=""),"",H606*SUM($D607)/H$46/365/$F$1)</f>
        <v>0</v>
      </c>
      <c r="I608" s="1817">
        <f>IF(OR(I$46=0,I606=""),"",I606*SUM($D607)/I$46/365/$F$1)</f>
        <v>0</v>
      </c>
      <c r="J608" s="1817">
        <f>IF(OR(J$46=0,J606=""),"",J606*SUM($D607)/J$46/365/$F$1)</f>
        <v>0</v>
      </c>
      <c r="K608" s="1817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18">
        <f>IF(C609="","",C606*C609)</f>
        <v>100</v>
      </c>
      <c r="D610" s="1818">
        <f>IF(D609="","",D606*D609)</f>
        <v>150</v>
      </c>
      <c r="E610" s="1818">
        <f>IF(E609="","",E606*E609)</f>
        <v>440</v>
      </c>
      <c r="F610" s="1818">
        <f>IF(F609="","",F606*F609)</f>
        <v>860</v>
      </c>
      <c r="G610" s="865"/>
      <c r="H610" s="1818">
        <f>IF(H$46=0,"",IF($D609="",H606*[2]ExpFactors!$H$64,H606*$D609))</f>
        <v>0</v>
      </c>
      <c r="I610" s="1818">
        <f>IF(I$46=0,"",IF($D609="",I606*[2]ExpFactors!$H$64,I606*$D609))</f>
        <v>0</v>
      </c>
      <c r="J610" s="1818">
        <f>IF(J$46=0,"",IF($D609="",J606*[2]ExpFactors!$H$64,J606*$D609))</f>
        <v>0</v>
      </c>
      <c r="K610" s="1818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8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3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17" t="str">
        <f>IF(OR(H$46=0,H611=""),"",H611*SUM($D613)/H$46/365/$F$1)</f>
        <v/>
      </c>
      <c r="I614" s="1817" t="str">
        <f>IF(OR(I$46=0,I611=""),"",I611*SUM($D613)/I$46/365/$F$1)</f>
        <v/>
      </c>
      <c r="J614" s="1817" t="str">
        <f>IF(OR(J$46=0,J611=""),"",J611*SUM($D613)/J$46/365/$F$1)</f>
        <v/>
      </c>
      <c r="K614" s="1817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18">
        <f>IF(H$46=0,"",IF($D615="",H611*[2]ExpFactors!$H$68,H611*$D615))</f>
        <v>0</v>
      </c>
      <c r="I616" s="1818">
        <f>IF(I$46=0,"",IF($D615="",I611*[2]ExpFactors!$H$68,I611*$D615))</f>
        <v>0</v>
      </c>
      <c r="J616" s="1818">
        <f>IF(J$46=0,"",IF($D615="",J611*[2]ExpFactors!$H$68,J611*$D615))</f>
        <v>0</v>
      </c>
      <c r="K616" s="1818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8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50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46" t="str">
        <f>IF(C618="","",C618*C619/C$46/365/$F$1)</f>
        <v/>
      </c>
      <c r="D620" s="1746" t="str">
        <f>IF(D618="","",D618*D619/D$46/365/$F$1)</f>
        <v/>
      </c>
      <c r="E620" s="1746" t="str">
        <f>IF(E618="","",E618*E619/E$46/365/$F$1)</f>
        <v/>
      </c>
      <c r="F620" s="1746" t="str">
        <f>IF(F618="","",F618*F619/F$46/365/$F$1)</f>
        <v/>
      </c>
      <c r="G620" s="865"/>
      <c r="H620" s="1746">
        <f>IF(OR(H$46=0,H618=""),"",H618*SUM($D619)/H$46/365/$F$1)</f>
        <v>0</v>
      </c>
      <c r="I620" s="1746">
        <f>IF(OR(I$46=0,I618=""),"",I618*SUM($D619)/I$46/365/$F$1)</f>
        <v>0</v>
      </c>
      <c r="J620" s="1746">
        <f>IF(OR(J$46=0,J618=""),"",J618*SUM($D619)/J$46/365/$F$1)</f>
        <v>0</v>
      </c>
      <c r="K620" s="1746">
        <f>IF(OR(K$46=0,K618=""),"",K618*SUM($D619)/K$46/365/$F$1)</f>
        <v>0</v>
      </c>
      <c r="L620" s="865"/>
      <c r="M620" s="1732" t="str">
        <f>IF(SUM(H620)=SUM(C620),"",SUM(H620)-SUM(C620))</f>
        <v/>
      </c>
      <c r="N620" s="1732" t="str">
        <f>IF(SUM(I620)=SUM(D620),"",SUM(I620)-SUM(D620))</f>
        <v/>
      </c>
      <c r="O620" s="1732" t="str">
        <f>IF(SUM(J620)=SUM(E620),"",SUM(J620)-SUM(E620))</f>
        <v/>
      </c>
      <c r="P620" s="1732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45" t="str">
        <f>IF(C621="","",C618*C621)</f>
        <v/>
      </c>
      <c r="D622" s="1745" t="str">
        <f>IF(D621="","",D618*D621)</f>
        <v/>
      </c>
      <c r="E622" s="1745" t="str">
        <f>IF(E621="","",E618*E621)</f>
        <v/>
      </c>
      <c r="F622" s="1745" t="str">
        <f>IF(F621="","",F618*F621)</f>
        <v/>
      </c>
      <c r="G622" s="865"/>
      <c r="H622" s="1745">
        <f>IF(H$46=0,"",IF($D621="",H618*[2]ExpFactors!$H$43,H618*$D621))</f>
        <v>0</v>
      </c>
      <c r="I622" s="1745">
        <f>IF(I$46=0,"",IF($D621="",I618*[2]ExpFactors!$H$43,I618*$D621))</f>
        <v>0</v>
      </c>
      <c r="J622" s="1745">
        <f>IF(J$46=0,"",IF($D621="",J618*[2]ExpFactors!$H$43,J618*$D621))</f>
        <v>0</v>
      </c>
      <c r="K622" s="1745">
        <f>IF(K$46=0,"",IF($D621="",K618*[2]ExpFactors!$H$43,K618*$D621))</f>
        <v>0</v>
      </c>
      <c r="L622" s="865"/>
      <c r="M622" s="1733" t="str">
        <f>IF(SUM(H622)=SUM(C622),"",SUM(H622)-SUM(C622))</f>
        <v/>
      </c>
      <c r="N622" s="1733" t="str">
        <f>IF(SUM(I622)=SUM(D622),"",SUM(I622)-SUM(D622))</f>
        <v/>
      </c>
      <c r="O622" s="1733" t="str">
        <f>IF(SUM(J622)=SUM(E622),"",SUM(J622)-SUM(E622))</f>
        <v/>
      </c>
      <c r="P622" s="1733" t="str">
        <f>IF(SUM(K622)=SUM(F622),"",SUM(K622)-SUM(F622))</f>
        <v/>
      </c>
      <c r="Q622" s="1734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50" t="str">
        <f>IF(Data!A623="","",Data!A623)</f>
        <v>Beans purchase - unit</v>
      </c>
      <c r="B623" s="865"/>
      <c r="C623" s="1745"/>
      <c r="D623" s="1745"/>
      <c r="E623" s="1745"/>
      <c r="F623" s="1745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46">
        <f>IF(C624="","",C624*C625/C$46/365/$F$1)</f>
        <v>3.6855838225701237E-2</v>
      </c>
      <c r="D626" s="1746">
        <f>IF(D624="","",D624*D625/D$46/365/$F$1)</f>
        <v>1.1056751467710372E-2</v>
      </c>
      <c r="E626" s="1746">
        <f>IF(E624="","",E624*E625/E$46/365/$F$1)</f>
        <v>2.2113502935420744E-2</v>
      </c>
      <c r="F626" s="1746" t="str">
        <f>IF(F624="","",F624*F625/F$46/365/$F$1)</f>
        <v/>
      </c>
      <c r="G626" s="865"/>
      <c r="H626" s="1746">
        <f>IF(OR(H$46=0,H624=""),"",H624*SUM($D625)/H$46/365/$F$1)</f>
        <v>0</v>
      </c>
      <c r="I626" s="1746">
        <f>IF(OR(I$46=0,I624=""),"",I624*SUM($D625)/I$46/365/$F$1)</f>
        <v>0</v>
      </c>
      <c r="J626" s="1746">
        <f>IF(OR(J$46=0,J624=""),"",J624*SUM($D625)/J$46/365/$F$1)</f>
        <v>0</v>
      </c>
      <c r="K626" s="1746">
        <f>IF(OR(K$46=0,K624=""),"",K624*SUM($D625)/K$46/365/$F$1)</f>
        <v>0</v>
      </c>
      <c r="L626" s="865"/>
      <c r="M626" s="1732">
        <f>IF(SUM(H626)=SUM(C626),"",SUM(H626)-SUM(C626))</f>
        <v>-3.6855838225701237E-2</v>
      </c>
      <c r="N626" s="1732">
        <f>IF(SUM(I626)=SUM(D626),"",SUM(I626)-SUM(D626))</f>
        <v>-1.1056751467710372E-2</v>
      </c>
      <c r="O626" s="1732">
        <f>IF(SUM(J626)=SUM(E626),"",SUM(J626)-SUM(E626))</f>
        <v>-2.2113502935420744E-2</v>
      </c>
      <c r="P626" s="1732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45">
        <f>IF(C627="","",C624*C627)</f>
        <v>250</v>
      </c>
      <c r="D628" s="1745">
        <f>IF(D627="","",D624*D627)</f>
        <v>100</v>
      </c>
      <c r="E628" s="1745">
        <f>IF(E627="","",E624*E627)</f>
        <v>200</v>
      </c>
      <c r="F628" s="1745" t="str">
        <f>IF(F627="","",F624*F627)</f>
        <v/>
      </c>
      <c r="G628" s="865"/>
      <c r="H628" s="1745">
        <f>IF(H$46=0,"",IF($D627="",H624*[2]ExpFactors!$H$66,H624*$D627))</f>
        <v>0</v>
      </c>
      <c r="I628" s="1745">
        <f>IF(I$46=0,"",IF($D627="",I624*[2]ExpFactors!$H$66,I624*$D627))</f>
        <v>0</v>
      </c>
      <c r="J628" s="1745">
        <f>IF(J$46=0,"",IF($D627="",J624*[2]ExpFactors!$H$66,J624*$D627))</f>
        <v>0</v>
      </c>
      <c r="K628" s="1745">
        <f>IF(K$46=0,"",IF($D627="",K624*[2]ExpFactors!$H$66,K624*$D627))</f>
        <v>0</v>
      </c>
      <c r="L628" s="865"/>
      <c r="M628" s="1733">
        <f>IF(SUM(H628)=SUM(C628),"",SUM(H628)-SUM(C628))</f>
        <v>-250</v>
      </c>
      <c r="N628" s="1733">
        <f>IF(SUM(I628)=SUM(D628),"",SUM(I628)-SUM(D628))</f>
        <v>-100</v>
      </c>
      <c r="O628" s="1733">
        <f>IF(SUM(J628)=SUM(E628),"",SUM(J628)-SUM(E628))</f>
        <v>-200</v>
      </c>
      <c r="P628" s="1733" t="str">
        <f>IF(SUM(K628)=SUM(F628),"",SUM(K628)-SUM(F628))</f>
        <v/>
      </c>
      <c r="Q628" s="1734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50" t="str">
        <f>IF(Data!A629="","",Data!A629)</f>
        <v>Loquat (masuku) purchase - unit</v>
      </c>
      <c r="B629" s="865"/>
      <c r="C629" s="1745"/>
      <c r="D629" s="1745"/>
      <c r="E629" s="1745"/>
      <c r="F629" s="1745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46" t="str">
        <f>IF(C630="","",C630*C631/C$46/365/$F$1)</f>
        <v/>
      </c>
      <c r="D632" s="1746" t="str">
        <f>IF(D630="","",D630*D631/D$46/365/$F$1)</f>
        <v/>
      </c>
      <c r="E632" s="1746" t="str">
        <f>IF(E630="","",E630*E631/E$46/365/$F$1)</f>
        <v/>
      </c>
      <c r="F632" s="1746" t="str">
        <f>IF(F630="","",F630*F631/F$46/365/$F$1)</f>
        <v/>
      </c>
      <c r="G632" s="865"/>
      <c r="H632" s="1746">
        <f>IF(OR(H$46=0,H630=""),"",H630*SUM($D631)/H$46/365/$F$1)</f>
        <v>0</v>
      </c>
      <c r="I632" s="1746">
        <f>IF(OR(I$46=0,I630=""),"",I630*SUM($D631)/I$46/365/$F$1)</f>
        <v>0</v>
      </c>
      <c r="J632" s="1746">
        <f>IF(OR(J$46=0,J630=""),"",J630*SUM($D631)/J$46/365/$F$1)</f>
        <v>0</v>
      </c>
      <c r="K632" s="1746">
        <f>IF(OR(K$46=0,K630=""),"",K630*SUM($D631)/K$46/365/$F$1)</f>
        <v>0</v>
      </c>
      <c r="L632" s="865"/>
      <c r="M632" s="1732" t="str">
        <f>IF(SUM(H632)=SUM(C632),"",SUM(H632)-SUM(C632))</f>
        <v/>
      </c>
      <c r="N632" s="1732" t="str">
        <f>IF(SUM(I632)=SUM(D632),"",SUM(I632)-SUM(D632))</f>
        <v/>
      </c>
      <c r="O632" s="1732" t="str">
        <f>IF(SUM(J632)=SUM(E632),"",SUM(J632)-SUM(E632))</f>
        <v/>
      </c>
      <c r="P632" s="1732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45" t="str">
        <f>IF(C633="","",C630*C633)</f>
        <v/>
      </c>
      <c r="D634" s="1745" t="str">
        <f>IF(D633="","",D630*D633)</f>
        <v/>
      </c>
      <c r="E634" s="1745" t="str">
        <f>IF(E633="","",E630*E633)</f>
        <v/>
      </c>
      <c r="F634" s="1745" t="str">
        <f>IF(F633="","",F630*F633)</f>
        <v/>
      </c>
      <c r="G634" s="865"/>
      <c r="H634" s="1745">
        <f>IF(H$46=0,"",IF($D633="",H630*[2]ExpFactors!$H$67,H630*$D633))</f>
        <v>0</v>
      </c>
      <c r="I634" s="1745">
        <f>IF(I$46=0,"",IF($D633="",I630*[2]ExpFactors!$H$67,I630*$D633))</f>
        <v>0</v>
      </c>
      <c r="J634" s="1745">
        <f>IF(J$46=0,"",IF($D633="",J630*[2]ExpFactors!$H$67,J630*$D633))</f>
        <v>0</v>
      </c>
      <c r="K634" s="1745">
        <f>IF(K$46=0,"",IF($D633="",K630*[2]ExpFactors!$H$67,K630*$D633))</f>
        <v>0</v>
      </c>
      <c r="L634" s="865"/>
      <c r="M634" s="1733" t="str">
        <f>IF(SUM(H634)=SUM(C634),"",SUM(H634)-SUM(C634))</f>
        <v/>
      </c>
      <c r="N634" s="1733" t="str">
        <f>IF(SUM(I634)=SUM(D634),"",SUM(I634)-SUM(D634))</f>
        <v/>
      </c>
      <c r="O634" s="1733" t="str">
        <f>IF(SUM(J634)=SUM(E634),"",SUM(J634)-SUM(E634))</f>
        <v/>
      </c>
      <c r="P634" s="1733" t="str">
        <f>IF(SUM(K634)=SUM(F634),"",SUM(K634)-SUM(F634))</f>
        <v/>
      </c>
      <c r="Q634" s="1734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45">
        <f>'Data 4'!BV100</f>
        <v>4.8532289628180035E-3</v>
      </c>
      <c r="D639" s="1845">
        <f>'Data 4'!BW100</f>
        <v>6.0665362035225052E-3</v>
      </c>
      <c r="E639" s="1845">
        <f>'Data 4'!BX100</f>
        <v>5.7012393998695371E-2</v>
      </c>
      <c r="F639" s="1845">
        <f>'Data 4'!BY100</f>
        <v>5.8207436399217216E-2</v>
      </c>
      <c r="G639" s="877"/>
      <c r="H639" s="1748">
        <f>IF(H$46=0,"",H636*H637*SUM($D638)/H$46/365/$F$1)</f>
        <v>0</v>
      </c>
      <c r="I639" s="1748">
        <f>IF(I$46=0,"",I636*I637*SUM($D638)/I$46/365/$F$1)</f>
        <v>0</v>
      </c>
      <c r="J639" s="1748">
        <f>IF(J$46=0,"",J636*J637*SUM($D638)/J$46/365/$F$1)</f>
        <v>0</v>
      </c>
      <c r="K639" s="1748">
        <f>IF(K$46=0,"",K636*K637*SUM($D638)/K$46/365/$F$1)</f>
        <v>0</v>
      </c>
      <c r="L639" s="877"/>
      <c r="M639" s="1735">
        <f>IF(SUM(H639)=SUM(C639),"",SUM(H639)-SUM(C639))</f>
        <v>-4.8532289628180035E-3</v>
      </c>
      <c r="N639" s="1735">
        <f>IF(SUM(I639)=SUM(D639),"",SUM(I639)-SUM(D639))</f>
        <v>-6.0665362035225052E-3</v>
      </c>
      <c r="O639" s="1735">
        <f>IF(SUM(J639)=SUM(E639),"",SUM(J639)-SUM(E639))</f>
        <v>-5.7012393998695371E-2</v>
      </c>
      <c r="P639" s="1735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46">
        <f>'Data 4'!BV101</f>
        <v>60</v>
      </c>
      <c r="D641" s="1846">
        <f>'Data 4'!BW101</f>
        <v>100</v>
      </c>
      <c r="E641" s="1846">
        <f>'Data 4'!BX101</f>
        <v>1203</v>
      </c>
      <c r="F641" s="1846">
        <f>'Data 4'!BY101</f>
        <v>2742</v>
      </c>
      <c r="G641" s="865"/>
      <c r="H641" s="1747">
        <f>IF(H$46=0,"",IF($D640="",H636*H637*[2]ExpFactors!$H$69,H636*H637*$D640))</f>
        <v>0</v>
      </c>
      <c r="I641" s="1747">
        <f>IF(I$46=0,"",IF($D640="",I636*I637*[2]ExpFactors!$H$69,I636*I637*$D640))</f>
        <v>0</v>
      </c>
      <c r="J641" s="1747">
        <f>IF(J$46=0,"",IF($D640="",J636*J637*[2]ExpFactors!$H$69,J636*J637*$D640))</f>
        <v>0</v>
      </c>
      <c r="K641" s="1747">
        <f>IF(K$46=0,"",IF($D640="",K636*K637*[2]ExpFactors!$H$69,K636*K637*$D640))</f>
        <v>0</v>
      </c>
      <c r="L641" s="865"/>
      <c r="M641" s="1736">
        <f>IF(SUM(H641)=SUM(C641),"",SUM(H641)-SUM(C641))</f>
        <v>-60</v>
      </c>
      <c r="N641" s="1736">
        <f>IF(SUM(I641)=SUM(D641),"",SUM(I641)-SUM(D641))</f>
        <v>-100</v>
      </c>
      <c r="O641" s="1736">
        <f>IF(SUM(J641)=SUM(E641),"",SUM(J641)-SUM(E641))</f>
        <v>-1203</v>
      </c>
      <c r="P641" s="1736">
        <f>IF(SUM(K641)=SUM(F641),"",SUM(K641)-SUM(F641))</f>
        <v>-2742</v>
      </c>
      <c r="Q641" s="1737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2080</v>
      </c>
      <c r="D707" s="908">
        <f>IF(Data!BW707="","",Data!BW707)</f>
        <v>2440</v>
      </c>
      <c r="E707" s="908">
        <f>IF(Data!BX707="","",Data!BX707)</f>
        <v>1800</v>
      </c>
      <c r="F707" s="908">
        <f>IF(Data!BY707="","",Data!BY707)</f>
        <v>0</v>
      </c>
      <c r="G707" s="866"/>
      <c r="H707" s="960">
        <f>IF(C707="","",C707*'Exp factors'!C$28)</f>
        <v>2496</v>
      </c>
      <c r="I707" s="960">
        <f>IF(D707="","",D707*'Exp factors'!D$28)</f>
        <v>2928</v>
      </c>
      <c r="J707" s="960">
        <f>IF(E707="","",E707*'Exp factors'!E$28)</f>
        <v>2160</v>
      </c>
      <c r="K707" s="960">
        <f>IF(F707="","",F707*'Exp factors'!F$28)</f>
        <v>0</v>
      </c>
      <c r="L707" s="866"/>
      <c r="M707" s="885">
        <f>IF(H707="","",SUM(H707)-SUM(C707))</f>
        <v>416</v>
      </c>
      <c r="N707" s="885">
        <f>IF(I707="","",SUM(I707)-SUM(D707))</f>
        <v>488</v>
      </c>
      <c r="O707" s="885">
        <f>IF(J707="","",SUM(J707)-SUM(E707))</f>
        <v>360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400</v>
      </c>
      <c r="E713" s="908">
        <f>IF(Data!BX713="","",Data!BX713)</f>
        <v>0</v>
      </c>
      <c r="F713" s="908">
        <f>IF(Data!BY713="","",Data!BY713)</f>
        <v>900</v>
      </c>
      <c r="G713" s="866"/>
      <c r="H713" s="960">
        <f>IF(C713="","",C713*'Exp factors'!C$28)</f>
        <v>0</v>
      </c>
      <c r="I713" s="960">
        <f>IF(D713="","",D713*'Exp factors'!D$28)</f>
        <v>480</v>
      </c>
      <c r="J713" s="960">
        <f>IF(E713="","",E713*'Exp factors'!E$28)</f>
        <v>0</v>
      </c>
      <c r="K713" s="960">
        <f>IF(F713="","",F713*'Exp factors'!F$28)</f>
        <v>1080</v>
      </c>
      <c r="L713" s="866"/>
      <c r="M713" s="885">
        <f>IF(H713="","",SUM(H713)-SUM(C713))</f>
        <v>0</v>
      </c>
      <c r="N713" s="885">
        <f>IF(I713="","",SUM(I713)-SUM(D713))</f>
        <v>80</v>
      </c>
      <c r="O713" s="885">
        <f>IF(J713="","",SUM(J713)-SUM(E713))</f>
        <v>0</v>
      </c>
      <c r="P713" s="885">
        <f>IF(K713="","",SUM(K713)-SUM(F713))</f>
        <v>180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720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864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144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486</v>
      </c>
      <c r="D754" s="908">
        <f>IF(Data!BW754="","",Data!BW754)</f>
        <v>900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583.19999999999993</v>
      </c>
      <c r="I754" s="960">
        <f>IF(D754="","",D754*'Exp factors'!D$36)</f>
        <v>1080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97.199999999999932</v>
      </c>
      <c r="N754" s="885">
        <f>IF(I754="","",SUM(I754)-SUM(D754))</f>
        <v>180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360</v>
      </c>
      <c r="D759" s="908">
        <f>IF(Data!BW759="","",Data!BW759)</f>
        <v>480</v>
      </c>
      <c r="E759" s="908">
        <f>IF(Data!BX759="","",Data!BX759)</f>
        <v>8200</v>
      </c>
      <c r="F759" s="908">
        <f>IF(Data!BY759="","",Data!BY759)</f>
        <v>18700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>
        <f>IF(Data!BX771="","",Data!BX771)</f>
        <v>48</v>
      </c>
      <c r="F771" s="888">
        <f>IF(Data!BY771="","",Data!BY771)</f>
        <v>90</v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-48</v>
      </c>
      <c r="P771" s="1189">
        <f t="shared" si="29"/>
        <v>-90</v>
      </c>
      <c r="Q771" s="1738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>
        <f>IF(Data!BV772="","",Data!BV772)</f>
        <v>48</v>
      </c>
      <c r="D772" s="888">
        <f>IF(Data!BW772="","",Data!BW772)</f>
        <v>54</v>
      </c>
      <c r="E772" s="888">
        <f>IF(Data!BX772="","",Data!BX772)</f>
        <v>72</v>
      </c>
      <c r="F772" s="888">
        <f>IF(Data!BY772="","",Data!BY772)</f>
        <v>72</v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-48</v>
      </c>
      <c r="N772" s="1189">
        <f t="shared" si="29"/>
        <v>-54</v>
      </c>
      <c r="O772" s="1189">
        <f t="shared" si="29"/>
        <v>-72</v>
      </c>
      <c r="P772" s="1189">
        <f t="shared" si="29"/>
        <v>-72</v>
      </c>
      <c r="Q772" s="1738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>
        <f>IF(Data!BV773="","",Data!BV773)</f>
        <v>76</v>
      </c>
      <c r="D773" s="888">
        <f>IF(Data!BW773="","",Data!BW773)</f>
        <v>126</v>
      </c>
      <c r="E773" s="888">
        <f>IF(Data!BX773="","",Data!BX773)</f>
        <v>240</v>
      </c>
      <c r="F773" s="888">
        <f>IF(Data!BY773="","",Data!BY773)</f>
        <v>330</v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-76</v>
      </c>
      <c r="N773" s="1189">
        <f t="shared" si="29"/>
        <v>-126</v>
      </c>
      <c r="O773" s="1189">
        <f t="shared" si="29"/>
        <v>-240</v>
      </c>
      <c r="P773" s="1189">
        <f t="shared" si="29"/>
        <v>-330</v>
      </c>
      <c r="Q773" s="1738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>
        <f>IF(Data!BV774="","",Data!BV774)</f>
        <v>72</v>
      </c>
      <c r="D774" s="888">
        <f>IF(Data!BW774="","",Data!BW774)</f>
        <v>78</v>
      </c>
      <c r="E774" s="888">
        <f>IF(Data!BX774="","",Data!BX774)</f>
        <v>96</v>
      </c>
      <c r="F774" s="888">
        <f>IF(Data!BY774="","",Data!BY774)</f>
        <v>150</v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39">
        <f t="shared" si="29"/>
        <v>-72</v>
      </c>
      <c r="N774" s="1739">
        <f t="shared" si="29"/>
        <v>-78</v>
      </c>
      <c r="O774" s="1739">
        <f t="shared" si="29"/>
        <v>-96</v>
      </c>
      <c r="P774" s="1739">
        <f t="shared" si="29"/>
        <v>-150</v>
      </c>
      <c r="Q774" s="1734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>
        <f>IF(Data!BV775="","",Data!BV775)</f>
        <v>102</v>
      </c>
      <c r="D775" s="771">
        <f>IF(Data!BW775="","",Data!BW775)</f>
        <v>144</v>
      </c>
      <c r="E775" s="771">
        <f>IF(Data!BX775="","",Data!BX775)</f>
        <v>216</v>
      </c>
      <c r="F775" s="771">
        <f>IF(Data!BY775="","",Data!BY775)</f>
        <v>250</v>
      </c>
      <c r="G775" s="868"/>
      <c r="H775" s="955">
        <f>IF(H$46="","",IF('Exp factors'!$B75="poor",'Exp factors'!$G$75*H$46,SUM(C775)*'Exp factors'!C$75))</f>
        <v>102</v>
      </c>
      <c r="I775" s="955">
        <f>IF(I$46="","",IF('Exp factors'!$B75="poor",'Exp factors'!$G$75*I$46,SUM(D775)*'Exp factors'!D$75))</f>
        <v>144</v>
      </c>
      <c r="J775" s="955">
        <f>IF(J$46="","",IF('Exp factors'!$B75="poor",'Exp factors'!$G$75*J$46,SUM(E775)*'Exp factors'!E$75))</f>
        <v>216</v>
      </c>
      <c r="K775" s="955">
        <f>IF(K$46="","",IF('Exp factors'!$B75="poor",'Exp factors'!$G$75*K$46,SUM(F775)*'Exp factors'!F$75))</f>
        <v>250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38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38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>
        <f>IF(Data!BX781="","",Data!BX781)</f>
        <v>480</v>
      </c>
      <c r="F781" s="771">
        <f>IF(Data!BY781="","",Data!BY781)</f>
        <v>480</v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-480</v>
      </c>
      <c r="P781" s="1189">
        <f t="shared" si="30"/>
        <v>-480</v>
      </c>
      <c r="Q781" s="1738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>
        <f>IF(Data!BW782="","",Data!BW782)</f>
        <v>43</v>
      </c>
      <c r="E782" s="771">
        <f>IF(Data!BX782="","",Data!BX782)</f>
        <v>120</v>
      </c>
      <c r="F782" s="771">
        <f>IF(Data!BY782="","",Data!BY782)</f>
        <v>180</v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43</v>
      </c>
      <c r="J782" s="955">
        <f>IF(J$46="","",IF('Exp factors'!$B77="poor",'Exp factors'!$G$77*J$46,SUM(E782)*'Exp factors'!E$77))</f>
        <v>120</v>
      </c>
      <c r="K782" s="955">
        <f>IF(K$46="","",IF('Exp factors'!$B77="poor",'Exp factors'!$G$77*K$46,SUM(F782)*'Exp factors'!F$77))</f>
        <v>180</v>
      </c>
      <c r="L782" s="1188"/>
      <c r="M782" s="1739">
        <f t="shared" si="30"/>
        <v>0</v>
      </c>
      <c r="N782" s="1739">
        <f t="shared" si="30"/>
        <v>0</v>
      </c>
      <c r="O782" s="1739">
        <f t="shared" si="30"/>
        <v>0</v>
      </c>
      <c r="P782" s="1739">
        <f t="shared" si="30"/>
        <v>0</v>
      </c>
      <c r="Q782" s="1734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>
        <f>IF(Data!BX783="","",Data!BX783)</f>
        <v>105</v>
      </c>
      <c r="F783" s="771">
        <f>IF(Data!BY783="","",Data!BY783)</f>
        <v>140</v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105</v>
      </c>
      <c r="K783" s="955">
        <f>IF(K$46="","",IF('Exp factors'!$B96="poor",'Exp factors'!$G$96*K$46,SUM(F783)*'Exp factors'!F$96))</f>
        <v>140</v>
      </c>
      <c r="L783" s="1188"/>
      <c r="M783" s="1739">
        <f t="shared" si="30"/>
        <v>0</v>
      </c>
      <c r="N783" s="1739">
        <f t="shared" si="30"/>
        <v>0</v>
      </c>
      <c r="O783" s="1739">
        <f t="shared" si="30"/>
        <v>0</v>
      </c>
      <c r="P783" s="1739">
        <f t="shared" si="30"/>
        <v>0</v>
      </c>
      <c r="Q783" s="1734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39">
        <f t="shared" si="30"/>
        <v>0</v>
      </c>
      <c r="N784" s="1739">
        <f t="shared" si="30"/>
        <v>0</v>
      </c>
      <c r="O784" s="1739">
        <f t="shared" si="30"/>
        <v>0</v>
      </c>
      <c r="P784" s="1739">
        <f t="shared" si="30"/>
        <v>0</v>
      </c>
      <c r="Q784" s="1734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39" t="str">
        <f t="shared" ref="M789:M809" si="31">IF(H789="","",SUM(H789)-SUM(C789))</f>
        <v/>
      </c>
      <c r="N789" s="1739" t="str">
        <f t="shared" ref="N789:P809" si="32">IF(I789="","",SUM(I789)-SUM(D789))</f>
        <v/>
      </c>
      <c r="O789" s="1739" t="str">
        <f t="shared" si="32"/>
        <v/>
      </c>
      <c r="P789" s="1739" t="str">
        <f t="shared" si="32"/>
        <v/>
      </c>
      <c r="Q789" s="1734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>
        <f>IF(Data!BW790="","",Data!BW790)</f>
        <v>25</v>
      </c>
      <c r="E790" s="771">
        <f>IF(Data!BX790="","",Data!BX790)</f>
        <v>30</v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25</v>
      </c>
      <c r="J790" s="955">
        <f>IF(J$46="","",IF('Exp factors'!$B98="poor",'Exp factors'!$G$98*J$46,SUM(E790)*'Exp factors'!E$98))</f>
        <v>30</v>
      </c>
      <c r="K790" s="955">
        <f>IF(K$46="","",IF('Exp factors'!$B98="poor",'Exp factors'!$G$98*K$46,SUM(F790)*'Exp factors'!F$98))</f>
        <v>0</v>
      </c>
      <c r="L790" s="1188"/>
      <c r="M790" s="1739">
        <f t="shared" si="31"/>
        <v>0</v>
      </c>
      <c r="N790" s="1739">
        <f t="shared" si="32"/>
        <v>0</v>
      </c>
      <c r="O790" s="1739">
        <f t="shared" si="32"/>
        <v>0</v>
      </c>
      <c r="P790" s="1739">
        <f t="shared" si="32"/>
        <v>0</v>
      </c>
      <c r="Q790" s="1734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>
        <f>IF(Data!BW791="","",Data!BW791)</f>
        <v>80</v>
      </c>
      <c r="E791" s="771">
        <f>IF(Data!BX791="","",Data!BX791)</f>
        <v>400</v>
      </c>
      <c r="F791" s="771">
        <f>IF(Data!BY791="","",Data!BY791)</f>
        <v>1200</v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80</v>
      </c>
      <c r="J791" s="955">
        <f>IF(J$46="","",IF('Exp factors'!$B99="poor",'Exp factors'!$G$99*J$46,SUM(E791)*'Exp factors'!E$99))</f>
        <v>400</v>
      </c>
      <c r="K791" s="955">
        <f>IF(K$46="","",IF('Exp factors'!$B99="poor",'Exp factors'!$G$99*K$46,SUM(F791)*'Exp factors'!F$99))</f>
        <v>1200</v>
      </c>
      <c r="L791" s="1192"/>
      <c r="M791" s="1739">
        <f t="shared" si="31"/>
        <v>0</v>
      </c>
      <c r="N791" s="1739">
        <f t="shared" si="32"/>
        <v>0</v>
      </c>
      <c r="O791" s="1739">
        <f t="shared" si="32"/>
        <v>0</v>
      </c>
      <c r="P791" s="1739">
        <f t="shared" si="32"/>
        <v>0</v>
      </c>
      <c r="Q791" s="1734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>
        <f>IF(Data!BW792="","",Data!BW792)</f>
        <v>250</v>
      </c>
      <c r="E792" s="771">
        <f>IF(Data!BX792="","",Data!BX792)</f>
        <v>2400</v>
      </c>
      <c r="F792" s="771">
        <f>IF(Data!BY792="","",Data!BY792)</f>
        <v>7500</v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250</v>
      </c>
      <c r="J792" s="955">
        <f>IF(J$46="","",IF('Exp factors'!$B100="poor",'Exp factors'!$G$100*J$46,SUM(E792)*'Exp factors'!E$100))</f>
        <v>2400</v>
      </c>
      <c r="K792" s="955">
        <f>IF(K$46="","",IF('Exp factors'!$B100="poor",'Exp factors'!$G$100*K$46,SUM(F792)*'Exp factors'!F$100))</f>
        <v>7500</v>
      </c>
      <c r="L792" s="1192"/>
      <c r="M792" s="1739">
        <f t="shared" si="31"/>
        <v>0</v>
      </c>
      <c r="N792" s="1739">
        <f t="shared" si="32"/>
        <v>0</v>
      </c>
      <c r="O792" s="1739">
        <f t="shared" si="32"/>
        <v>0</v>
      </c>
      <c r="P792" s="1739">
        <f t="shared" si="32"/>
        <v>0</v>
      </c>
      <c r="Q792" s="1734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39">
        <f t="shared" si="31"/>
        <v>0</v>
      </c>
      <c r="N793" s="1739">
        <f t="shared" si="32"/>
        <v>0</v>
      </c>
      <c r="O793" s="1739">
        <f t="shared" si="32"/>
        <v>0</v>
      </c>
      <c r="P793" s="1739">
        <f t="shared" si="32"/>
        <v>0</v>
      </c>
      <c r="Q793" s="1734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>
        <f>IF(Data!BX794="","",Data!BX794)</f>
        <v>6500</v>
      </c>
      <c r="F794" s="771">
        <f>IF(Data!BY794="","",Data!BY794)</f>
        <v>14000</v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6500</v>
      </c>
      <c r="K794" s="955">
        <f>IF(K$46="","",IF('Exp factors'!$B102="poor",'Exp factors'!$G$102*K$46,SUM(F794)*'Exp factors'!F$102))</f>
        <v>14000</v>
      </c>
      <c r="L794" s="1192"/>
      <c r="M794" s="1739">
        <f t="shared" si="31"/>
        <v>0</v>
      </c>
      <c r="N794" s="1739">
        <f t="shared" si="32"/>
        <v>0</v>
      </c>
      <c r="O794" s="1739">
        <f t="shared" si="32"/>
        <v>0</v>
      </c>
      <c r="P794" s="1739">
        <f t="shared" si="32"/>
        <v>0</v>
      </c>
      <c r="Q794" s="1734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>
        <f>IF(Data!BV795="","",Data!BV795)</f>
        <v>45</v>
      </c>
      <c r="D795" s="771">
        <f>IF(Data!BW795="","",Data!BW795)</f>
        <v>100</v>
      </c>
      <c r="E795" s="771">
        <f>IF(Data!BX795="","",Data!BX795)</f>
        <v>1900</v>
      </c>
      <c r="F795" s="771">
        <f>IF(Data!BY795="","",Data!BY795)</f>
        <v>2500</v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39">
        <f t="shared" si="31"/>
        <v>-45</v>
      </c>
      <c r="N795" s="1739">
        <f t="shared" si="32"/>
        <v>-100</v>
      </c>
      <c r="O795" s="1739">
        <f t="shared" si="32"/>
        <v>-1900</v>
      </c>
      <c r="P795" s="1739">
        <f t="shared" si="32"/>
        <v>-2500</v>
      </c>
      <c r="Q795" s="1734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39">
        <f t="shared" si="31"/>
        <v>0</v>
      </c>
      <c r="N796" s="1739">
        <f t="shared" si="32"/>
        <v>0</v>
      </c>
      <c r="O796" s="1739">
        <f t="shared" si="32"/>
        <v>0</v>
      </c>
      <c r="P796" s="1739">
        <f t="shared" si="32"/>
        <v>0</v>
      </c>
      <c r="Q796" s="1734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>
        <f>IF(Data!BV797="","",Data!BV797)</f>
        <v>25</v>
      </c>
      <c r="D797" s="771">
        <f>IF(Data!BW797="","",Data!BW797)</f>
        <v>50</v>
      </c>
      <c r="E797" s="771">
        <f>IF(Data!BX797="","",Data!BX797)</f>
        <v>50</v>
      </c>
      <c r="F797" s="771">
        <f>IF(Data!BY797="","",Data!BY797)</f>
        <v>100</v>
      </c>
      <c r="G797" s="865"/>
      <c r="H797" s="955">
        <f>IF(H$46="","",IF('Exp factors'!$B105="poor",'Exp factors'!$G$105*H$46,SUM(C797)*'Exp factors'!C$105))</f>
        <v>25</v>
      </c>
      <c r="I797" s="955">
        <f>IF(I$46="","",IF('Exp factors'!$B105="poor",'Exp factors'!$G$105*I$46,SUM(D797)*'Exp factors'!D$105))</f>
        <v>50</v>
      </c>
      <c r="J797" s="955">
        <f>IF(J$46="","",IF('Exp factors'!$B105="poor",'Exp factors'!$G$105*J$46,SUM(E797)*'Exp factors'!E$105))</f>
        <v>50</v>
      </c>
      <c r="K797" s="955">
        <f>IF(K$46="","",IF('Exp factors'!$B105="poor",'Exp factors'!$G$105*K$46,SUM(F797)*'Exp factors'!F$105))</f>
        <v>100</v>
      </c>
      <c r="L797" s="1192"/>
      <c r="M797" s="1739">
        <f t="shared" si="31"/>
        <v>0</v>
      </c>
      <c r="N797" s="1739">
        <f t="shared" si="32"/>
        <v>0</v>
      </c>
      <c r="O797" s="1739">
        <f t="shared" si="32"/>
        <v>0</v>
      </c>
      <c r="P797" s="1739">
        <f t="shared" si="32"/>
        <v>0</v>
      </c>
      <c r="Q797" s="1734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>
        <f>IF(Data!BV798="","",Data!BV798)</f>
        <v>700</v>
      </c>
      <c r="D798" s="888">
        <f>IF(Data!BW798="","",Data!BW798)</f>
        <v>700</v>
      </c>
      <c r="E798" s="888">
        <f>IF(Data!BX798="","",Data!BX798)</f>
        <v>2160</v>
      </c>
      <c r="F798" s="888">
        <f>IF(Data!BY798="","",Data!BY798)</f>
        <v>3500</v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39">
        <f t="shared" si="31"/>
        <v>-700</v>
      </c>
      <c r="N798" s="1739">
        <f t="shared" si="32"/>
        <v>-700</v>
      </c>
      <c r="O798" s="1739">
        <f t="shared" si="32"/>
        <v>-2160</v>
      </c>
      <c r="P798" s="1739">
        <f t="shared" si="32"/>
        <v>-3500</v>
      </c>
      <c r="Q798" s="1734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39">
        <f t="shared" si="31"/>
        <v>0</v>
      </c>
      <c r="N799" s="1739">
        <f t="shared" si="32"/>
        <v>0</v>
      </c>
      <c r="O799" s="1739">
        <f t="shared" si="32"/>
        <v>0</v>
      </c>
      <c r="P799" s="1739">
        <f t="shared" si="32"/>
        <v>0</v>
      </c>
      <c r="Q799" s="1734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>
        <f>IF(Data!BV800="","",Data!BV800)</f>
        <v>50</v>
      </c>
      <c r="D800" s="771">
        <f>IF(Data!BW800="","",Data!BW800)</f>
        <v>150</v>
      </c>
      <c r="E800" s="771">
        <f>IF(Data!BX800="","",Data!BX800)</f>
        <v>1000</v>
      </c>
      <c r="F800" s="771">
        <f>IF(Data!BY800="","",Data!BY800)</f>
        <v>2000</v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39">
        <f t="shared" si="31"/>
        <v>-50</v>
      </c>
      <c r="N800" s="1739">
        <f t="shared" si="32"/>
        <v>-150</v>
      </c>
      <c r="O800" s="1739">
        <f t="shared" si="32"/>
        <v>-1000</v>
      </c>
      <c r="P800" s="1739">
        <f t="shared" si="32"/>
        <v>-2000</v>
      </c>
      <c r="Q800" s="1734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472</v>
      </c>
      <c r="B801" s="967"/>
      <c r="C801" s="771">
        <f>IF(Data!BV801="","",Data!BV801)</f>
        <v>108</v>
      </c>
      <c r="D801" s="771">
        <f>IF(Data!BW801="","",Data!BW801)</f>
        <v>130</v>
      </c>
      <c r="E801" s="771">
        <f>IF(Data!BX801="","",Data!BX801)</f>
        <v>240</v>
      </c>
      <c r="F801" s="771">
        <f>IF(Data!BY801="","",Data!BY801)</f>
        <v>600</v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39">
        <f t="shared" si="31"/>
        <v>-108</v>
      </c>
      <c r="N801" s="1739">
        <f t="shared" si="32"/>
        <v>-130</v>
      </c>
      <c r="O801" s="1739">
        <f t="shared" si="32"/>
        <v>-240</v>
      </c>
      <c r="P801" s="1739">
        <f t="shared" si="32"/>
        <v>-600</v>
      </c>
      <c r="Q801" s="1734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>
        <f>IF(Data!BV802="","",Data!BV802)</f>
        <v>240</v>
      </c>
      <c r="D802" s="771">
        <f>IF(Data!BW802="","",Data!BW802)</f>
        <v>260</v>
      </c>
      <c r="E802" s="771">
        <f>IF(Data!BX802="","",Data!BX802)</f>
        <v>480</v>
      </c>
      <c r="F802" s="771">
        <f>IF(Data!BY802="","",Data!BY802)</f>
        <v>720</v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39">
        <f t="shared" si="31"/>
        <v>-240</v>
      </c>
      <c r="N802" s="1739">
        <f t="shared" si="32"/>
        <v>-260</v>
      </c>
      <c r="O802" s="1739">
        <f t="shared" si="32"/>
        <v>-480</v>
      </c>
      <c r="P802" s="1739">
        <f t="shared" si="32"/>
        <v>-720</v>
      </c>
      <c r="Q802" s="1734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40">
        <f t="shared" si="31"/>
        <v>0</v>
      </c>
      <c r="N803" s="1740">
        <f t="shared" si="32"/>
        <v>0</v>
      </c>
      <c r="O803" s="1740">
        <f t="shared" si="32"/>
        <v>0</v>
      </c>
      <c r="P803" s="1740">
        <f t="shared" si="32"/>
        <v>0</v>
      </c>
      <c r="Q803" s="1737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>
        <f>IF(Data!BV804="","",Data!BV804)</f>
        <v>50</v>
      </c>
      <c r="D804" s="771">
        <f>IF(Data!BW804="","",Data!BW804)</f>
        <v>100</v>
      </c>
      <c r="E804" s="771">
        <f>IF(Data!BX804="","",Data!BX804)</f>
        <v>300</v>
      </c>
      <c r="F804" s="771">
        <f>IF(Data!BY804="","",Data!BY804)</f>
        <v>360</v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40">
        <f t="shared" si="31"/>
        <v>-50</v>
      </c>
      <c r="N804" s="1740">
        <f t="shared" si="32"/>
        <v>-100</v>
      </c>
      <c r="O804" s="1740">
        <f t="shared" si="32"/>
        <v>-300</v>
      </c>
      <c r="P804" s="1740">
        <f t="shared" si="32"/>
        <v>-360</v>
      </c>
      <c r="Q804" s="1737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38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39">
        <f t="shared" si="31"/>
        <v>0</v>
      </c>
      <c r="N806" s="1739">
        <f t="shared" si="32"/>
        <v>0</v>
      </c>
      <c r="O806" s="1739">
        <f t="shared" si="32"/>
        <v>0</v>
      </c>
      <c r="P806" s="1739">
        <f t="shared" si="32"/>
        <v>0</v>
      </c>
      <c r="Q806" s="1734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39">
        <f t="shared" si="31"/>
        <v>0</v>
      </c>
      <c r="N807" s="1739">
        <f t="shared" si="32"/>
        <v>0</v>
      </c>
      <c r="O807" s="1739">
        <f t="shared" si="32"/>
        <v>0</v>
      </c>
      <c r="P807" s="1739">
        <f t="shared" si="32"/>
        <v>0</v>
      </c>
      <c r="Q807" s="1734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39">
        <f t="shared" si="31"/>
        <v>0</v>
      </c>
      <c r="N808" s="1739">
        <f t="shared" si="32"/>
        <v>0</v>
      </c>
      <c r="O808" s="1739">
        <f t="shared" si="32"/>
        <v>0</v>
      </c>
      <c r="P808" s="1739">
        <f t="shared" si="32"/>
        <v>0</v>
      </c>
      <c r="Q808" s="1734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>
        <f>IF(Data!BV809="","",Data!BV809)</f>
        <v>403</v>
      </c>
      <c r="D809" s="771">
        <f>IF(Data!BW809="","",Data!BW809)</f>
        <v>351</v>
      </c>
      <c r="E809" s="771">
        <f>IF(Data!BX809="","",Data!BX809)</f>
        <v>379</v>
      </c>
      <c r="F809" s="771">
        <f>IF(Data!BY809="","",Data!BY809)</f>
        <v>1539</v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40">
        <f t="shared" si="31"/>
        <v>-403</v>
      </c>
      <c r="N809" s="1740">
        <f t="shared" si="32"/>
        <v>-351</v>
      </c>
      <c r="O809" s="1740">
        <f t="shared" si="32"/>
        <v>-379</v>
      </c>
      <c r="P809" s="1740">
        <f t="shared" si="32"/>
        <v>-1539</v>
      </c>
      <c r="Q809" s="1737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328.68000000000029</v>
      </c>
      <c r="D810" s="969">
        <f>D20-D31</f>
        <v>117.03999999999996</v>
      </c>
      <c r="E810" s="969">
        <f>E20-E31</f>
        <v>364.73999999999796</v>
      </c>
      <c r="F810" s="969">
        <f>F20-F31</f>
        <v>2283.3800000000047</v>
      </c>
      <c r="G810" s="962"/>
      <c r="H810" s="970">
        <f>C810*'Exp factors'!$D$71</f>
        <v>328.68000000000029</v>
      </c>
      <c r="I810" s="970">
        <f>D810*'Exp factors'!$D$71</f>
        <v>117.03999999999996</v>
      </c>
      <c r="J810" s="970">
        <f>E810*'Exp factors'!$D$71</f>
        <v>364.73999999999796</v>
      </c>
      <c r="K810" s="970">
        <f>F810*'Exp factors'!$D$71</f>
        <v>2283.3800000000047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1919</v>
      </c>
      <c r="D811" s="883">
        <f>SUM(D771:D775,D780:D784,D789:D809)</f>
        <v>2641</v>
      </c>
      <c r="E811" s="883">
        <f>SUM(E771:E775,E780:E784,E789:E809)</f>
        <v>17216</v>
      </c>
      <c r="F811" s="883">
        <f>SUM(F771:F775,F780:F784,F789:F809)</f>
        <v>35711</v>
      </c>
      <c r="G811" s="963"/>
      <c r="H811" s="971">
        <f>SUM(H771:H775,H780:H784,H789:H809)</f>
        <v>127</v>
      </c>
      <c r="I811" s="971">
        <f>SUM(I771:I775,I780:I784,I789:I809)</f>
        <v>592</v>
      </c>
      <c r="J811" s="971">
        <f>SUM(J771:J775,J780:J784,J789:J809)</f>
        <v>9821</v>
      </c>
      <c r="K811" s="971">
        <f>SUM(K771:K775,K780:K784,K789:K809)</f>
        <v>23370</v>
      </c>
      <c r="L811" s="963"/>
      <c r="M811" s="971">
        <f>SUM(M771:M775,M780:M784,M789:M809)</f>
        <v>-1792</v>
      </c>
      <c r="N811" s="971">
        <f>SUM(N771:N775,N780:N784,N789:N809)</f>
        <v>-2049</v>
      </c>
      <c r="O811" s="971">
        <f>SUM(O771:O775,O780:O784,O789:O809)</f>
        <v>-7395</v>
      </c>
      <c r="P811" s="971">
        <f>SUM(P771:P775,P780:P784,P789:P809)</f>
        <v>-12341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473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474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642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31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31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34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37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37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34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34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38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38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34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34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34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34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37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34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34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37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37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34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34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34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34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34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38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38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34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34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34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37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488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475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642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2080</v>
      </c>
      <c r="D964" s="883">
        <f>SUM($D$707)</f>
        <v>2440</v>
      </c>
      <c r="E964" s="883">
        <f>SUM($E$707)</f>
        <v>1800</v>
      </c>
      <c r="F964" s="883">
        <f>SUM($F$707)</f>
        <v>0</v>
      </c>
      <c r="G964" s="967"/>
      <c r="H964" s="883">
        <f>SUM($H$707)</f>
        <v>2496</v>
      </c>
      <c r="I964" s="883">
        <f>SUM($I$707)</f>
        <v>2928</v>
      </c>
      <c r="J964" s="883">
        <f>SUM($J$707)</f>
        <v>2160</v>
      </c>
      <c r="K964" s="883">
        <f>SUM($K$707)</f>
        <v>0</v>
      </c>
      <c r="L964" s="967"/>
      <c r="M964" s="883">
        <f>SUM($M$707)</f>
        <v>416</v>
      </c>
      <c r="N964" s="883">
        <f>SUM($N$707)</f>
        <v>488</v>
      </c>
      <c r="O964" s="883">
        <f>SUM($O$707)</f>
        <v>360</v>
      </c>
      <c r="P964" s="883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400</v>
      </c>
      <c r="E965" s="883">
        <f>SUM($E$713)</f>
        <v>0</v>
      </c>
      <c r="F965" s="883">
        <f>SUM($F$713)</f>
        <v>900</v>
      </c>
      <c r="G965" s="967"/>
      <c r="H965" s="883">
        <f>SUM($H$713)</f>
        <v>0</v>
      </c>
      <c r="I965" s="883">
        <f>SUM($I$713)</f>
        <v>480</v>
      </c>
      <c r="J965" s="883">
        <f>SUM($J$713)</f>
        <v>0</v>
      </c>
      <c r="K965" s="883">
        <f>SUM($K$713)</f>
        <v>1080</v>
      </c>
      <c r="L965" s="967"/>
      <c r="M965" s="883">
        <f>SUM($M$713)</f>
        <v>0</v>
      </c>
      <c r="N965" s="883">
        <f>SUM($N$713)</f>
        <v>80</v>
      </c>
      <c r="O965" s="883">
        <f>SUM($O$713)</f>
        <v>0</v>
      </c>
      <c r="P965" s="883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720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864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144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641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486</v>
      </c>
      <c r="D972" s="883">
        <f>SUM($D$754)</f>
        <v>900</v>
      </c>
      <c r="E972" s="883">
        <f>SUM($E$754)</f>
        <v>0</v>
      </c>
      <c r="F972" s="883">
        <f>SUM($F$754)</f>
        <v>0</v>
      </c>
      <c r="G972" s="967"/>
      <c r="H972" s="883">
        <f>SUM($H$754)</f>
        <v>583.19999999999993</v>
      </c>
      <c r="I972" s="883">
        <f>SUM($I$754)</f>
        <v>1080</v>
      </c>
      <c r="J972" s="883">
        <f>SUM($J$754)</f>
        <v>0</v>
      </c>
      <c r="K972" s="883">
        <f>SUM($K$754)</f>
        <v>0</v>
      </c>
      <c r="L972" s="967"/>
      <c r="M972" s="883">
        <f>SUM($M$754)</f>
        <v>97.199999999999932</v>
      </c>
      <c r="N972" s="883">
        <f>SUM($N$754)</f>
        <v>180</v>
      </c>
      <c r="O972" s="883">
        <f>SUM($O$754)</f>
        <v>0</v>
      </c>
      <c r="P972" s="883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360</v>
      </c>
      <c r="D974" s="883">
        <f>SUM($D$759)</f>
        <v>480</v>
      </c>
      <c r="E974" s="883">
        <f>SUM($E$759)</f>
        <v>8200</v>
      </c>
      <c r="F974" s="883">
        <f>SUM($F$759)</f>
        <v>18700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60" t="s">
        <v>643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476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3746</v>
      </c>
      <c r="D984" s="883">
        <f>SUM($D$903:$D$983)</f>
        <v>4810</v>
      </c>
      <c r="E984" s="883">
        <f>SUM($E$903:$E$983)</f>
        <v>21915</v>
      </c>
      <c r="F984" s="883">
        <f>SUM($F$903:$F$983)</f>
        <v>44627</v>
      </c>
      <c r="G984" s="967"/>
      <c r="H984" s="883">
        <f>SUM($H$903:$H$983)</f>
        <v>3943.2</v>
      </c>
      <c r="I984" s="883">
        <f>SUM($I$903:$I$983)</f>
        <v>4663</v>
      </c>
      <c r="J984" s="883">
        <f>SUM($J$903:$J$983)</f>
        <v>5435</v>
      </c>
      <c r="K984" s="883">
        <f>SUM($K$903:$K$983)</f>
        <v>6755</v>
      </c>
      <c r="L984" s="967"/>
      <c r="M984" s="883">
        <f>SUM($M$903:$M$983)</f>
        <v>632.19999999999993</v>
      </c>
      <c r="N984" s="883">
        <f>SUM($N$903:$N$983)</f>
        <v>533</v>
      </c>
      <c r="O984" s="883">
        <f>SUM($O$903:$O$983)</f>
        <v>-6480</v>
      </c>
      <c r="P984" s="883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41" t="s">
        <v>1098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41" t="s">
        <v>1097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672</v>
      </c>
      <c r="B988" s="967"/>
      <c r="C988" s="568">
        <f>DSUM($C$4:$Q$772,C$4,$Q$988:$Q$989)</f>
        <v>256.2</v>
      </c>
      <c r="D988" s="568">
        <f t="shared" ref="D988:F988" si="131">DSUM($C$4:$Q$772,D$4,$Q$988:$Q$989)</f>
        <v>394</v>
      </c>
      <c r="E988" s="568">
        <f t="shared" si="131"/>
        <v>840</v>
      </c>
      <c r="F988" s="568">
        <f t="shared" si="131"/>
        <v>1610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-256.2</v>
      </c>
      <c r="N988" s="568">
        <f>DSUM($C$4:$Q$772,12,$Q$988:$Q$989)</f>
        <v>-394</v>
      </c>
      <c r="O988" s="568">
        <f>DSUM($C$4:$Q$772,13,$Q$988:$Q$989)</f>
        <v>-840</v>
      </c>
      <c r="P988" s="568">
        <f>DSUM($C$4:$Q$772,14,$Q$988:$Q$989)</f>
        <v>-1610</v>
      </c>
      <c r="Q988" s="1742" t="s">
        <v>1098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673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42" t="s">
        <v>1099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674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3" t="s">
        <v>1098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250</v>
      </c>
      <c r="D991" s="568">
        <f>SUM(D773,D774,D775,D781:D782,D805)</f>
        <v>391</v>
      </c>
      <c r="E991" s="568">
        <f>SUM(E773,E774,E775,E781:E782,E805)</f>
        <v>1152</v>
      </c>
      <c r="F991" s="568">
        <f>SUM(F773,F774,F775,F781:F782,F805)</f>
        <v>1390</v>
      </c>
      <c r="G991" s="963"/>
      <c r="H991" s="568">
        <f>SUM(H773,H774,H775,H781:H782,H805)</f>
        <v>102</v>
      </c>
      <c r="I991" s="568">
        <f>SUM(I773,I774,I775,I781:I782,I805)</f>
        <v>187</v>
      </c>
      <c r="J991" s="568">
        <f>SUM(J773,J774,J775,J781:J782,J805)</f>
        <v>336</v>
      </c>
      <c r="K991" s="568">
        <f>SUM(K773,K774,K775,K781:K782,K805)</f>
        <v>430</v>
      </c>
      <c r="L991" s="963"/>
      <c r="M991" s="568">
        <f>SUM(M773,M774,M775,M781:M782,M805)</f>
        <v>-148</v>
      </c>
      <c r="N991" s="568">
        <f t="shared" ref="N991:P991" si="134">SUM(N773,N774,N775,N781:N782,N805)</f>
        <v>-204</v>
      </c>
      <c r="O991" s="568">
        <f t="shared" si="134"/>
        <v>-816</v>
      </c>
      <c r="P991" s="568">
        <f t="shared" si="134"/>
        <v>-960</v>
      </c>
      <c r="Q991" s="1743" t="s">
        <v>1100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44" t="s">
        <v>1098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25</v>
      </c>
      <c r="D993" s="568">
        <f>SUM(D783:D784,D790:D794,D796:D797)</f>
        <v>405</v>
      </c>
      <c r="E993" s="568">
        <f>SUM(E783:E784,E790:E794,E796:E797)</f>
        <v>9485</v>
      </c>
      <c r="F993" s="568">
        <f>SUM(F783:F784,F790:F794,F796:F797)</f>
        <v>22940</v>
      </c>
      <c r="G993" s="963"/>
      <c r="H993" s="568">
        <f>SUM(H783:H784,H790:H794,H796:H797)</f>
        <v>25</v>
      </c>
      <c r="I993" s="568">
        <f>SUM(I783:I784,I790:I794,I796:I797)</f>
        <v>405</v>
      </c>
      <c r="J993" s="568">
        <f>SUM(J783:J784,J790:J794,J796:J797)</f>
        <v>9485</v>
      </c>
      <c r="K993" s="568">
        <f>SUM(K783:K784,K790:K794,K796:K797)</f>
        <v>22940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4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700</v>
      </c>
      <c r="D994" s="568">
        <f>SUM(D798,D799)</f>
        <v>700</v>
      </c>
      <c r="E994" s="568">
        <f>SUM(E798,E799)</f>
        <v>2160</v>
      </c>
      <c r="F994" s="568">
        <f>SUM(F798,F799)</f>
        <v>3500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-700</v>
      </c>
      <c r="N994" s="971">
        <f>SUM(N798,N799)</f>
        <v>-700</v>
      </c>
      <c r="O994" s="971">
        <f>SUM(O798,O799)</f>
        <v>-2160</v>
      </c>
      <c r="P994" s="971">
        <f>SUM(P798,P799)</f>
        <v>-3500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50</v>
      </c>
      <c r="D995" s="568">
        <f>SUM(D800)</f>
        <v>150</v>
      </c>
      <c r="E995" s="568">
        <f>SUM(E800)</f>
        <v>1000</v>
      </c>
      <c r="F995" s="568">
        <f>SUM(F800)</f>
        <v>2000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-50</v>
      </c>
      <c r="N995" s="971">
        <f>SUM(N800)</f>
        <v>-150</v>
      </c>
      <c r="O995" s="971">
        <f>SUM(O800)</f>
        <v>-1000</v>
      </c>
      <c r="P995" s="971">
        <f>SUM(P800)</f>
        <v>-2000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348</v>
      </c>
      <c r="D997" s="568">
        <f>SUM(D801,D802)</f>
        <v>390</v>
      </c>
      <c r="E997" s="568">
        <f>SUM(E801,E802)</f>
        <v>720</v>
      </c>
      <c r="F997" s="568">
        <f>SUM(F801,F802)</f>
        <v>1320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-348</v>
      </c>
      <c r="N997" s="568">
        <f t="shared" ref="N997:P997" si="137">SUM(N801,N802)</f>
        <v>-390</v>
      </c>
      <c r="O997" s="568">
        <f t="shared" si="137"/>
        <v>-720</v>
      </c>
      <c r="P997" s="568">
        <f t="shared" si="137"/>
        <v>-1320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498</v>
      </c>
      <c r="D998" s="568">
        <f t="shared" ref="D998:F998" si="138">SUM(D795,D804:D805,D808:D809)</f>
        <v>551</v>
      </c>
      <c r="E998" s="568">
        <f t="shared" si="138"/>
        <v>2579</v>
      </c>
      <c r="F998" s="568">
        <f t="shared" si="138"/>
        <v>4399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-498</v>
      </c>
      <c r="N998" s="568">
        <f t="shared" ref="N998:P998" si="140">SUM(N795,N804:N805,N808:N809)</f>
        <v>-551</v>
      </c>
      <c r="O998" s="568">
        <f t="shared" si="140"/>
        <v>-2579</v>
      </c>
      <c r="P998" s="568">
        <f t="shared" si="140"/>
        <v>-4399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675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676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328.67999999999984</v>
      </c>
      <c r="D1001" s="568">
        <f>D984-SUM(D987:D1000)</f>
        <v>117.03999999999996</v>
      </c>
      <c r="E1001" s="568">
        <f>E984-SUM(E987:E1000)</f>
        <v>364.73999999999796</v>
      </c>
      <c r="F1001" s="568">
        <f>F984-SUM(F987:F1000)</f>
        <v>2283.3800000000047</v>
      </c>
      <c r="G1001" s="967"/>
      <c r="H1001" s="568">
        <f>H984-SUM(H987:H1000)</f>
        <v>3816.2</v>
      </c>
      <c r="I1001" s="568">
        <f>I984-SUM(I987:I1000)</f>
        <v>4071</v>
      </c>
      <c r="J1001" s="568">
        <f>J984-SUM(J987:J1000)</f>
        <v>-4386</v>
      </c>
      <c r="K1001" s="568">
        <f>K984-SUM(K987:K1000)</f>
        <v>-16615</v>
      </c>
      <c r="L1001" s="967"/>
      <c r="M1001" s="568">
        <f>M984-SUM(M987:M1000)</f>
        <v>3922.52</v>
      </c>
      <c r="N1001" s="568">
        <f t="shared" ref="N1001:P1001" si="144">N984-SUM(N987:N1000)</f>
        <v>4633.96</v>
      </c>
      <c r="O1001" s="568">
        <f t="shared" si="144"/>
        <v>5249.26</v>
      </c>
      <c r="P1001" s="568">
        <f t="shared" si="144"/>
        <v>3026.619999999999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3746</v>
      </c>
      <c r="D1003" s="883">
        <f>SUM(D987:D1001)</f>
        <v>4810</v>
      </c>
      <c r="E1003" s="883">
        <f>SUM(E987:E1002)</f>
        <v>21915</v>
      </c>
      <c r="F1003" s="883">
        <f>SUM(F987:F1002)</f>
        <v>44627</v>
      </c>
      <c r="G1003" s="967"/>
      <c r="H1003" s="971">
        <f>SUM(H987:H1002)</f>
        <v>3943.2</v>
      </c>
      <c r="I1003" s="971">
        <f>SUM(I987:I1002)</f>
        <v>4663</v>
      </c>
      <c r="J1003" s="971">
        <f>SUM(J987:J1002)</f>
        <v>5435</v>
      </c>
      <c r="K1003" s="971">
        <f>SUM(K987:K1002)</f>
        <v>6755</v>
      </c>
      <c r="L1003" s="967"/>
      <c r="M1003" s="883">
        <f>SUM(M987:M1002)</f>
        <v>632.19999999999982</v>
      </c>
      <c r="N1003" s="883">
        <f>SUM(N987:N1002)</f>
        <v>533</v>
      </c>
      <c r="O1003" s="883">
        <f>SUM(O987:O1002)</f>
        <v>-6480</v>
      </c>
      <c r="P1003" s="883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2800</v>
      </c>
      <c r="D1011" s="888">
        <f>SUM(D964:D966)</f>
        <v>2840</v>
      </c>
      <c r="E1011" s="888">
        <f>SUM(E964:E966)</f>
        <v>1800</v>
      </c>
      <c r="F1011" s="888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117600</v>
      </c>
      <c r="D1012" s="888">
        <f>D1010*D1011*100</f>
        <v>90880</v>
      </c>
      <c r="E1012" s="888">
        <f>E1010*E1011*100</f>
        <v>28800</v>
      </c>
      <c r="F1012" s="888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246280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6500</v>
      </c>
      <c r="F1014" s="888">
        <f>SUM(F794)</f>
        <v>14000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104000</v>
      </c>
      <c r="F1015" s="888">
        <f>F1010*F1014*100</f>
        <v>140000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244000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477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668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669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670</v>
      </c>
      <c r="B1032" s="982"/>
      <c r="C1032" s="888">
        <f>SUMIF($Q$771:$Q$775,"mns",H$771:H$775)+SUMIF($Q$780:$Q$784,"mns",H$780:H$784)+SUMIF($Q$789:$Q$809,"mns",H$789:H$809)</f>
        <v>102</v>
      </c>
      <c r="D1032" s="982"/>
      <c r="E1032" s="888">
        <f>SUMIF($Q$771:$Q$775,"mns",I$771:I$775)+SUMIF($Q$780:$Q$784,"mns",I$780:I$784)+SUMIF($Q$789:$Q$809,"mns",I$789:I$809)</f>
        <v>144</v>
      </c>
      <c r="F1032" s="982"/>
      <c r="G1032" s="982"/>
      <c r="H1032" s="888">
        <f>SUMIF($Q$771:$Q$775,"mns",J$771:J$775)+SUMIF($Q$780:$Q$784,"mns",J$780:J$784)+SUMIF($Q$789:$Q$809,"mns",J$789:J$809)</f>
        <v>216</v>
      </c>
      <c r="I1032" s="26"/>
      <c r="J1032" s="888">
        <f>SUMIF($Q$771:$Q$775,"mns",K$771:K$775)+SUMIF($Q$780:$Q$784,"mns",K$780:K$784)+SUMIF($Q$789:$Q$809,"mns",K$789:K$809)</f>
        <v>250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671</v>
      </c>
      <c r="B1033" s="982"/>
      <c r="C1033" s="888">
        <f>SUMIF($Q$771:$Q$775,"des",H$771:H$775)+SUMIF($Q$780:$Q$784,"des",H$780:H$784)+SUMIF($Q$789:$Q$809,"des",H$789:H$809)</f>
        <v>25</v>
      </c>
      <c r="D1033" s="982"/>
      <c r="E1033" s="888">
        <f>SUMIF($Q$771:$Q$775,"des",I$771:I$775)+SUMIF($Q$780:$Q$784,"des",I$780:I$784)+SUMIF($Q$789:$Q$809,"des",I$789:I$809)</f>
        <v>448</v>
      </c>
      <c r="F1033" s="982"/>
      <c r="G1033" s="982"/>
      <c r="H1033" s="888">
        <f>SUMIF($Q$771:$Q$775,"des",J$771:J$775)+SUMIF($Q$780:$Q$784,"des",J$780:J$784)+SUMIF($Q$789:$Q$809,"des",J$789:J$809)</f>
        <v>9605</v>
      </c>
      <c r="I1033" s="26"/>
      <c r="J1033" s="888">
        <f>SUMIF($Q$771:$Q$775,"des",K$771:K$775)+SUMIF($Q$780:$Q$784,"des",K$780:K$784)+SUMIF($Q$789:$Q$809,"des",K$789:K$809)</f>
        <v>23120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478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479</v>
      </c>
      <c r="B1036" s="982"/>
      <c r="C1036" s="771" t="str">
        <f>E1036</f>
        <v>maize</v>
      </c>
      <c r="D1036" s="611"/>
      <c r="E1036" s="140" t="s">
        <v>480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481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482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483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484</v>
      </c>
      <c r="D1042" s="1006" t="s">
        <v>485</v>
      </c>
      <c r="E1042" s="1006" t="s">
        <v>484</v>
      </c>
      <c r="F1042" s="1006" t="s">
        <v>485</v>
      </c>
      <c r="G1042" s="611"/>
      <c r="H1042" s="1007" t="s">
        <v>484</v>
      </c>
      <c r="I1042" s="1007" t="s">
        <v>485</v>
      </c>
      <c r="J1042" s="1007" t="s">
        <v>484</v>
      </c>
      <c r="K1042" s="1007" t="s">
        <v>485</v>
      </c>
      <c r="L1042" s="611"/>
      <c r="M1042" s="991" t="s">
        <v>486</v>
      </c>
      <c r="N1042" s="611"/>
      <c r="O1042" s="611"/>
      <c r="P1042" s="611"/>
      <c r="Q1042" s="236"/>
      <c r="R1042" s="27" t="s">
        <v>487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488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679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680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681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489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486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486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>Agricultural cash income -- see Data2</v>
      </c>
      <c r="B1086" s="982">
        <v>19</v>
      </c>
      <c r="C1086" s="888">
        <f t="shared" si="159"/>
        <v>2080</v>
      </c>
      <c r="D1086" s="888">
        <f t="shared" si="160"/>
        <v>416</v>
      </c>
      <c r="E1086" s="888">
        <f t="shared" si="161"/>
        <v>2440</v>
      </c>
      <c r="F1086" s="888">
        <f t="shared" si="162"/>
        <v>488</v>
      </c>
      <c r="G1086" s="611"/>
      <c r="H1086" s="992">
        <f t="shared" si="163"/>
        <v>1800</v>
      </c>
      <c r="I1086" s="992">
        <f t="shared" si="164"/>
        <v>360</v>
      </c>
      <c r="J1086" s="992">
        <f t="shared" si="165"/>
        <v>0</v>
      </c>
      <c r="K1086" s="992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>Construction cash income -- see Data2</v>
      </c>
      <c r="B1087" s="982">
        <v>20</v>
      </c>
      <c r="C1087" s="888">
        <f t="shared" si="159"/>
        <v>0</v>
      </c>
      <c r="D1087" s="888">
        <f t="shared" si="160"/>
        <v>0</v>
      </c>
      <c r="E1087" s="888">
        <f t="shared" si="161"/>
        <v>400</v>
      </c>
      <c r="F1087" s="888">
        <f t="shared" si="162"/>
        <v>80</v>
      </c>
      <c r="G1087" s="611"/>
      <c r="H1087" s="992">
        <f t="shared" si="163"/>
        <v>0</v>
      </c>
      <c r="I1087" s="992">
        <f t="shared" si="164"/>
        <v>0</v>
      </c>
      <c r="J1087" s="992">
        <f t="shared" si="165"/>
        <v>900</v>
      </c>
      <c r="K1087" s="992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>Domestic work cash income -- see Data2</v>
      </c>
      <c r="B1088" s="982">
        <v>21</v>
      </c>
      <c r="C1088" s="888">
        <f t="shared" si="159"/>
        <v>720</v>
      </c>
      <c r="D1088" s="888">
        <f t="shared" si="160"/>
        <v>144</v>
      </c>
      <c r="E1088" s="888">
        <f t="shared" si="161"/>
        <v>0</v>
      </c>
      <c r="F1088" s="888">
        <f t="shared" si="162"/>
        <v>0</v>
      </c>
      <c r="G1088" s="611"/>
      <c r="H1088" s="992">
        <f t="shared" si="163"/>
        <v>0</v>
      </c>
      <c r="I1088" s="992">
        <f t="shared" si="164"/>
        <v>0</v>
      </c>
      <c r="J1088" s="992">
        <f t="shared" si="165"/>
        <v>0</v>
      </c>
      <c r="K1088" s="992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>Self-employment -- see Data2</v>
      </c>
      <c r="B1089" s="982">
        <v>22</v>
      </c>
      <c r="C1089" s="888">
        <f t="shared" si="159"/>
        <v>486</v>
      </c>
      <c r="D1089" s="888">
        <f t="shared" si="160"/>
        <v>97.199999999999932</v>
      </c>
      <c r="E1089" s="888">
        <f t="shared" si="161"/>
        <v>900</v>
      </c>
      <c r="F1089" s="888">
        <f t="shared" si="162"/>
        <v>180</v>
      </c>
      <c r="G1089" s="611"/>
      <c r="H1089" s="992">
        <f t="shared" si="163"/>
        <v>0</v>
      </c>
      <c r="I1089" s="992">
        <f t="shared" si="164"/>
        <v>0</v>
      </c>
      <c r="J1089" s="992">
        <f t="shared" si="165"/>
        <v>0</v>
      </c>
      <c r="K1089" s="992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>Small business -- see Data2</v>
      </c>
      <c r="B1090" s="982">
        <v>23</v>
      </c>
      <c r="C1090" s="888">
        <f t="shared" si="159"/>
        <v>360</v>
      </c>
      <c r="D1090" s="888">
        <f t="shared" si="160"/>
        <v>0</v>
      </c>
      <c r="E1090" s="888">
        <f t="shared" si="161"/>
        <v>480</v>
      </c>
      <c r="F1090" s="888">
        <f t="shared" si="162"/>
        <v>0</v>
      </c>
      <c r="G1090" s="611"/>
      <c r="H1090" s="992">
        <f t="shared" si="163"/>
        <v>8200</v>
      </c>
      <c r="I1090" s="992">
        <f t="shared" si="164"/>
        <v>0</v>
      </c>
      <c r="J1090" s="992">
        <f t="shared" si="165"/>
        <v>18700</v>
      </c>
      <c r="K1090" s="992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3746</v>
      </c>
      <c r="D1091" s="888">
        <f>SUM(D1068:D1090)</f>
        <v>632.19999999999993</v>
      </c>
      <c r="E1091" s="888">
        <f>SUM(E1068:E1090)</f>
        <v>4810</v>
      </c>
      <c r="F1091" s="888">
        <f>SUM(F1068:F1090)</f>
        <v>533</v>
      </c>
      <c r="G1091" s="611"/>
      <c r="H1091" s="992">
        <f>SUM(H1068:H1090)</f>
        <v>21915</v>
      </c>
      <c r="I1091" s="992">
        <f>SUM(I1068:I1090)</f>
        <v>-6480</v>
      </c>
      <c r="J1091" s="992">
        <f>SUM(J1068:J1090)</f>
        <v>44627</v>
      </c>
      <c r="K1091" s="992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490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491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492</v>
      </c>
      <c r="B1096" s="982"/>
      <c r="C1096" s="983">
        <f>C984</f>
        <v>3746</v>
      </c>
      <c r="D1096" s="983">
        <f>M984</f>
        <v>632.19999999999993</v>
      </c>
      <c r="E1096" s="983">
        <f>D984</f>
        <v>4810</v>
      </c>
      <c r="F1096" s="983">
        <f>N984</f>
        <v>533</v>
      </c>
      <c r="G1096" s="611"/>
      <c r="H1096" s="1018">
        <f>E984</f>
        <v>21915</v>
      </c>
      <c r="I1096" s="1018">
        <f>O984</f>
        <v>-6480</v>
      </c>
      <c r="J1096" s="1018">
        <f>F984</f>
        <v>44627</v>
      </c>
      <c r="K1096" s="1018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491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493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494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495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496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497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498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498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499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444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500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501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502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503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504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505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506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503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507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506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503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508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506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503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509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510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511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512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513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514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515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516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517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518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517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519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517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520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517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521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517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522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517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523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524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525</v>
      </c>
      <c r="B42" s="1051"/>
      <c r="C42" s="1867" t="s">
        <v>526</v>
      </c>
      <c r="D42" s="1867"/>
      <c r="E42" s="1867"/>
      <c r="F42" s="1867"/>
      <c r="G42" s="1183" t="s">
        <v>527</v>
      </c>
      <c r="H42" s="1184" t="str">
        <f>[1]ExpFactors!$H$42</f>
        <v>Additional Price (per kg)</v>
      </c>
      <c r="I42" s="628" t="s">
        <v>528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67" t="s">
        <v>526</v>
      </c>
      <c r="D70" s="1867"/>
      <c r="E70" s="1867"/>
      <c r="F70" s="1867"/>
      <c r="G70" s="1183" t="s">
        <v>527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677</v>
      </c>
      <c r="B83" s="1058"/>
      <c r="C83" s="1867" t="s">
        <v>526</v>
      </c>
      <c r="D83" s="1867"/>
      <c r="E83" s="1867"/>
      <c r="F83" s="1867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678</v>
      </c>
      <c r="B86" s="1058"/>
      <c r="C86" s="1867" t="s">
        <v>526</v>
      </c>
      <c r="D86" s="1867"/>
      <c r="E86" s="1867"/>
      <c r="F86" s="1867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530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529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67" t="s">
        <v>526</v>
      </c>
      <c r="D89" s="1867"/>
      <c r="E89" s="1867"/>
      <c r="F89" s="1867"/>
      <c r="G89" s="1183" t="s">
        <v>527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531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532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533</v>
      </c>
      <c r="B92" s="1058"/>
      <c r="C92" s="1867" t="s">
        <v>526</v>
      </c>
      <c r="D92" s="1867"/>
      <c r="E92" s="1867"/>
      <c r="F92" s="1867"/>
      <c r="G92" s="1183" t="s">
        <v>527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534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535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536</v>
      </c>
      <c r="B95" s="1058"/>
      <c r="C95" s="1867" t="s">
        <v>526</v>
      </c>
      <c r="D95" s="1867"/>
      <c r="E95" s="1867"/>
      <c r="F95" s="1867"/>
      <c r="G95" s="1183" t="s">
        <v>527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537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538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539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540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541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542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543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544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545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546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547</v>
      </c>
      <c r="C2" s="1654" t="s">
        <v>910</v>
      </c>
    </row>
    <row r="3" spans="2:3" ht="15" customHeight="1">
      <c r="B3" s="1061" t="s">
        <v>548</v>
      </c>
      <c r="C3" s="1062" t="s">
        <v>780</v>
      </c>
    </row>
    <row r="4" spans="2:3" ht="15" customHeight="1">
      <c r="B4" s="1061" t="s">
        <v>549</v>
      </c>
      <c r="C4" s="1062" t="s">
        <v>553</v>
      </c>
    </row>
    <row r="5" spans="2:3" ht="36" customHeight="1">
      <c r="B5" s="1061" t="s">
        <v>550</v>
      </c>
      <c r="C5" s="1062"/>
    </row>
    <row r="6" spans="2:3" ht="15" customHeight="1">
      <c r="B6" s="1061" t="s">
        <v>551</v>
      </c>
      <c r="C6" s="1654" t="s">
        <v>909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abSelected="1" topLeftCell="B4" zoomScale="125" zoomScaleNormal="125" zoomScalePageLayoutView="125" workbookViewId="0">
      <selection activeCell="A5" sqref="A5"/>
    </sheetView>
  </sheetViews>
  <sheetFormatPr baseColWidth="10" defaultColWidth="8.83203125" defaultRowHeight="12" customHeight="1" x14ac:dyDescent="0"/>
  <cols>
    <col min="1" max="16384" width="8.83203125" style="1677"/>
  </cols>
  <sheetData>
    <row r="2" spans="3:23" ht="12" customHeight="1">
      <c r="C2" s="1868" t="s">
        <v>908</v>
      </c>
      <c r="D2" s="1868"/>
      <c r="E2" s="1868"/>
      <c r="F2" s="1868"/>
      <c r="G2" s="1868"/>
      <c r="H2" s="1868"/>
      <c r="I2" s="1868"/>
      <c r="J2" s="1868"/>
      <c r="K2" s="1868"/>
      <c r="L2" s="1868"/>
      <c r="M2" s="1868"/>
      <c r="N2" s="1868"/>
      <c r="O2" s="1868"/>
      <c r="P2" s="1868"/>
      <c r="Q2" s="1868"/>
      <c r="R2" s="1868"/>
      <c r="S2" s="1868"/>
      <c r="T2" s="1868"/>
      <c r="U2" s="1868"/>
      <c r="V2" s="1868"/>
      <c r="W2" s="1868"/>
    </row>
    <row r="3" spans="3:23" ht="12" customHeight="1">
      <c r="C3" s="1868"/>
      <c r="D3" s="1868"/>
      <c r="E3" s="1868"/>
      <c r="F3" s="1868"/>
      <c r="G3" s="1868"/>
      <c r="H3" s="1868"/>
      <c r="I3" s="1868"/>
      <c r="J3" s="1868"/>
      <c r="K3" s="1868"/>
      <c r="L3" s="1868"/>
      <c r="M3" s="1868"/>
      <c r="N3" s="1868"/>
      <c r="O3" s="1868"/>
      <c r="P3" s="1868"/>
      <c r="Q3" s="1868"/>
      <c r="R3" s="1868"/>
      <c r="S3" s="1868"/>
      <c r="T3" s="1868"/>
      <c r="U3" s="1868"/>
      <c r="V3" s="1868"/>
      <c r="W3" s="1868"/>
    </row>
    <row r="4" spans="3:23" ht="12" customHeight="1">
      <c r="C4" s="1868"/>
      <c r="D4" s="1868"/>
      <c r="E4" s="1868"/>
      <c r="F4" s="1868"/>
      <c r="G4" s="1868"/>
      <c r="H4" s="1868"/>
      <c r="I4" s="1868"/>
      <c r="J4" s="1868"/>
      <c r="K4" s="1868"/>
      <c r="L4" s="1868"/>
      <c r="M4" s="1868"/>
      <c r="N4" s="1868"/>
      <c r="O4" s="1868"/>
      <c r="P4" s="1868"/>
      <c r="Q4" s="1868"/>
      <c r="R4" s="1868"/>
      <c r="S4" s="1868"/>
      <c r="T4" s="1868"/>
      <c r="U4" s="1868"/>
      <c r="V4" s="1868"/>
      <c r="W4" s="1868"/>
    </row>
    <row r="5" spans="3:23" ht="12" customHeight="1">
      <c r="C5" s="1868"/>
      <c r="D5" s="1868"/>
      <c r="E5" s="1868"/>
      <c r="F5" s="1868"/>
      <c r="G5" s="1868"/>
      <c r="H5" s="1868"/>
      <c r="I5" s="1868"/>
      <c r="J5" s="1868"/>
      <c r="K5" s="1868"/>
      <c r="L5" s="1868"/>
      <c r="M5" s="1868"/>
      <c r="N5" s="1868"/>
      <c r="O5" s="1868"/>
      <c r="P5" s="1868"/>
      <c r="Q5" s="1868"/>
      <c r="R5" s="1868"/>
      <c r="S5" s="1868"/>
      <c r="T5" s="1868"/>
      <c r="U5" s="1868"/>
      <c r="V5" s="1868"/>
      <c r="W5" s="186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72" t="s">
        <v>820</v>
      </c>
      <c r="C5" s="1873"/>
      <c r="D5" s="1873"/>
      <c r="E5" s="1873"/>
      <c r="F5" s="1873"/>
      <c r="G5" s="1873"/>
      <c r="H5" s="1873"/>
      <c r="I5" s="1873"/>
      <c r="J5" s="1873"/>
      <c r="K5" s="1874"/>
      <c r="L5" s="1280"/>
    </row>
    <row r="6" spans="1:13" s="1257" customFormat="1" ht="15.75" customHeight="1" thickBot="1">
      <c r="A6" s="1281"/>
      <c r="B6" s="1875"/>
      <c r="C6" s="1876"/>
      <c r="D6" s="1876"/>
      <c r="E6" s="1876"/>
      <c r="F6" s="1876"/>
      <c r="G6" s="1876"/>
      <c r="H6" s="1876"/>
      <c r="I6" s="1876"/>
      <c r="J6" s="1876"/>
      <c r="K6" s="1877"/>
      <c r="L6" s="1280"/>
    </row>
    <row r="7" spans="1:13" s="1257" customFormat="1" ht="15.75" customHeight="1" thickBot="1">
      <c r="A7" s="1281"/>
      <c r="B7" s="1297" t="s">
        <v>688</v>
      </c>
      <c r="C7" s="1869" t="s">
        <v>776</v>
      </c>
      <c r="D7" s="1870"/>
      <c r="E7" s="1871"/>
      <c r="F7" s="1869" t="s">
        <v>810</v>
      </c>
      <c r="G7" s="1870"/>
      <c r="H7" s="1870"/>
      <c r="I7" s="1870"/>
      <c r="J7" s="1870"/>
      <c r="K7" s="1871"/>
      <c r="L7" s="1280"/>
    </row>
    <row r="8" spans="1:13" ht="31" thickBot="1">
      <c r="A8" s="1281"/>
      <c r="B8" s="1294" t="s">
        <v>742</v>
      </c>
      <c r="C8" s="1295" t="s">
        <v>807</v>
      </c>
      <c r="D8" s="1295" t="s">
        <v>808</v>
      </c>
      <c r="E8" s="1296" t="s">
        <v>809</v>
      </c>
      <c r="F8" s="1720" t="s">
        <v>882</v>
      </c>
      <c r="G8" s="1720" t="s">
        <v>890</v>
      </c>
      <c r="H8" s="1720" t="s">
        <v>892</v>
      </c>
      <c r="I8" s="1720" t="s">
        <v>901</v>
      </c>
      <c r="J8" s="1720" t="s">
        <v>955</v>
      </c>
      <c r="K8" s="1721" t="s">
        <v>905</v>
      </c>
      <c r="L8" s="1280"/>
    </row>
    <row r="9" spans="1:13">
      <c r="A9" s="1281"/>
      <c r="B9" s="1293" t="s">
        <v>720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721</v>
      </c>
      <c r="C10" s="1217" t="s">
        <v>782</v>
      </c>
      <c r="D10" s="1217" t="s">
        <v>782</v>
      </c>
      <c r="E10" s="1217" t="s">
        <v>782</v>
      </c>
      <c r="F10" s="1687" t="s">
        <v>756</v>
      </c>
      <c r="G10" s="1687" t="s">
        <v>1031</v>
      </c>
      <c r="H10" s="1217">
        <v>50</v>
      </c>
      <c r="I10" s="1217">
        <v>50</v>
      </c>
      <c r="J10" s="1687" t="s">
        <v>781</v>
      </c>
      <c r="K10" s="1687" t="s">
        <v>781</v>
      </c>
      <c r="L10" s="1280"/>
    </row>
    <row r="11" spans="1:13" ht="24">
      <c r="A11" s="1281"/>
      <c r="B11" s="1289" t="s">
        <v>722</v>
      </c>
      <c r="C11" s="1217" t="s">
        <v>783</v>
      </c>
      <c r="D11" s="1217" t="s">
        <v>783</v>
      </c>
      <c r="E11" s="1217" t="s">
        <v>783</v>
      </c>
      <c r="F11" s="1687" t="s">
        <v>1027</v>
      </c>
      <c r="G11" s="1706" t="s">
        <v>1054</v>
      </c>
      <c r="H11" s="1687" t="s">
        <v>1071</v>
      </c>
      <c r="I11" s="1687" t="s">
        <v>1084</v>
      </c>
      <c r="J11" s="1687" t="s">
        <v>998</v>
      </c>
      <c r="K11" s="1687" t="s">
        <v>962</v>
      </c>
      <c r="L11" s="1280"/>
    </row>
    <row r="12" spans="1:13">
      <c r="A12" s="1281"/>
      <c r="B12" s="1289" t="s">
        <v>723</v>
      </c>
      <c r="C12" s="1218">
        <v>3</v>
      </c>
      <c r="D12" s="1218">
        <v>3</v>
      </c>
      <c r="E12" s="1218">
        <v>3</v>
      </c>
      <c r="F12" s="1687" t="s">
        <v>1050</v>
      </c>
      <c r="G12" s="1687" t="s">
        <v>1055</v>
      </c>
      <c r="H12" s="1218">
        <v>45</v>
      </c>
      <c r="I12" s="1218">
        <v>45</v>
      </c>
      <c r="J12" s="1687" t="s">
        <v>999</v>
      </c>
      <c r="K12" s="1687" t="s">
        <v>963</v>
      </c>
      <c r="L12" s="1280"/>
    </row>
    <row r="13" spans="1:13">
      <c r="A13" s="1281"/>
      <c r="B13" s="1289" t="s">
        <v>724</v>
      </c>
      <c r="C13" s="1217" t="s">
        <v>784</v>
      </c>
      <c r="D13" s="1217" t="s">
        <v>763</v>
      </c>
      <c r="E13" s="1217" t="s">
        <v>763</v>
      </c>
      <c r="F13" s="1687" t="s">
        <v>1028</v>
      </c>
      <c r="G13" s="1687" t="s">
        <v>977</v>
      </c>
      <c r="H13" s="1687" t="s">
        <v>784</v>
      </c>
      <c r="I13" s="1687" t="s">
        <v>1081</v>
      </c>
      <c r="J13" s="1687" t="s">
        <v>1000</v>
      </c>
      <c r="K13" s="1687" t="s">
        <v>965</v>
      </c>
      <c r="L13" s="1280"/>
    </row>
    <row r="14" spans="1:13">
      <c r="A14" s="1281"/>
      <c r="B14" s="1289" t="s">
        <v>725</v>
      </c>
      <c r="C14" s="1218">
        <v>6</v>
      </c>
      <c r="D14" s="1218">
        <v>7</v>
      </c>
      <c r="E14" s="1218">
        <v>7</v>
      </c>
      <c r="F14" s="1687" t="s">
        <v>1029</v>
      </c>
      <c r="G14" s="1687" t="s">
        <v>1005</v>
      </c>
      <c r="H14" s="1218">
        <v>90</v>
      </c>
      <c r="I14" s="1218">
        <v>65</v>
      </c>
      <c r="J14" s="1687" t="s">
        <v>1001</v>
      </c>
      <c r="K14" s="1687" t="s">
        <v>964</v>
      </c>
      <c r="L14" s="1280"/>
    </row>
    <row r="15" spans="1:13">
      <c r="A15" s="1281"/>
      <c r="B15" s="1289" t="s">
        <v>726</v>
      </c>
      <c r="C15" s="1217" t="s">
        <v>759</v>
      </c>
      <c r="D15" s="1217" t="s">
        <v>788</v>
      </c>
      <c r="E15" s="1217" t="s">
        <v>788</v>
      </c>
      <c r="F15" s="1687" t="s">
        <v>1030</v>
      </c>
      <c r="G15" s="1687" t="s">
        <v>1011</v>
      </c>
      <c r="H15" s="1687" t="s">
        <v>1072</v>
      </c>
      <c r="I15" s="1687" t="s">
        <v>1085</v>
      </c>
      <c r="J15" s="1687" t="s">
        <v>1002</v>
      </c>
      <c r="K15" s="1687" t="s">
        <v>966</v>
      </c>
      <c r="L15" s="1280"/>
    </row>
    <row r="16" spans="1:13">
      <c r="A16" s="1281"/>
      <c r="B16" s="1288" t="s">
        <v>727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721</v>
      </c>
      <c r="C17" s="1217" t="s">
        <v>782</v>
      </c>
      <c r="D17" s="1217" t="s">
        <v>782</v>
      </c>
      <c r="E17" s="1217" t="s">
        <v>782</v>
      </c>
      <c r="F17" s="1687" t="s">
        <v>1031</v>
      </c>
      <c r="G17" s="1687" t="s">
        <v>781</v>
      </c>
      <c r="H17" s="1217">
        <v>20</v>
      </c>
      <c r="I17" s="1217">
        <v>20</v>
      </c>
      <c r="J17" s="1687" t="s">
        <v>1003</v>
      </c>
      <c r="K17" s="1687" t="s">
        <v>781</v>
      </c>
      <c r="L17" s="1280"/>
    </row>
    <row r="18" spans="1:12">
      <c r="A18" s="1281"/>
      <c r="B18" s="1289" t="s">
        <v>722</v>
      </c>
      <c r="C18" s="1217" t="s">
        <v>757</v>
      </c>
      <c r="D18" s="1217" t="s">
        <v>757</v>
      </c>
      <c r="E18" s="1217" t="s">
        <v>757</v>
      </c>
      <c r="F18" s="1687" t="s">
        <v>757</v>
      </c>
      <c r="G18" s="1687" t="s">
        <v>757</v>
      </c>
      <c r="H18" s="1687" t="s">
        <v>1022</v>
      </c>
      <c r="I18" s="1687" t="s">
        <v>757</v>
      </c>
      <c r="J18" s="1687" t="s">
        <v>1004</v>
      </c>
      <c r="K18" s="1687" t="s">
        <v>757</v>
      </c>
      <c r="L18" s="1280"/>
    </row>
    <row r="19" spans="1:12">
      <c r="A19" s="1281"/>
      <c r="B19" s="1289" t="s">
        <v>723</v>
      </c>
      <c r="C19" s="1218">
        <v>15</v>
      </c>
      <c r="D19" s="1218">
        <v>15</v>
      </c>
      <c r="E19" s="1218">
        <v>15</v>
      </c>
      <c r="F19" s="1687" t="s">
        <v>968</v>
      </c>
      <c r="G19" s="1687" t="s">
        <v>1005</v>
      </c>
      <c r="H19" s="1218">
        <v>50</v>
      </c>
      <c r="I19" s="1218">
        <v>40</v>
      </c>
      <c r="J19" s="1687" t="s">
        <v>972</v>
      </c>
      <c r="K19" s="1687" t="s">
        <v>967</v>
      </c>
      <c r="L19" s="1280"/>
    </row>
    <row r="20" spans="1:12">
      <c r="A20" s="1281"/>
      <c r="B20" s="1289" t="s">
        <v>724</v>
      </c>
      <c r="C20" s="1217" t="s">
        <v>784</v>
      </c>
      <c r="D20" s="1217" t="s">
        <v>764</v>
      </c>
      <c r="E20" s="1217" t="s">
        <v>764</v>
      </c>
      <c r="F20" s="1687" t="s">
        <v>1032</v>
      </c>
      <c r="G20" s="1687" t="s">
        <v>977</v>
      </c>
      <c r="H20" s="1687" t="s">
        <v>1073</v>
      </c>
      <c r="I20" s="1687" t="s">
        <v>1086</v>
      </c>
      <c r="J20" s="1687" t="s">
        <v>764</v>
      </c>
      <c r="K20" s="1687" t="s">
        <v>969</v>
      </c>
      <c r="L20" s="1280"/>
    </row>
    <row r="21" spans="1:12">
      <c r="A21" s="1281"/>
      <c r="B21" s="1289" t="s">
        <v>725</v>
      </c>
      <c r="C21" s="1218">
        <v>25</v>
      </c>
      <c r="D21" s="1218">
        <v>25</v>
      </c>
      <c r="E21" s="1218">
        <v>25</v>
      </c>
      <c r="F21" s="1687" t="s">
        <v>1033</v>
      </c>
      <c r="G21" s="1687" t="s">
        <v>1036</v>
      </c>
      <c r="H21" s="1218">
        <v>100</v>
      </c>
      <c r="I21" s="1218">
        <v>60</v>
      </c>
      <c r="J21" s="1687" t="s">
        <v>1005</v>
      </c>
      <c r="K21" s="1687" t="s">
        <v>968</v>
      </c>
      <c r="L21" s="1280"/>
    </row>
    <row r="22" spans="1:12">
      <c r="A22" s="1281"/>
      <c r="B22" s="1289" t="s">
        <v>726</v>
      </c>
      <c r="C22" s="1217" t="s">
        <v>760</v>
      </c>
      <c r="D22" s="1217" t="s">
        <v>762</v>
      </c>
      <c r="E22" s="1217" t="s">
        <v>762</v>
      </c>
      <c r="F22" s="1687" t="s">
        <v>1034</v>
      </c>
      <c r="G22" s="1687" t="s">
        <v>1011</v>
      </c>
      <c r="H22" s="1687" t="s">
        <v>1074</v>
      </c>
      <c r="I22" s="1687" t="s">
        <v>1087</v>
      </c>
      <c r="J22" s="1687" t="s">
        <v>978</v>
      </c>
      <c r="K22" s="1687" t="s">
        <v>970</v>
      </c>
      <c r="L22" s="1280"/>
    </row>
    <row r="23" spans="1:12">
      <c r="A23" s="1281"/>
      <c r="B23" s="1288" t="s">
        <v>728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721</v>
      </c>
      <c r="C24" s="1217" t="s">
        <v>781</v>
      </c>
      <c r="D24" s="1217" t="s">
        <v>781</v>
      </c>
      <c r="E24" s="1217" t="s">
        <v>781</v>
      </c>
      <c r="F24" s="1687" t="s">
        <v>1031</v>
      </c>
      <c r="G24" s="1687" t="s">
        <v>1031</v>
      </c>
      <c r="H24" s="1217">
        <v>20</v>
      </c>
      <c r="I24" s="1687" t="s">
        <v>756</v>
      </c>
      <c r="J24" s="1687" t="s">
        <v>781</v>
      </c>
      <c r="K24" s="1687" t="s">
        <v>781</v>
      </c>
      <c r="L24" s="1280"/>
    </row>
    <row r="25" spans="1:12" ht="24">
      <c r="A25" s="1281"/>
      <c r="B25" s="1289" t="s">
        <v>722</v>
      </c>
      <c r="C25" s="1217" t="s">
        <v>785</v>
      </c>
      <c r="D25" s="1217" t="s">
        <v>785</v>
      </c>
      <c r="E25" s="1217" t="s">
        <v>785</v>
      </c>
      <c r="F25" s="1706" t="s">
        <v>1035</v>
      </c>
      <c r="G25" s="1687" t="s">
        <v>1056</v>
      </c>
      <c r="H25" s="1687" t="s">
        <v>1022</v>
      </c>
      <c r="I25" s="1687" t="s">
        <v>757</v>
      </c>
      <c r="J25" s="1687" t="s">
        <v>1006</v>
      </c>
      <c r="K25" s="1687" t="s">
        <v>757</v>
      </c>
      <c r="L25" s="1280"/>
    </row>
    <row r="26" spans="1:12">
      <c r="A26" s="1281"/>
      <c r="B26" s="1289" t="s">
        <v>723</v>
      </c>
      <c r="C26" s="1218">
        <v>15</v>
      </c>
      <c r="D26" s="1218">
        <v>15</v>
      </c>
      <c r="E26" s="1218">
        <v>15</v>
      </c>
      <c r="F26" s="1687" t="s">
        <v>1036</v>
      </c>
      <c r="G26" s="1687" t="s">
        <v>1057</v>
      </c>
      <c r="H26" s="1218">
        <v>60</v>
      </c>
      <c r="I26" s="1218">
        <v>150</v>
      </c>
      <c r="J26" s="1687" t="s">
        <v>972</v>
      </c>
      <c r="K26" s="1687" t="s">
        <v>972</v>
      </c>
      <c r="L26" s="1280"/>
    </row>
    <row r="27" spans="1:12">
      <c r="A27" s="1281"/>
      <c r="B27" s="1289" t="s">
        <v>724</v>
      </c>
      <c r="C27" s="1217" t="s">
        <v>784</v>
      </c>
      <c r="D27" s="1217" t="s">
        <v>764</v>
      </c>
      <c r="E27" s="1217" t="s">
        <v>764</v>
      </c>
      <c r="F27" s="1687" t="s">
        <v>1037</v>
      </c>
      <c r="G27" s="1687" t="s">
        <v>977</v>
      </c>
      <c r="H27" s="1687" t="s">
        <v>1075</v>
      </c>
      <c r="I27" s="1687" t="s">
        <v>1088</v>
      </c>
      <c r="J27" s="1687" t="s">
        <v>764</v>
      </c>
      <c r="K27" s="1687" t="s">
        <v>969</v>
      </c>
      <c r="L27" s="1280"/>
    </row>
    <row r="28" spans="1:12">
      <c r="A28" s="1281"/>
      <c r="B28" s="1289" t="s">
        <v>725</v>
      </c>
      <c r="C28" s="1218">
        <v>20</v>
      </c>
      <c r="D28" s="1218">
        <v>20</v>
      </c>
      <c r="E28" s="1218">
        <v>20</v>
      </c>
      <c r="F28" s="1687" t="s">
        <v>1033</v>
      </c>
      <c r="G28" s="1687" t="s">
        <v>1058</v>
      </c>
      <c r="H28" s="1218">
        <v>100</v>
      </c>
      <c r="I28" s="1218">
        <v>250</v>
      </c>
      <c r="J28" s="1687" t="s">
        <v>1005</v>
      </c>
      <c r="K28" s="1687" t="s">
        <v>971</v>
      </c>
      <c r="L28" s="1280"/>
    </row>
    <row r="29" spans="1:12">
      <c r="A29" s="1281"/>
      <c r="B29" s="1289" t="s">
        <v>726</v>
      </c>
      <c r="C29" s="1217" t="s">
        <v>760</v>
      </c>
      <c r="D29" s="1217" t="s">
        <v>762</v>
      </c>
      <c r="E29" s="1217" t="s">
        <v>762</v>
      </c>
      <c r="F29" s="1687" t="s">
        <v>1034</v>
      </c>
      <c r="G29" s="1687" t="s">
        <v>1011</v>
      </c>
      <c r="H29" s="1687" t="s">
        <v>1074</v>
      </c>
      <c r="I29" s="1687" t="s">
        <v>1087</v>
      </c>
      <c r="J29" s="1687" t="s">
        <v>1007</v>
      </c>
      <c r="K29" s="1687" t="s">
        <v>966</v>
      </c>
      <c r="L29" s="1280"/>
    </row>
    <row r="30" spans="1:12">
      <c r="A30" s="1281"/>
      <c r="B30" s="1288" t="s">
        <v>729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721</v>
      </c>
      <c r="C31" s="1217" t="s">
        <v>781</v>
      </c>
      <c r="D31" s="1217" t="s">
        <v>781</v>
      </c>
      <c r="E31" s="1217" t="s">
        <v>781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722</v>
      </c>
      <c r="C32" s="1217" t="s">
        <v>786</v>
      </c>
      <c r="D32" s="1217" t="s">
        <v>786</v>
      </c>
      <c r="E32" s="1217" t="s">
        <v>786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723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724</v>
      </c>
      <c r="C34" s="1217" t="s">
        <v>784</v>
      </c>
      <c r="D34" s="1217" t="s">
        <v>784</v>
      </c>
      <c r="E34" s="1217" t="s">
        <v>784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725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726</v>
      </c>
      <c r="C36" s="1217" t="s">
        <v>760</v>
      </c>
      <c r="D36" s="1217" t="s">
        <v>760</v>
      </c>
      <c r="E36" s="1217" t="s">
        <v>760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730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721</v>
      </c>
      <c r="C38" s="1217" t="s">
        <v>787</v>
      </c>
      <c r="D38" s="1217" t="s">
        <v>787</v>
      </c>
      <c r="E38" s="1217" t="s">
        <v>787</v>
      </c>
      <c r="F38" s="1217"/>
      <c r="G38" s="1217"/>
      <c r="H38" s="1217"/>
      <c r="I38" s="1217"/>
      <c r="J38" s="1687" t="s">
        <v>756</v>
      </c>
      <c r="K38" s="1217"/>
      <c r="L38" s="1280"/>
    </row>
    <row r="39" spans="1:12">
      <c r="A39" s="1281"/>
      <c r="B39" s="1289" t="s">
        <v>722</v>
      </c>
      <c r="C39" s="1217" t="s">
        <v>757</v>
      </c>
      <c r="D39" s="1217" t="s">
        <v>757</v>
      </c>
      <c r="E39" s="1217" t="s">
        <v>757</v>
      </c>
      <c r="F39" s="1217"/>
      <c r="G39" s="1217"/>
      <c r="H39" s="1217"/>
      <c r="I39" s="1217"/>
      <c r="J39" s="1687" t="s">
        <v>757</v>
      </c>
      <c r="K39" s="1217"/>
      <c r="L39" s="1280"/>
    </row>
    <row r="40" spans="1:12">
      <c r="A40" s="1281"/>
      <c r="B40" s="1289" t="s">
        <v>723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87" t="s">
        <v>1008</v>
      </c>
      <c r="K40" s="1218"/>
      <c r="L40" s="1280"/>
    </row>
    <row r="41" spans="1:12">
      <c r="A41" s="1281"/>
      <c r="B41" s="1289" t="s">
        <v>724</v>
      </c>
      <c r="C41" s="1217" t="s">
        <v>788</v>
      </c>
      <c r="D41" s="1217" t="s">
        <v>788</v>
      </c>
      <c r="E41" s="1217" t="s">
        <v>788</v>
      </c>
      <c r="F41" s="1217"/>
      <c r="G41" s="1217"/>
      <c r="H41" s="1217"/>
      <c r="I41" s="1217"/>
      <c r="J41" s="1687" t="s">
        <v>1009</v>
      </c>
      <c r="K41" s="1217"/>
      <c r="L41" s="1280"/>
    </row>
    <row r="42" spans="1:12">
      <c r="A42" s="1281"/>
      <c r="B42" s="1289" t="s">
        <v>725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87" t="s">
        <v>997</v>
      </c>
      <c r="K42" s="1218"/>
      <c r="L42" s="1280"/>
    </row>
    <row r="43" spans="1:12">
      <c r="A43" s="1281"/>
      <c r="B43" s="1289" t="s">
        <v>726</v>
      </c>
      <c r="C43" s="1217" t="s">
        <v>763</v>
      </c>
      <c r="D43" s="1217" t="s">
        <v>763</v>
      </c>
      <c r="E43" s="1217" t="s">
        <v>763</v>
      </c>
      <c r="F43" s="1217"/>
      <c r="G43" s="1217"/>
      <c r="H43" s="1217"/>
      <c r="I43" s="1217"/>
      <c r="J43" s="1687" t="s">
        <v>977</v>
      </c>
      <c r="K43" s="1217"/>
      <c r="L43" s="1280"/>
    </row>
    <row r="44" spans="1:12">
      <c r="A44" s="1281"/>
      <c r="B44" s="1288" t="s">
        <v>731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721</v>
      </c>
      <c r="C45" s="1217" t="s">
        <v>789</v>
      </c>
      <c r="D45" s="1217" t="s">
        <v>789</v>
      </c>
      <c r="E45" s="1217" t="s">
        <v>789</v>
      </c>
      <c r="F45" s="1687" t="s">
        <v>789</v>
      </c>
      <c r="G45" s="1687" t="s">
        <v>789</v>
      </c>
      <c r="H45" s="1687" t="s">
        <v>789</v>
      </c>
      <c r="I45" s="1687" t="s">
        <v>789</v>
      </c>
      <c r="J45" s="1687" t="s">
        <v>789</v>
      </c>
      <c r="K45" s="1687" t="s">
        <v>791</v>
      </c>
      <c r="L45" s="1280"/>
    </row>
    <row r="46" spans="1:12" ht="24">
      <c r="A46" s="1281"/>
      <c r="B46" s="1289" t="s">
        <v>722</v>
      </c>
      <c r="C46" s="1217" t="s">
        <v>790</v>
      </c>
      <c r="D46" s="1217" t="s">
        <v>790</v>
      </c>
      <c r="E46" s="1726" t="s">
        <v>790</v>
      </c>
      <c r="F46" s="1687" t="s">
        <v>757</v>
      </c>
      <c r="G46" s="1687" t="s">
        <v>1061</v>
      </c>
      <c r="H46" s="1687" t="s">
        <v>757</v>
      </c>
      <c r="I46" s="1687" t="s">
        <v>1089</v>
      </c>
      <c r="J46" s="1687" t="s">
        <v>810</v>
      </c>
      <c r="K46" s="1687" t="s">
        <v>757</v>
      </c>
      <c r="L46" s="1280"/>
    </row>
    <row r="47" spans="1:12">
      <c r="A47" s="1281"/>
      <c r="B47" s="1289" t="s">
        <v>723</v>
      </c>
      <c r="C47" s="1218">
        <v>3500</v>
      </c>
      <c r="D47" s="1218">
        <v>3500</v>
      </c>
      <c r="E47" s="1218">
        <v>3500</v>
      </c>
      <c r="F47" s="1687" t="s">
        <v>1038</v>
      </c>
      <c r="G47" s="1687" t="s">
        <v>1040</v>
      </c>
      <c r="H47" s="1218">
        <v>1200</v>
      </c>
      <c r="I47" s="1218">
        <v>1500</v>
      </c>
      <c r="J47" s="1687" t="s">
        <v>1010</v>
      </c>
      <c r="K47" s="1687" t="s">
        <v>973</v>
      </c>
      <c r="L47" s="1280"/>
    </row>
    <row r="48" spans="1:12">
      <c r="A48" s="1281"/>
      <c r="B48" s="1289" t="s">
        <v>724</v>
      </c>
      <c r="C48" s="1217" t="s">
        <v>764</v>
      </c>
      <c r="D48" s="1217" t="s">
        <v>764</v>
      </c>
      <c r="E48" s="1217" t="s">
        <v>764</v>
      </c>
      <c r="F48" s="1687" t="s">
        <v>1039</v>
      </c>
      <c r="G48" s="1687" t="s">
        <v>1060</v>
      </c>
      <c r="H48" s="1687" t="s">
        <v>1076</v>
      </c>
      <c r="I48" s="1687" t="s">
        <v>1090</v>
      </c>
      <c r="J48" s="1687" t="s">
        <v>1011</v>
      </c>
      <c r="K48" s="1687" t="s">
        <v>974</v>
      </c>
      <c r="L48" s="1280"/>
    </row>
    <row r="49" spans="1:12">
      <c r="A49" s="1281"/>
      <c r="B49" s="1289" t="s">
        <v>725</v>
      </c>
      <c r="C49" s="1218">
        <v>4000</v>
      </c>
      <c r="D49" s="1218">
        <v>4000</v>
      </c>
      <c r="E49" s="1218">
        <v>4000</v>
      </c>
      <c r="F49" s="1687" t="s">
        <v>1040</v>
      </c>
      <c r="G49" s="1687" t="s">
        <v>1059</v>
      </c>
      <c r="H49" s="1218">
        <v>1300</v>
      </c>
      <c r="I49" s="1218">
        <v>2500</v>
      </c>
      <c r="J49" s="1687" t="s">
        <v>1012</v>
      </c>
      <c r="K49" s="1687" t="s">
        <v>973</v>
      </c>
      <c r="L49" s="1280"/>
    </row>
    <row r="50" spans="1:12">
      <c r="A50" s="1281"/>
      <c r="B50" s="1289" t="s">
        <v>726</v>
      </c>
      <c r="C50" s="1217" t="s">
        <v>762</v>
      </c>
      <c r="D50" s="1217" t="s">
        <v>762</v>
      </c>
      <c r="E50" s="1217" t="s">
        <v>762</v>
      </c>
      <c r="F50" s="1687" t="s">
        <v>1041</v>
      </c>
      <c r="G50" s="1687" t="s">
        <v>762</v>
      </c>
      <c r="H50" s="1687" t="s">
        <v>1077</v>
      </c>
      <c r="I50" s="1687" t="s">
        <v>1091</v>
      </c>
      <c r="J50" s="1687" t="s">
        <v>1013</v>
      </c>
      <c r="K50" s="1687" t="s">
        <v>974</v>
      </c>
      <c r="L50" s="1280"/>
    </row>
    <row r="51" spans="1:12">
      <c r="A51" s="1281"/>
      <c r="B51" s="1288" t="s">
        <v>732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721</v>
      </c>
      <c r="C52" s="1217" t="s">
        <v>789</v>
      </c>
      <c r="D52" s="1217" t="s">
        <v>789</v>
      </c>
      <c r="E52" s="1217" t="s">
        <v>789</v>
      </c>
      <c r="F52" s="1687" t="s">
        <v>789</v>
      </c>
      <c r="G52" s="1687" t="s">
        <v>789</v>
      </c>
      <c r="H52" s="1687" t="s">
        <v>789</v>
      </c>
      <c r="I52" s="1687" t="s">
        <v>789</v>
      </c>
      <c r="J52" s="1687" t="s">
        <v>789</v>
      </c>
      <c r="K52" s="1687" t="s">
        <v>789</v>
      </c>
      <c r="L52" s="1280"/>
    </row>
    <row r="53" spans="1:12">
      <c r="A53" s="1281"/>
      <c r="B53" s="1289" t="s">
        <v>722</v>
      </c>
      <c r="C53" s="1217" t="s">
        <v>757</v>
      </c>
      <c r="D53" s="1217" t="s">
        <v>757</v>
      </c>
      <c r="E53" s="1217" t="s">
        <v>757</v>
      </c>
      <c r="F53" s="1687" t="s">
        <v>757</v>
      </c>
      <c r="G53" s="1687" t="s">
        <v>1062</v>
      </c>
      <c r="H53" s="1687" t="s">
        <v>757</v>
      </c>
      <c r="I53" s="1687" t="s">
        <v>757</v>
      </c>
      <c r="J53" s="1687" t="s">
        <v>810</v>
      </c>
      <c r="K53" s="1687" t="s">
        <v>757</v>
      </c>
      <c r="L53" s="1280"/>
    </row>
    <row r="54" spans="1:12">
      <c r="A54" s="1281"/>
      <c r="B54" s="1289" t="s">
        <v>723</v>
      </c>
      <c r="C54" s="1218">
        <v>100</v>
      </c>
      <c r="D54" s="1218">
        <v>100</v>
      </c>
      <c r="E54" s="1218">
        <v>100</v>
      </c>
      <c r="F54" s="1687" t="s">
        <v>1014</v>
      </c>
      <c r="G54" s="1687" t="s">
        <v>1057</v>
      </c>
      <c r="H54" s="1218">
        <v>150</v>
      </c>
      <c r="I54" s="1218">
        <v>150</v>
      </c>
      <c r="J54" s="1687" t="s">
        <v>1014</v>
      </c>
      <c r="K54" s="1687" t="s">
        <v>975</v>
      </c>
      <c r="L54" s="1280"/>
    </row>
    <row r="55" spans="1:12">
      <c r="A55" s="1281"/>
      <c r="B55" s="1289" t="s">
        <v>724</v>
      </c>
      <c r="C55" s="1217" t="s">
        <v>759</v>
      </c>
      <c r="D55" s="1217" t="s">
        <v>759</v>
      </c>
      <c r="E55" s="1217" t="s">
        <v>759</v>
      </c>
      <c r="F55" s="1687" t="s">
        <v>974</v>
      </c>
      <c r="G55" s="1687" t="s">
        <v>1011</v>
      </c>
      <c r="H55" s="1687" t="s">
        <v>1076</v>
      </c>
      <c r="I55" s="1687" t="s">
        <v>1090</v>
      </c>
      <c r="J55" s="1687" t="s">
        <v>1011</v>
      </c>
      <c r="K55" s="1687" t="s">
        <v>977</v>
      </c>
      <c r="L55" s="1280"/>
    </row>
    <row r="56" spans="1:12">
      <c r="A56" s="1281"/>
      <c r="B56" s="1289" t="s">
        <v>725</v>
      </c>
      <c r="C56" s="1218">
        <v>300</v>
      </c>
      <c r="D56" s="1218">
        <v>300</v>
      </c>
      <c r="E56" s="1218">
        <v>300</v>
      </c>
      <c r="F56" s="1687" t="s">
        <v>1042</v>
      </c>
      <c r="G56" s="1687" t="s">
        <v>1042</v>
      </c>
      <c r="H56" s="1218">
        <v>200</v>
      </c>
      <c r="I56" s="1218">
        <v>200</v>
      </c>
      <c r="J56" s="1687" t="s">
        <v>975</v>
      </c>
      <c r="K56" s="1687" t="s">
        <v>976</v>
      </c>
      <c r="L56" s="1280"/>
    </row>
    <row r="57" spans="1:12">
      <c r="A57" s="1281"/>
      <c r="B57" s="1289" t="s">
        <v>726</v>
      </c>
      <c r="C57" s="1217" t="s">
        <v>762</v>
      </c>
      <c r="D57" s="1217" t="s">
        <v>762</v>
      </c>
      <c r="E57" s="1217" t="s">
        <v>762</v>
      </c>
      <c r="F57" s="1687" t="s">
        <v>1043</v>
      </c>
      <c r="G57" s="1687" t="s">
        <v>1015</v>
      </c>
      <c r="H57" s="1687" t="s">
        <v>762</v>
      </c>
      <c r="I57" s="1687" t="s">
        <v>1091</v>
      </c>
      <c r="J57" s="1687" t="s">
        <v>1015</v>
      </c>
      <c r="K57" s="1687" t="s">
        <v>978</v>
      </c>
      <c r="L57" s="1280"/>
    </row>
    <row r="58" spans="1:12">
      <c r="A58" s="1281"/>
      <c r="B58" s="1288" t="s">
        <v>733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721</v>
      </c>
      <c r="C59" s="1217" t="s">
        <v>791</v>
      </c>
      <c r="D59" s="1217" t="s">
        <v>791</v>
      </c>
      <c r="E59" s="1217" t="s">
        <v>791</v>
      </c>
      <c r="F59" s="1687" t="s">
        <v>789</v>
      </c>
      <c r="G59" s="1687" t="s">
        <v>789</v>
      </c>
      <c r="H59" s="1687" t="s">
        <v>791</v>
      </c>
      <c r="I59" s="1687"/>
      <c r="J59" s="1687" t="s">
        <v>1016</v>
      </c>
      <c r="K59" s="1687" t="s">
        <v>789</v>
      </c>
      <c r="L59" s="1280"/>
    </row>
    <row r="60" spans="1:12">
      <c r="A60" s="1281"/>
      <c r="B60" s="1289" t="s">
        <v>722</v>
      </c>
      <c r="C60" s="1217" t="s">
        <v>757</v>
      </c>
      <c r="D60" s="1217" t="s">
        <v>757</v>
      </c>
      <c r="E60" s="1217" t="s">
        <v>757</v>
      </c>
      <c r="F60" s="1687" t="s">
        <v>757</v>
      </c>
      <c r="G60" s="1687" t="s">
        <v>1063</v>
      </c>
      <c r="H60" s="1687" t="s">
        <v>757</v>
      </c>
      <c r="I60" s="1687"/>
      <c r="J60" s="1687" t="s">
        <v>757</v>
      </c>
      <c r="K60" s="1687" t="s">
        <v>757</v>
      </c>
      <c r="L60" s="1280"/>
    </row>
    <row r="61" spans="1:12">
      <c r="A61" s="1281"/>
      <c r="B61" s="1289" t="s">
        <v>723</v>
      </c>
      <c r="C61" s="1218">
        <v>400</v>
      </c>
      <c r="D61" s="1218">
        <v>400</v>
      </c>
      <c r="E61" s="1218">
        <v>400</v>
      </c>
      <c r="F61" s="1687" t="s">
        <v>976</v>
      </c>
      <c r="G61" s="1687" t="s">
        <v>1014</v>
      </c>
      <c r="H61" s="1687" t="s">
        <v>1070</v>
      </c>
      <c r="I61" s="1218"/>
      <c r="J61" s="1687" t="s">
        <v>976</v>
      </c>
      <c r="K61" s="1687" t="s">
        <v>981</v>
      </c>
      <c r="L61" s="1280"/>
    </row>
    <row r="62" spans="1:12">
      <c r="A62" s="1281"/>
      <c r="B62" s="1289" t="s">
        <v>724</v>
      </c>
      <c r="C62" s="1217" t="s">
        <v>759</v>
      </c>
      <c r="D62" s="1217" t="s">
        <v>759</v>
      </c>
      <c r="E62" s="1217" t="s">
        <v>759</v>
      </c>
      <c r="F62" s="1687" t="s">
        <v>974</v>
      </c>
      <c r="G62" s="1687" t="s">
        <v>1064</v>
      </c>
      <c r="H62" s="1687" t="s">
        <v>1070</v>
      </c>
      <c r="I62" s="1217"/>
      <c r="J62" s="1687" t="s">
        <v>1011</v>
      </c>
      <c r="K62" s="1687" t="s">
        <v>979</v>
      </c>
      <c r="L62" s="1280"/>
    </row>
    <row r="63" spans="1:12">
      <c r="A63" s="1281"/>
      <c r="B63" s="1289" t="s">
        <v>725</v>
      </c>
      <c r="C63" s="1218">
        <v>600</v>
      </c>
      <c r="D63" s="1218">
        <v>600</v>
      </c>
      <c r="E63" s="1218">
        <v>600</v>
      </c>
      <c r="F63" s="1218" t="s">
        <v>980</v>
      </c>
      <c r="G63" s="1687" t="s">
        <v>1042</v>
      </c>
      <c r="H63" s="1687" t="s">
        <v>1070</v>
      </c>
      <c r="I63" s="1218"/>
      <c r="J63" s="1687" t="s">
        <v>980</v>
      </c>
      <c r="K63" s="1687" t="s">
        <v>980</v>
      </c>
      <c r="L63" s="1280"/>
    </row>
    <row r="64" spans="1:12">
      <c r="A64" s="1281"/>
      <c r="B64" s="1289" t="s">
        <v>726</v>
      </c>
      <c r="C64" s="1217" t="s">
        <v>764</v>
      </c>
      <c r="D64" s="1217" t="s">
        <v>764</v>
      </c>
      <c r="E64" s="1217" t="s">
        <v>764</v>
      </c>
      <c r="F64" s="1687" t="s">
        <v>974</v>
      </c>
      <c r="G64" s="1687" t="s">
        <v>1065</v>
      </c>
      <c r="H64" s="1217"/>
      <c r="I64" s="1217"/>
      <c r="J64" s="1687" t="s">
        <v>1015</v>
      </c>
      <c r="K64" s="1687" t="s">
        <v>978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721</v>
      </c>
      <c r="C66" s="1217" t="s">
        <v>792</v>
      </c>
      <c r="D66" s="1217" t="s">
        <v>792</v>
      </c>
      <c r="E66" s="1217" t="s">
        <v>792</v>
      </c>
      <c r="F66" s="1687"/>
      <c r="G66" s="1687" t="s">
        <v>792</v>
      </c>
      <c r="H66" s="1687"/>
      <c r="I66" s="1217"/>
      <c r="J66" s="1687" t="s">
        <v>1017</v>
      </c>
      <c r="K66" s="1687" t="s">
        <v>982</v>
      </c>
      <c r="L66" s="1280"/>
    </row>
    <row r="67" spans="1:12">
      <c r="A67" s="1281"/>
      <c r="B67" s="1289" t="s">
        <v>722</v>
      </c>
      <c r="C67" s="1217" t="s">
        <v>793</v>
      </c>
      <c r="D67" s="1217" t="s">
        <v>793</v>
      </c>
      <c r="E67" s="1217" t="s">
        <v>793</v>
      </c>
      <c r="F67" s="1687"/>
      <c r="G67" s="1687" t="s">
        <v>1022</v>
      </c>
      <c r="H67" s="1217"/>
      <c r="I67" s="1217"/>
      <c r="J67" s="1687" t="s">
        <v>757</v>
      </c>
      <c r="K67" s="1687" t="s">
        <v>983</v>
      </c>
      <c r="L67" s="1280"/>
    </row>
    <row r="68" spans="1:12">
      <c r="A68" s="1281"/>
      <c r="B68" s="1289" t="s">
        <v>723</v>
      </c>
      <c r="C68" s="1218">
        <v>3.5</v>
      </c>
      <c r="D68" s="1218">
        <v>3</v>
      </c>
      <c r="E68" s="1218">
        <v>3</v>
      </c>
      <c r="F68" s="1687"/>
      <c r="G68" s="1687" t="s">
        <v>1066</v>
      </c>
      <c r="H68" s="1218"/>
      <c r="I68" s="1218"/>
      <c r="J68" s="1687" t="s">
        <v>968</v>
      </c>
      <c r="K68" s="1687" t="s">
        <v>984</v>
      </c>
      <c r="L68" s="1280"/>
    </row>
    <row r="69" spans="1:12">
      <c r="A69" s="1281"/>
      <c r="B69" s="1289" t="s">
        <v>724</v>
      </c>
      <c r="C69" s="1217" t="s">
        <v>788</v>
      </c>
      <c r="D69" s="1217" t="s">
        <v>788</v>
      </c>
      <c r="E69" s="1217" t="s">
        <v>788</v>
      </c>
      <c r="F69" s="1687"/>
      <c r="G69" s="1687" t="s">
        <v>1015</v>
      </c>
      <c r="H69" s="1217"/>
      <c r="I69" s="1217"/>
      <c r="J69" s="1687" t="s">
        <v>1015</v>
      </c>
      <c r="K69" s="1687" t="s">
        <v>979</v>
      </c>
      <c r="L69" s="1280"/>
    </row>
    <row r="70" spans="1:12">
      <c r="A70" s="1281"/>
      <c r="B70" s="1289" t="s">
        <v>725</v>
      </c>
      <c r="C70" s="1218">
        <v>5</v>
      </c>
      <c r="D70" s="1218">
        <v>5</v>
      </c>
      <c r="E70" s="1218">
        <v>5</v>
      </c>
      <c r="F70" s="1687"/>
      <c r="G70" s="1687" t="s">
        <v>984</v>
      </c>
      <c r="H70" s="1218"/>
      <c r="I70" s="1218"/>
      <c r="J70" s="1687" t="s">
        <v>984</v>
      </c>
      <c r="K70" s="1687" t="s">
        <v>985</v>
      </c>
      <c r="L70" s="1280"/>
    </row>
    <row r="71" spans="1:12">
      <c r="A71" s="1281"/>
      <c r="B71" s="1289" t="s">
        <v>726</v>
      </c>
      <c r="C71" s="1217" t="s">
        <v>762</v>
      </c>
      <c r="D71" s="1217" t="s">
        <v>762</v>
      </c>
      <c r="E71" s="1217" t="s">
        <v>762</v>
      </c>
      <c r="F71" s="1687"/>
      <c r="G71" s="1687" t="s">
        <v>1067</v>
      </c>
      <c r="H71" s="1217"/>
      <c r="I71" s="1217"/>
      <c r="J71" s="1687" t="s">
        <v>1011</v>
      </c>
      <c r="K71" s="1687" t="s">
        <v>978</v>
      </c>
      <c r="L71" s="1280"/>
    </row>
    <row r="72" spans="1:12">
      <c r="A72" s="1281"/>
      <c r="B72" s="1288" t="s">
        <v>734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721</v>
      </c>
      <c r="C73" s="1217" t="s">
        <v>794</v>
      </c>
      <c r="D73" s="1217" t="s">
        <v>794</v>
      </c>
      <c r="E73" s="1217" t="s">
        <v>794</v>
      </c>
      <c r="F73" s="1217" t="s">
        <v>1044</v>
      </c>
      <c r="G73" s="1217">
        <v>2.5</v>
      </c>
      <c r="H73" s="1217">
        <v>2.5</v>
      </c>
      <c r="I73" s="1217"/>
      <c r="J73" s="1687" t="s">
        <v>1018</v>
      </c>
      <c r="K73" s="1687" t="s">
        <v>986</v>
      </c>
      <c r="L73" s="1280"/>
    </row>
    <row r="74" spans="1:12">
      <c r="A74" s="1281"/>
      <c r="B74" s="1289" t="s">
        <v>722</v>
      </c>
      <c r="C74" s="1217" t="s">
        <v>793</v>
      </c>
      <c r="D74" s="1217" t="s">
        <v>793</v>
      </c>
      <c r="E74" s="1217" t="s">
        <v>793</v>
      </c>
      <c r="F74" s="1687" t="s">
        <v>1045</v>
      </c>
      <c r="G74" s="1687" t="s">
        <v>1022</v>
      </c>
      <c r="H74" s="1687" t="s">
        <v>1078</v>
      </c>
      <c r="I74" s="1217"/>
      <c r="J74" s="1687" t="s">
        <v>757</v>
      </c>
      <c r="K74" s="1687" t="s">
        <v>983</v>
      </c>
      <c r="L74" s="1280"/>
    </row>
    <row r="75" spans="1:12">
      <c r="A75" s="1281"/>
      <c r="B75" s="1289" t="s">
        <v>723</v>
      </c>
      <c r="C75" s="1218">
        <v>22</v>
      </c>
      <c r="D75" s="1218">
        <v>20</v>
      </c>
      <c r="E75" s="1218">
        <v>20</v>
      </c>
      <c r="F75" s="1687" t="s">
        <v>997</v>
      </c>
      <c r="G75" s="1218">
        <v>25</v>
      </c>
      <c r="H75" s="1218">
        <v>15</v>
      </c>
      <c r="I75" s="1218"/>
      <c r="J75" s="1687" t="s">
        <v>990</v>
      </c>
      <c r="K75" s="1687" t="s">
        <v>987</v>
      </c>
      <c r="L75" s="1280"/>
    </row>
    <row r="76" spans="1:12">
      <c r="A76" s="1281"/>
      <c r="B76" s="1289" t="s">
        <v>724</v>
      </c>
      <c r="C76" s="1218" t="s">
        <v>759</v>
      </c>
      <c r="D76" s="1218" t="s">
        <v>759</v>
      </c>
      <c r="E76" s="1218" t="s">
        <v>759</v>
      </c>
      <c r="F76" s="1687" t="s">
        <v>974</v>
      </c>
      <c r="G76" s="1687" t="s">
        <v>1068</v>
      </c>
      <c r="H76" s="1687" t="s">
        <v>1070</v>
      </c>
      <c r="I76" s="1217"/>
      <c r="J76" s="1687" t="s">
        <v>1011</v>
      </c>
      <c r="K76" s="1687" t="s">
        <v>979</v>
      </c>
      <c r="L76" s="1280"/>
    </row>
    <row r="77" spans="1:12">
      <c r="A77" s="1281"/>
      <c r="B77" s="1289" t="s">
        <v>725</v>
      </c>
      <c r="C77" s="1218">
        <v>26</v>
      </c>
      <c r="D77" s="1218">
        <v>26</v>
      </c>
      <c r="E77" s="1218">
        <v>26</v>
      </c>
      <c r="F77" s="1687" t="s">
        <v>1005</v>
      </c>
      <c r="G77" s="1218">
        <v>25</v>
      </c>
      <c r="H77" s="1687" t="s">
        <v>1070</v>
      </c>
      <c r="I77" s="1218"/>
      <c r="J77" s="1687" t="s">
        <v>984</v>
      </c>
      <c r="K77" s="1687" t="s">
        <v>988</v>
      </c>
      <c r="L77" s="1280"/>
    </row>
    <row r="78" spans="1:12">
      <c r="A78" s="1281"/>
      <c r="B78" s="1289" t="s">
        <v>726</v>
      </c>
      <c r="C78" s="1218" t="s">
        <v>763</v>
      </c>
      <c r="D78" s="1218" t="s">
        <v>763</v>
      </c>
      <c r="E78" s="1218" t="s">
        <v>763</v>
      </c>
      <c r="F78" s="1687" t="s">
        <v>974</v>
      </c>
      <c r="G78" s="1687" t="s">
        <v>1068</v>
      </c>
      <c r="H78" s="1687" t="s">
        <v>1070</v>
      </c>
      <c r="I78" s="1217"/>
      <c r="J78" s="1687" t="s">
        <v>978</v>
      </c>
      <c r="K78" s="1687" t="s">
        <v>978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721</v>
      </c>
      <c r="C80" s="1217" t="s">
        <v>766</v>
      </c>
      <c r="D80" s="1217" t="s">
        <v>766</v>
      </c>
      <c r="E80" s="1217" t="s">
        <v>766</v>
      </c>
      <c r="F80" s="1687" t="s">
        <v>1046</v>
      </c>
      <c r="G80" s="1687" t="s">
        <v>1046</v>
      </c>
      <c r="H80" s="1687" t="s">
        <v>1079</v>
      </c>
      <c r="I80" s="1217">
        <v>0.1</v>
      </c>
      <c r="J80" s="1687" t="s">
        <v>1019</v>
      </c>
      <c r="K80" s="1687" t="s">
        <v>989</v>
      </c>
      <c r="L80" s="1280"/>
    </row>
    <row r="81" spans="1:12">
      <c r="A81" s="1281"/>
      <c r="B81" s="1289" t="s">
        <v>722</v>
      </c>
      <c r="C81" s="1217" t="s">
        <v>793</v>
      </c>
      <c r="D81" s="1217" t="s">
        <v>793</v>
      </c>
      <c r="E81" s="1217" t="s">
        <v>793</v>
      </c>
      <c r="F81" s="1687" t="s">
        <v>757</v>
      </c>
      <c r="G81" s="1687" t="s">
        <v>1022</v>
      </c>
      <c r="H81" s="1687" t="s">
        <v>757</v>
      </c>
      <c r="I81" s="1687" t="s">
        <v>1035</v>
      </c>
      <c r="J81" s="1687" t="s">
        <v>757</v>
      </c>
      <c r="K81" s="1687" t="s">
        <v>983</v>
      </c>
      <c r="L81" s="1280"/>
    </row>
    <row r="82" spans="1:12">
      <c r="A82" s="1281"/>
      <c r="B82" s="1289" t="s">
        <v>723</v>
      </c>
      <c r="C82" s="1218">
        <v>3</v>
      </c>
      <c r="D82" s="1218">
        <v>2.5</v>
      </c>
      <c r="E82" s="1218">
        <v>2.5</v>
      </c>
      <c r="F82" s="1687" t="s">
        <v>1047</v>
      </c>
      <c r="G82" s="1218">
        <v>4</v>
      </c>
      <c r="H82" s="1218">
        <v>3</v>
      </c>
      <c r="I82" s="1218">
        <v>1</v>
      </c>
      <c r="J82" s="1687" t="s">
        <v>990</v>
      </c>
      <c r="K82" s="1687" t="s">
        <v>990</v>
      </c>
      <c r="L82" s="1280"/>
    </row>
    <row r="83" spans="1:12" ht="24">
      <c r="A83" s="1281"/>
      <c r="B83" s="1289" t="s">
        <v>724</v>
      </c>
      <c r="C83" s="1217" t="s">
        <v>795</v>
      </c>
      <c r="D83" s="1217" t="s">
        <v>795</v>
      </c>
      <c r="E83" s="1217" t="s">
        <v>795</v>
      </c>
      <c r="F83" s="1706" t="s">
        <v>1048</v>
      </c>
      <c r="G83" s="1218" t="s">
        <v>795</v>
      </c>
      <c r="H83" s="1687" t="s">
        <v>1077</v>
      </c>
      <c r="I83" s="1687" t="s">
        <v>1070</v>
      </c>
      <c r="J83" s="1687" t="s">
        <v>1009</v>
      </c>
      <c r="K83" s="1687" t="s">
        <v>974</v>
      </c>
      <c r="L83" s="1280"/>
    </row>
    <row r="84" spans="1:12">
      <c r="A84" s="1281"/>
      <c r="B84" s="1289" t="s">
        <v>725</v>
      </c>
      <c r="C84" s="1217" t="s">
        <v>795</v>
      </c>
      <c r="D84" s="1217" t="s">
        <v>795</v>
      </c>
      <c r="E84" s="1217" t="s">
        <v>795</v>
      </c>
      <c r="F84" s="1687" t="s">
        <v>987</v>
      </c>
      <c r="G84" s="1217" t="s">
        <v>795</v>
      </c>
      <c r="H84" s="1218">
        <v>5</v>
      </c>
      <c r="I84" s="1687" t="s">
        <v>1070</v>
      </c>
      <c r="J84" s="1687" t="s">
        <v>984</v>
      </c>
      <c r="K84" s="1687" t="s">
        <v>990</v>
      </c>
      <c r="L84" s="1280"/>
    </row>
    <row r="85" spans="1:12" ht="24">
      <c r="A85" s="1281"/>
      <c r="B85" s="1289" t="s">
        <v>726</v>
      </c>
      <c r="C85" s="1217" t="s">
        <v>795</v>
      </c>
      <c r="D85" s="1217" t="s">
        <v>795</v>
      </c>
      <c r="E85" s="1217" t="s">
        <v>795</v>
      </c>
      <c r="F85" s="1706" t="s">
        <v>1048</v>
      </c>
      <c r="G85" s="1217" t="s">
        <v>795</v>
      </c>
      <c r="H85" s="1687" t="s">
        <v>1080</v>
      </c>
      <c r="I85" s="1687" t="s">
        <v>1070</v>
      </c>
      <c r="J85" s="1687" t="s">
        <v>1015</v>
      </c>
      <c r="K85" s="1687" t="s">
        <v>974</v>
      </c>
      <c r="L85" s="1280"/>
    </row>
    <row r="86" spans="1:12">
      <c r="A86" s="1281"/>
      <c r="B86" s="1288" t="s">
        <v>735</v>
      </c>
      <c r="C86" s="1291"/>
      <c r="D86" s="1291"/>
      <c r="E86" s="1291"/>
      <c r="F86" s="1727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721</v>
      </c>
      <c r="C87" s="1217" t="s">
        <v>791</v>
      </c>
      <c r="D87" s="1217" t="s">
        <v>791</v>
      </c>
      <c r="E87" s="1217" t="s">
        <v>791</v>
      </c>
      <c r="F87" s="1218"/>
      <c r="G87" s="1687" t="s">
        <v>791</v>
      </c>
      <c r="H87" s="1218"/>
      <c r="I87" s="1218" t="s">
        <v>789</v>
      </c>
      <c r="J87" s="1687" t="s">
        <v>789</v>
      </c>
      <c r="K87" s="1687" t="s">
        <v>789</v>
      </c>
      <c r="L87" s="1280"/>
    </row>
    <row r="88" spans="1:12">
      <c r="A88" s="1281"/>
      <c r="B88" s="1289" t="s">
        <v>722</v>
      </c>
      <c r="C88" s="1217" t="s">
        <v>757</v>
      </c>
      <c r="D88" s="1217" t="s">
        <v>757</v>
      </c>
      <c r="E88" s="1217" t="s">
        <v>757</v>
      </c>
      <c r="F88" s="1218"/>
      <c r="G88" s="1687" t="s">
        <v>1069</v>
      </c>
      <c r="H88" s="1218"/>
      <c r="I88" s="1218" t="s">
        <v>757</v>
      </c>
      <c r="J88" s="1687" t="s">
        <v>757</v>
      </c>
      <c r="K88" s="1687" t="s">
        <v>757</v>
      </c>
      <c r="L88" s="1280"/>
    </row>
    <row r="89" spans="1:12">
      <c r="A89" s="1281"/>
      <c r="B89" s="1289" t="s">
        <v>723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87" t="s">
        <v>972</v>
      </c>
      <c r="K89" s="1687" t="s">
        <v>972</v>
      </c>
      <c r="L89" s="1280"/>
    </row>
    <row r="90" spans="1:12">
      <c r="A90" s="1281"/>
      <c r="B90" s="1289" t="s">
        <v>724</v>
      </c>
      <c r="C90" s="1217" t="s">
        <v>761</v>
      </c>
      <c r="D90" s="1217" t="s">
        <v>761</v>
      </c>
      <c r="E90" s="1217" t="s">
        <v>761</v>
      </c>
      <c r="F90" s="1218"/>
      <c r="G90" s="1687" t="s">
        <v>788</v>
      </c>
      <c r="H90" s="1218"/>
      <c r="I90" s="1218" t="s">
        <v>1090</v>
      </c>
      <c r="J90" s="1687" t="s">
        <v>1009</v>
      </c>
      <c r="K90" s="1687" t="s">
        <v>991</v>
      </c>
      <c r="L90" s="1280"/>
    </row>
    <row r="91" spans="1:12">
      <c r="A91" s="1281"/>
      <c r="B91" s="1289" t="s">
        <v>725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87" t="s">
        <v>1005</v>
      </c>
      <c r="K91" s="1687" t="s">
        <v>967</v>
      </c>
      <c r="L91" s="1280"/>
    </row>
    <row r="92" spans="1:12">
      <c r="A92" s="1281"/>
      <c r="B92" s="1289" t="s">
        <v>726</v>
      </c>
      <c r="C92" s="1217" t="s">
        <v>764</v>
      </c>
      <c r="D92" s="1217" t="s">
        <v>764</v>
      </c>
      <c r="E92" s="1217" t="s">
        <v>764</v>
      </c>
      <c r="F92" s="1218"/>
      <c r="G92" s="1687" t="s">
        <v>762</v>
      </c>
      <c r="H92" s="1218"/>
      <c r="I92" s="1218" t="s">
        <v>1091</v>
      </c>
      <c r="J92" s="1687" t="s">
        <v>978</v>
      </c>
      <c r="K92" s="1687" t="s">
        <v>978</v>
      </c>
      <c r="L92" s="1280"/>
    </row>
    <row r="93" spans="1:12">
      <c r="A93" s="1281"/>
      <c r="B93" s="1288" t="s">
        <v>736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721</v>
      </c>
      <c r="C94" s="1217" t="s">
        <v>766</v>
      </c>
      <c r="D94" s="1217" t="s">
        <v>766</v>
      </c>
      <c r="E94" s="1217" t="s">
        <v>766</v>
      </c>
      <c r="F94" s="1218"/>
      <c r="G94" s="1687" t="s">
        <v>766</v>
      </c>
      <c r="H94" s="1218"/>
      <c r="I94" s="1218">
        <v>0.1</v>
      </c>
      <c r="J94" s="1687" t="s">
        <v>1020</v>
      </c>
      <c r="K94" s="1218"/>
      <c r="L94" s="1280"/>
    </row>
    <row r="95" spans="1:12">
      <c r="A95" s="1281"/>
      <c r="B95" s="1289" t="s">
        <v>722</v>
      </c>
      <c r="C95" s="1217" t="s">
        <v>796</v>
      </c>
      <c r="D95" s="1217" t="s">
        <v>796</v>
      </c>
      <c r="E95" s="1217" t="s">
        <v>796</v>
      </c>
      <c r="F95" s="1217"/>
      <c r="G95" s="1687" t="s">
        <v>1022</v>
      </c>
      <c r="H95" s="1217"/>
      <c r="I95" s="1687" t="s">
        <v>810</v>
      </c>
      <c r="J95" s="1687" t="s">
        <v>757</v>
      </c>
      <c r="K95" s="1217"/>
      <c r="L95" s="1280"/>
    </row>
    <row r="96" spans="1:12">
      <c r="A96" s="1281"/>
      <c r="B96" s="1289" t="s">
        <v>723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87" t="s">
        <v>968</v>
      </c>
      <c r="K96" s="1218"/>
      <c r="L96" s="1280"/>
    </row>
    <row r="97" spans="1:12">
      <c r="A97" s="1281"/>
      <c r="B97" s="1289" t="s">
        <v>724</v>
      </c>
      <c r="C97" s="1217" t="s">
        <v>788</v>
      </c>
      <c r="D97" s="1217" t="s">
        <v>788</v>
      </c>
      <c r="E97" s="1217" t="s">
        <v>788</v>
      </c>
      <c r="F97" s="1218"/>
      <c r="G97" s="1687" t="s">
        <v>1070</v>
      </c>
      <c r="H97" s="1218"/>
      <c r="I97" s="1687" t="s">
        <v>1002</v>
      </c>
      <c r="J97" s="1687" t="s">
        <v>1015</v>
      </c>
      <c r="K97" s="1218"/>
      <c r="L97" s="1280"/>
    </row>
    <row r="98" spans="1:12">
      <c r="A98" s="1281"/>
      <c r="B98" s="1289" t="s">
        <v>725</v>
      </c>
      <c r="C98" s="1218">
        <v>8</v>
      </c>
      <c r="D98" s="1218">
        <v>8</v>
      </c>
      <c r="E98" s="1218">
        <v>8</v>
      </c>
      <c r="F98" s="1218"/>
      <c r="G98" s="1687" t="s">
        <v>1070</v>
      </c>
      <c r="H98" s="1218"/>
      <c r="I98" s="1218">
        <v>1</v>
      </c>
      <c r="J98" s="1687" t="s">
        <v>1021</v>
      </c>
      <c r="K98" s="1218"/>
      <c r="L98" s="1280"/>
    </row>
    <row r="99" spans="1:12">
      <c r="A99" s="1281"/>
      <c r="B99" s="1289" t="s">
        <v>726</v>
      </c>
      <c r="C99" s="1217" t="s">
        <v>784</v>
      </c>
      <c r="D99" s="1217" t="s">
        <v>784</v>
      </c>
      <c r="E99" s="1217" t="s">
        <v>784</v>
      </c>
      <c r="F99" s="1218"/>
      <c r="G99" s="1218"/>
      <c r="H99" s="1218"/>
      <c r="I99" s="1687" t="s">
        <v>764</v>
      </c>
      <c r="J99" s="1687" t="s">
        <v>1011</v>
      </c>
      <c r="K99" s="1218"/>
      <c r="L99" s="1280"/>
    </row>
    <row r="100" spans="1:12">
      <c r="A100" s="1281"/>
      <c r="B100" s="1288" t="s">
        <v>797</v>
      </c>
      <c r="C100" s="1291"/>
      <c r="D100" s="1291"/>
      <c r="E100" s="1291"/>
      <c r="F100" s="1291"/>
      <c r="G100" s="1291"/>
      <c r="H100" s="1291"/>
      <c r="I100" s="1291"/>
      <c r="J100" s="1725" t="s">
        <v>1011</v>
      </c>
      <c r="K100" s="1291"/>
      <c r="L100" s="1280"/>
    </row>
    <row r="101" spans="1:12">
      <c r="A101" s="1281"/>
      <c r="B101" s="1289" t="s">
        <v>721</v>
      </c>
      <c r="C101" s="1217" t="s">
        <v>781</v>
      </c>
      <c r="D101" s="1217" t="s">
        <v>781</v>
      </c>
      <c r="E101" s="1217" t="s">
        <v>781</v>
      </c>
      <c r="F101" s="1687" t="s">
        <v>756</v>
      </c>
      <c r="G101" s="1217">
        <v>20</v>
      </c>
      <c r="H101" s="1217">
        <v>50</v>
      </c>
      <c r="I101" s="1217">
        <v>50</v>
      </c>
      <c r="J101" s="1687" t="s">
        <v>781</v>
      </c>
      <c r="K101" s="1687" t="s">
        <v>781</v>
      </c>
      <c r="L101" s="1280"/>
    </row>
    <row r="102" spans="1:12">
      <c r="A102" s="1281"/>
      <c r="B102" s="1289" t="s">
        <v>722</v>
      </c>
      <c r="C102" s="1217" t="s">
        <v>757</v>
      </c>
      <c r="D102" s="1217" t="s">
        <v>757</v>
      </c>
      <c r="E102" s="1217" t="s">
        <v>757</v>
      </c>
      <c r="F102" s="1687" t="s">
        <v>1049</v>
      </c>
      <c r="G102" s="1687" t="s">
        <v>1022</v>
      </c>
      <c r="H102" s="1687" t="s">
        <v>1078</v>
      </c>
      <c r="I102" s="1687" t="s">
        <v>757</v>
      </c>
      <c r="J102" s="1687" t="s">
        <v>1022</v>
      </c>
      <c r="K102" s="1687" t="s">
        <v>993</v>
      </c>
      <c r="L102" s="1280"/>
    </row>
    <row r="103" spans="1:12">
      <c r="A103" s="1281"/>
      <c r="B103" s="1289" t="s">
        <v>723</v>
      </c>
      <c r="C103" s="1218">
        <v>7</v>
      </c>
      <c r="D103" s="1218">
        <v>9</v>
      </c>
      <c r="E103" s="1218">
        <v>9</v>
      </c>
      <c r="F103" s="1687" t="s">
        <v>1050</v>
      </c>
      <c r="G103" s="1218">
        <v>15</v>
      </c>
      <c r="H103" s="1218">
        <v>45</v>
      </c>
      <c r="I103" s="1218">
        <v>30</v>
      </c>
      <c r="J103" s="1687" t="s">
        <v>964</v>
      </c>
      <c r="K103" s="1687" t="s">
        <v>963</v>
      </c>
      <c r="L103" s="1280"/>
    </row>
    <row r="104" spans="1:12">
      <c r="A104" s="1281"/>
      <c r="B104" s="1289" t="s">
        <v>724</v>
      </c>
      <c r="C104" s="1217" t="s">
        <v>763</v>
      </c>
      <c r="D104" s="1217" t="s">
        <v>763</v>
      </c>
      <c r="E104" s="1217" t="s">
        <v>763</v>
      </c>
      <c r="F104" s="1687" t="s">
        <v>1051</v>
      </c>
      <c r="G104" s="1687" t="s">
        <v>763</v>
      </c>
      <c r="H104" s="1687" t="s">
        <v>1081</v>
      </c>
      <c r="I104" s="1687" t="s">
        <v>1092</v>
      </c>
      <c r="J104" s="1687" t="s">
        <v>1009</v>
      </c>
      <c r="K104" s="1687" t="s">
        <v>992</v>
      </c>
      <c r="L104" s="1280"/>
    </row>
    <row r="105" spans="1:12">
      <c r="A105" s="1281"/>
      <c r="B105" s="1289" t="s">
        <v>725</v>
      </c>
      <c r="C105" s="1218">
        <v>15</v>
      </c>
      <c r="D105" s="1218">
        <v>15</v>
      </c>
      <c r="E105" s="1218">
        <v>15</v>
      </c>
      <c r="F105" s="1687" t="s">
        <v>1014</v>
      </c>
      <c r="G105" s="1218">
        <v>30</v>
      </c>
      <c r="H105" s="1218">
        <v>150</v>
      </c>
      <c r="I105" s="1218">
        <v>60</v>
      </c>
      <c r="J105" s="1687" t="s">
        <v>1023</v>
      </c>
      <c r="K105" s="1687" t="s">
        <v>964</v>
      </c>
      <c r="L105" s="1280"/>
    </row>
    <row r="106" spans="1:12">
      <c r="A106" s="1281"/>
      <c r="B106" s="1289" t="s">
        <v>726</v>
      </c>
      <c r="C106" s="1217" t="s">
        <v>762</v>
      </c>
      <c r="D106" s="1217" t="s">
        <v>762</v>
      </c>
      <c r="E106" s="1217" t="s">
        <v>762</v>
      </c>
      <c r="F106" s="1687" t="s">
        <v>1052</v>
      </c>
      <c r="G106" s="1687" t="s">
        <v>759</v>
      </c>
      <c r="H106" s="1687" t="s">
        <v>1082</v>
      </c>
      <c r="I106" s="1687" t="s">
        <v>1087</v>
      </c>
      <c r="J106" s="1687" t="s">
        <v>978</v>
      </c>
      <c r="K106" s="1687" t="s">
        <v>966</v>
      </c>
      <c r="L106" s="1280"/>
    </row>
    <row r="107" spans="1:12">
      <c r="A107" s="1281"/>
      <c r="B107" s="1288" t="s">
        <v>765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721</v>
      </c>
      <c r="C108" s="1217" t="s">
        <v>756</v>
      </c>
      <c r="D108" s="1217" t="s">
        <v>756</v>
      </c>
      <c r="E108" s="1217" t="s">
        <v>756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722</v>
      </c>
      <c r="C109" s="1217" t="s">
        <v>757</v>
      </c>
      <c r="D109" s="1217" t="s">
        <v>757</v>
      </c>
      <c r="E109" s="1217" t="s">
        <v>757</v>
      </c>
      <c r="F109" s="1217"/>
      <c r="G109" s="1687" t="s">
        <v>1022</v>
      </c>
      <c r="H109" s="1217"/>
      <c r="I109" s="1217"/>
      <c r="J109" s="1217"/>
      <c r="K109" s="1217"/>
      <c r="L109" s="1280"/>
    </row>
    <row r="110" spans="1:12">
      <c r="A110" s="1281"/>
      <c r="B110" s="1289" t="s">
        <v>723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724</v>
      </c>
      <c r="C111" s="1217" t="s">
        <v>760</v>
      </c>
      <c r="D111" s="1217" t="s">
        <v>760</v>
      </c>
      <c r="E111" s="1217" t="s">
        <v>760</v>
      </c>
      <c r="F111" s="1217"/>
      <c r="G111" s="1217" t="s">
        <v>1070</v>
      </c>
      <c r="H111" s="1217"/>
      <c r="I111" s="1217"/>
      <c r="J111" s="1217"/>
      <c r="K111" s="1217"/>
      <c r="L111" s="1280"/>
    </row>
    <row r="112" spans="1:12">
      <c r="A112" s="1281"/>
      <c r="B112" s="1289" t="s">
        <v>725</v>
      </c>
      <c r="C112" s="1218">
        <v>10</v>
      </c>
      <c r="D112" s="1218">
        <v>10</v>
      </c>
      <c r="E112" s="1218">
        <v>10</v>
      </c>
      <c r="F112" s="1218"/>
      <c r="G112" s="1218" t="s">
        <v>1070</v>
      </c>
      <c r="H112" s="1218"/>
      <c r="I112" s="1218"/>
      <c r="J112" s="1218"/>
      <c r="K112" s="1218"/>
      <c r="L112" s="1280"/>
    </row>
    <row r="113" spans="1:12">
      <c r="A113" s="1281"/>
      <c r="B113" s="1289" t="s">
        <v>726</v>
      </c>
      <c r="C113" s="1217" t="s">
        <v>764</v>
      </c>
      <c r="D113" s="1217" t="s">
        <v>764</v>
      </c>
      <c r="E113" s="1217" t="s">
        <v>764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798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721</v>
      </c>
      <c r="C115" s="1217" t="s">
        <v>766</v>
      </c>
      <c r="D115" s="1217" t="s">
        <v>766</v>
      </c>
      <c r="E115" s="1217" t="s">
        <v>766</v>
      </c>
      <c r="F115" s="1217"/>
      <c r="G115" s="1217"/>
      <c r="H115" s="1217"/>
      <c r="I115" s="1217"/>
      <c r="J115" s="1687" t="s">
        <v>1024</v>
      </c>
      <c r="K115" s="1687" t="s">
        <v>994</v>
      </c>
      <c r="L115" s="1280"/>
    </row>
    <row r="116" spans="1:12">
      <c r="A116" s="1281"/>
      <c r="B116" s="1289" t="s">
        <v>722</v>
      </c>
      <c r="C116" s="1217" t="s">
        <v>796</v>
      </c>
      <c r="D116" s="1217" t="s">
        <v>796</v>
      </c>
      <c r="E116" s="1217" t="s">
        <v>796</v>
      </c>
      <c r="F116" s="1217"/>
      <c r="G116" s="1217"/>
      <c r="H116" s="1217"/>
      <c r="I116" s="1217"/>
      <c r="J116" s="1687" t="s">
        <v>1022</v>
      </c>
      <c r="K116" s="1687" t="s">
        <v>983</v>
      </c>
      <c r="L116" s="1280"/>
    </row>
    <row r="117" spans="1:12">
      <c r="A117" s="1281"/>
      <c r="B117" s="1289" t="s">
        <v>723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87" t="s">
        <v>984</v>
      </c>
      <c r="K117" s="1687" t="s">
        <v>995</v>
      </c>
      <c r="L117" s="1280"/>
    </row>
    <row r="118" spans="1:12">
      <c r="A118" s="1281"/>
      <c r="B118" s="1289" t="s">
        <v>724</v>
      </c>
      <c r="C118" s="1217" t="s">
        <v>758</v>
      </c>
      <c r="D118" s="1217" t="s">
        <v>758</v>
      </c>
      <c r="E118" s="1217" t="s">
        <v>758</v>
      </c>
      <c r="F118" s="1218"/>
      <c r="G118" s="1218"/>
      <c r="H118" s="1218"/>
      <c r="I118" s="1218"/>
      <c r="J118" s="1687" t="s">
        <v>1025</v>
      </c>
      <c r="K118" s="1687" t="s">
        <v>996</v>
      </c>
      <c r="L118" s="1280"/>
    </row>
    <row r="119" spans="1:12">
      <c r="A119" s="1281"/>
      <c r="B119" s="1289" t="s">
        <v>725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87" t="s">
        <v>1026</v>
      </c>
      <c r="K119" s="1687" t="s">
        <v>997</v>
      </c>
      <c r="L119" s="1280"/>
    </row>
    <row r="120" spans="1:12">
      <c r="A120" s="1281"/>
      <c r="B120" s="1289" t="s">
        <v>726</v>
      </c>
      <c r="C120" s="1217" t="s">
        <v>788</v>
      </c>
      <c r="D120" s="1217" t="s">
        <v>788</v>
      </c>
      <c r="E120" s="1217" t="s">
        <v>788</v>
      </c>
      <c r="F120" s="1218"/>
      <c r="G120" s="1218"/>
      <c r="H120" s="1218"/>
      <c r="I120" s="1218"/>
      <c r="J120" s="1687" t="s">
        <v>1015</v>
      </c>
      <c r="K120" s="1687" t="s">
        <v>970</v>
      </c>
      <c r="L120" s="1280"/>
    </row>
    <row r="121" spans="1:12">
      <c r="A121" s="1281"/>
      <c r="B121" s="1288" t="s">
        <v>799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721</v>
      </c>
      <c r="C122" s="1217" t="s">
        <v>800</v>
      </c>
      <c r="D122" s="1217" t="s">
        <v>800</v>
      </c>
      <c r="E122" s="1217" t="s">
        <v>800</v>
      </c>
      <c r="F122" s="1687" t="s">
        <v>766</v>
      </c>
      <c r="G122" s="1217"/>
      <c r="H122" s="1687" t="s">
        <v>766</v>
      </c>
      <c r="I122" s="1217"/>
      <c r="J122" s="1217"/>
      <c r="K122" s="1217"/>
      <c r="L122" s="1280"/>
    </row>
    <row r="123" spans="1:12">
      <c r="A123" s="1281"/>
      <c r="B123" s="1289" t="s">
        <v>722</v>
      </c>
      <c r="C123" s="1217" t="s">
        <v>801</v>
      </c>
      <c r="D123" s="1217" t="s">
        <v>801</v>
      </c>
      <c r="E123" s="1217" t="s">
        <v>801</v>
      </c>
      <c r="F123" s="1687" t="s">
        <v>757</v>
      </c>
      <c r="G123" s="1217"/>
      <c r="H123" s="1687" t="s">
        <v>757</v>
      </c>
      <c r="I123" s="1217"/>
      <c r="J123" s="1217"/>
      <c r="K123" s="1217"/>
      <c r="L123" s="1280"/>
    </row>
    <row r="124" spans="1:12">
      <c r="A124" s="1281"/>
      <c r="B124" s="1289" t="s">
        <v>723</v>
      </c>
      <c r="C124" s="1218">
        <v>120</v>
      </c>
      <c r="D124" s="1218">
        <v>120</v>
      </c>
      <c r="E124" s="1218">
        <v>120</v>
      </c>
      <c r="F124" s="1687" t="s">
        <v>1047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724</v>
      </c>
      <c r="C125" s="1217" t="s">
        <v>802</v>
      </c>
      <c r="D125" s="1217" t="s">
        <v>802</v>
      </c>
      <c r="E125" s="1217" t="s">
        <v>802</v>
      </c>
      <c r="F125" s="1706" t="s">
        <v>1048</v>
      </c>
      <c r="G125" s="1218"/>
      <c r="H125" s="1687" t="s">
        <v>1083</v>
      </c>
      <c r="I125" s="1218"/>
      <c r="J125" s="1218"/>
      <c r="K125" s="1218"/>
      <c r="L125" s="1280"/>
    </row>
    <row r="126" spans="1:12">
      <c r="A126" s="1281"/>
      <c r="B126" s="1289" t="s">
        <v>725</v>
      </c>
      <c r="C126" s="1218">
        <v>150</v>
      </c>
      <c r="D126" s="1218">
        <v>150</v>
      </c>
      <c r="E126" s="1218">
        <v>150</v>
      </c>
      <c r="F126" s="1687" t="s">
        <v>987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726</v>
      </c>
      <c r="C127" s="1217" t="s">
        <v>762</v>
      </c>
      <c r="D127" s="1217" t="s">
        <v>762</v>
      </c>
      <c r="E127" s="1217" t="s">
        <v>762</v>
      </c>
      <c r="F127" s="1706" t="s">
        <v>1048</v>
      </c>
      <c r="G127" s="1218"/>
      <c r="H127" s="1687" t="s">
        <v>1011</v>
      </c>
      <c r="I127" s="1218"/>
      <c r="J127" s="1218"/>
      <c r="K127" s="1218"/>
      <c r="L127" s="1280"/>
    </row>
    <row r="128" spans="1:12" ht="24">
      <c r="A128" s="1281"/>
      <c r="B128" s="1290" t="s">
        <v>737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738</v>
      </c>
      <c r="C129" s="1222" t="s">
        <v>821</v>
      </c>
      <c r="D129" s="1222" t="s">
        <v>757</v>
      </c>
      <c r="E129" s="1222" t="s">
        <v>757</v>
      </c>
      <c r="F129" s="1688" t="s">
        <v>1053</v>
      </c>
      <c r="G129" s="1687" t="s">
        <v>757</v>
      </c>
      <c r="H129" s="1687" t="s">
        <v>757</v>
      </c>
      <c r="I129" s="1687" t="s">
        <v>757</v>
      </c>
      <c r="J129" s="1687" t="s">
        <v>1022</v>
      </c>
      <c r="K129" s="1687" t="s">
        <v>757</v>
      </c>
      <c r="L129" s="1280"/>
    </row>
    <row r="130" spans="1:12">
      <c r="A130" s="1281"/>
      <c r="B130" s="1287" t="s">
        <v>739</v>
      </c>
      <c r="C130" s="1217" t="s">
        <v>822</v>
      </c>
      <c r="D130" s="1217" t="s">
        <v>822</v>
      </c>
      <c r="E130" s="1217" t="s">
        <v>822</v>
      </c>
      <c r="F130" s="1217"/>
      <c r="G130" s="1218"/>
      <c r="H130" s="1217"/>
      <c r="I130" s="1217"/>
      <c r="J130" s="1217"/>
      <c r="K130" s="1687" t="s">
        <v>810</v>
      </c>
      <c r="L130" s="1280"/>
    </row>
    <row r="131" spans="1:12">
      <c r="A131" s="1281"/>
      <c r="B131" s="1287" t="s">
        <v>740</v>
      </c>
      <c r="C131" s="1217" t="s">
        <v>823</v>
      </c>
      <c r="D131" s="1217" t="s">
        <v>810</v>
      </c>
      <c r="E131" s="1217" t="s">
        <v>823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741</v>
      </c>
      <c r="C132" s="1217" t="s">
        <v>810</v>
      </c>
      <c r="D132" s="1217" t="s">
        <v>823</v>
      </c>
      <c r="E132" s="1217" t="s">
        <v>810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78" t="s">
        <v>813</v>
      </c>
      <c r="B4" s="1878"/>
      <c r="C4" s="1878"/>
      <c r="D4" s="1878"/>
      <c r="E4" s="1878"/>
      <c r="F4" s="1878"/>
      <c r="G4" s="1878"/>
      <c r="H4" s="1878"/>
      <c r="I4" s="1878"/>
      <c r="J4" s="1878"/>
      <c r="K4" s="1878"/>
      <c r="L4" s="1878"/>
      <c r="M4" s="1878"/>
    </row>
    <row r="5" spans="1:13" s="1257" customFormat="1">
      <c r="A5" s="1878"/>
      <c r="B5" s="1878"/>
      <c r="C5" s="1878"/>
      <c r="D5" s="1878"/>
      <c r="E5" s="1878"/>
      <c r="F5" s="1878"/>
      <c r="G5" s="1878"/>
      <c r="H5" s="1878"/>
      <c r="I5" s="1878"/>
      <c r="J5" s="1878"/>
      <c r="K5" s="1878"/>
      <c r="L5" s="1878"/>
      <c r="M5" s="1878"/>
    </row>
    <row r="6" spans="1:13" s="1257" customFormat="1" ht="13" thickBot="1">
      <c r="A6" s="1878"/>
      <c r="B6" s="1878"/>
      <c r="C6" s="1878"/>
      <c r="D6" s="1878"/>
      <c r="E6" s="1878"/>
      <c r="F6" s="1878"/>
      <c r="G6" s="1878"/>
      <c r="H6" s="1878"/>
      <c r="I6" s="1878"/>
      <c r="J6" s="1878"/>
      <c r="K6" s="1878"/>
      <c r="L6" s="1878"/>
      <c r="M6" s="1878"/>
    </row>
    <row r="7" spans="1:13" s="14" customFormat="1" ht="15.75" customHeight="1">
      <c r="A7" s="1879"/>
      <c r="B7" s="1884" t="s">
        <v>688</v>
      </c>
      <c r="C7" s="1886" t="s">
        <v>776</v>
      </c>
      <c r="D7" s="1887"/>
      <c r="E7" s="1887"/>
      <c r="F7" s="1888"/>
      <c r="G7" s="1886" t="s">
        <v>810</v>
      </c>
      <c r="H7" s="1887"/>
      <c r="I7" s="1887"/>
      <c r="J7" s="1887"/>
      <c r="K7" s="1887"/>
      <c r="L7" s="1888"/>
      <c r="M7" s="1879"/>
    </row>
    <row r="8" spans="1:13" s="14" customFormat="1" ht="13.5" customHeight="1" thickBot="1">
      <c r="A8" s="1879"/>
      <c r="B8" s="1885"/>
      <c r="C8" s="1889"/>
      <c r="D8" s="1890"/>
      <c r="E8" s="1890"/>
      <c r="F8" s="1891"/>
      <c r="G8" s="1889"/>
      <c r="H8" s="1890"/>
      <c r="I8" s="1890"/>
      <c r="J8" s="1890"/>
      <c r="K8" s="1890"/>
      <c r="L8" s="1891"/>
      <c r="M8" s="1879"/>
    </row>
    <row r="9" spans="1:13" ht="16" thickBot="1">
      <c r="A9" s="1879"/>
      <c r="B9" s="1259" t="s">
        <v>811</v>
      </c>
      <c r="C9" s="1272"/>
      <c r="D9" s="1273" t="s">
        <v>807</v>
      </c>
      <c r="E9" s="1273" t="s">
        <v>808</v>
      </c>
      <c r="F9" s="1274" t="s">
        <v>809</v>
      </c>
      <c r="G9" s="1708" t="s">
        <v>882</v>
      </c>
      <c r="H9" s="1273" t="s">
        <v>890</v>
      </c>
      <c r="I9" s="1273" t="s">
        <v>892</v>
      </c>
      <c r="J9" s="1273" t="s">
        <v>901</v>
      </c>
      <c r="K9" s="1273" t="s">
        <v>955</v>
      </c>
      <c r="L9" s="1274" t="s">
        <v>905</v>
      </c>
      <c r="M9" s="1879"/>
    </row>
    <row r="10" spans="1:13" ht="13">
      <c r="A10" s="1879"/>
      <c r="B10" s="1881" t="s">
        <v>743</v>
      </c>
      <c r="C10" s="1260" t="s">
        <v>744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79"/>
    </row>
    <row r="11" spans="1:13" ht="13">
      <c r="A11" s="1879"/>
      <c r="B11" s="1882"/>
      <c r="C11" s="1262" t="s">
        <v>745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79"/>
    </row>
    <row r="12" spans="1:13" ht="13">
      <c r="A12" s="1879"/>
      <c r="B12" s="1882"/>
      <c r="C12" s="1262" t="s">
        <v>746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79"/>
    </row>
    <row r="13" spans="1:13" ht="13">
      <c r="A13" s="1879"/>
      <c r="B13" s="1882"/>
      <c r="C13" s="1262" t="s">
        <v>747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79"/>
    </row>
    <row r="14" spans="1:13" ht="13">
      <c r="A14" s="1879"/>
      <c r="B14" s="1882"/>
      <c r="C14" s="1264" t="s">
        <v>748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79"/>
    </row>
    <row r="15" spans="1:13" ht="14" thickBot="1">
      <c r="A15" s="1879"/>
      <c r="B15" s="1883"/>
      <c r="C15" s="1266" t="s">
        <v>749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79"/>
    </row>
    <row r="16" spans="1:13">
      <c r="A16" s="1879"/>
      <c r="B16" s="1894"/>
      <c r="C16" s="1894"/>
      <c r="D16" s="1894"/>
      <c r="E16" s="1894"/>
      <c r="F16" s="1894"/>
      <c r="G16" s="1894"/>
      <c r="H16" s="1894"/>
      <c r="I16" s="1894"/>
      <c r="J16" s="1894"/>
      <c r="K16" s="1894"/>
      <c r="L16" s="1894"/>
      <c r="M16" s="1879"/>
    </row>
    <row r="17" spans="1:13" s="1257" customFormat="1">
      <c r="A17" s="1879"/>
      <c r="B17" s="1880"/>
      <c r="C17" s="1880"/>
      <c r="D17" s="1880"/>
      <c r="E17" s="1880"/>
      <c r="F17" s="1880"/>
      <c r="G17" s="1880"/>
      <c r="H17" s="1880"/>
      <c r="I17" s="1880"/>
      <c r="J17" s="1880"/>
      <c r="K17" s="1880"/>
      <c r="L17" s="1880"/>
      <c r="M17" s="1879"/>
    </row>
    <row r="18" spans="1:13" s="1257" customFormat="1">
      <c r="A18" s="1879"/>
      <c r="B18" s="1880"/>
      <c r="C18" s="1880"/>
      <c r="D18" s="1880"/>
      <c r="E18" s="1880"/>
      <c r="F18" s="1880"/>
      <c r="G18" s="1880"/>
      <c r="H18" s="1880"/>
      <c r="I18" s="1880"/>
      <c r="J18" s="1880"/>
      <c r="K18" s="1880"/>
      <c r="L18" s="1880"/>
      <c r="M18" s="1879"/>
    </row>
    <row r="19" spans="1:13" ht="13" thickBot="1">
      <c r="A19" s="1879"/>
      <c r="B19" s="1895"/>
      <c r="C19" s="1895"/>
      <c r="D19" s="1895"/>
      <c r="E19" s="1895"/>
      <c r="F19" s="1895"/>
      <c r="G19" s="1895"/>
      <c r="H19" s="1895"/>
      <c r="I19" s="1895"/>
      <c r="J19" s="1895"/>
      <c r="K19" s="1895"/>
      <c r="L19" s="1895"/>
      <c r="M19" s="1879"/>
    </row>
    <row r="20" spans="1:13" ht="13.5" customHeight="1" thickBot="1">
      <c r="A20" s="1879"/>
      <c r="B20" s="1271" t="s">
        <v>811</v>
      </c>
      <c r="C20" s="1278"/>
      <c r="D20" s="1279" t="s">
        <v>807</v>
      </c>
      <c r="E20" s="1279" t="s">
        <v>808</v>
      </c>
      <c r="F20" s="1279" t="s">
        <v>809</v>
      </c>
      <c r="G20" s="1709" t="s">
        <v>882</v>
      </c>
      <c r="H20" s="1709" t="s">
        <v>890</v>
      </c>
      <c r="I20" s="1709" t="s">
        <v>892</v>
      </c>
      <c r="J20" s="1709" t="s">
        <v>901</v>
      </c>
      <c r="K20" s="1709" t="s">
        <v>955</v>
      </c>
      <c r="L20" s="1710" t="s">
        <v>905</v>
      </c>
      <c r="M20" s="1879"/>
    </row>
    <row r="21" spans="1:13" ht="14.25" customHeight="1">
      <c r="A21" s="1879"/>
      <c r="B21" s="1881" t="s">
        <v>812</v>
      </c>
      <c r="C21" s="1268">
        <v>1</v>
      </c>
      <c r="D21" s="1717" t="s">
        <v>803</v>
      </c>
      <c r="E21" s="1717" t="s">
        <v>803</v>
      </c>
      <c r="F21" s="1717" t="s">
        <v>803</v>
      </c>
      <c r="G21" s="1713" t="s">
        <v>803</v>
      </c>
      <c r="H21" s="1713" t="s">
        <v>957</v>
      </c>
      <c r="I21" s="1713" t="s">
        <v>803</v>
      </c>
      <c r="J21" s="1714" t="s">
        <v>956</v>
      </c>
      <c r="K21" s="1713" t="s">
        <v>803</v>
      </c>
      <c r="L21" s="1723" t="s">
        <v>961</v>
      </c>
      <c r="M21" s="1879"/>
    </row>
    <row r="22" spans="1:13" ht="27" customHeight="1">
      <c r="A22" s="1879"/>
      <c r="B22" s="1882"/>
      <c r="C22" s="1269">
        <v>2</v>
      </c>
      <c r="D22" s="1718" t="s">
        <v>804</v>
      </c>
      <c r="E22" s="1718" t="s">
        <v>804</v>
      </c>
      <c r="F22" s="1718" t="s">
        <v>804</v>
      </c>
      <c r="G22" s="1715" t="s">
        <v>804</v>
      </c>
      <c r="H22" s="1695" t="s">
        <v>958</v>
      </c>
      <c r="I22" s="1695" t="s">
        <v>804</v>
      </c>
      <c r="J22" s="1715" t="s">
        <v>805</v>
      </c>
      <c r="K22" s="1695" t="s">
        <v>958</v>
      </c>
      <c r="L22" s="1722" t="s">
        <v>804</v>
      </c>
      <c r="M22" s="1879"/>
    </row>
    <row r="23" spans="1:13" ht="28.5" customHeight="1" thickBot="1">
      <c r="A23" s="1879"/>
      <c r="B23" s="1883"/>
      <c r="C23" s="1270">
        <v>3</v>
      </c>
      <c r="D23" s="1719" t="s">
        <v>805</v>
      </c>
      <c r="E23" s="1719" t="s">
        <v>805</v>
      </c>
      <c r="F23" s="1719" t="s">
        <v>805</v>
      </c>
      <c r="G23" s="1716" t="s">
        <v>956</v>
      </c>
      <c r="H23" s="1711" t="s">
        <v>956</v>
      </c>
      <c r="I23" s="1712" t="s">
        <v>959</v>
      </c>
      <c r="J23" s="1716" t="s">
        <v>960</v>
      </c>
      <c r="K23" s="1712" t="s">
        <v>959</v>
      </c>
      <c r="L23" s="1724" t="s">
        <v>959</v>
      </c>
      <c r="M23" s="1879"/>
    </row>
    <row r="24" spans="1:13">
      <c r="A24" s="1879"/>
      <c r="B24" s="1894"/>
      <c r="C24" s="1894"/>
      <c r="D24" s="1894"/>
      <c r="E24" s="1894"/>
      <c r="F24" s="1894"/>
      <c r="G24" s="1894"/>
      <c r="H24" s="1894"/>
      <c r="I24" s="1894"/>
      <c r="J24" s="1894"/>
      <c r="K24" s="1894"/>
      <c r="L24" s="1894"/>
      <c r="M24" s="1879"/>
    </row>
    <row r="25" spans="1:13">
      <c r="A25" s="1879"/>
      <c r="B25" s="1880"/>
      <c r="C25" s="1880"/>
      <c r="D25" s="1880"/>
      <c r="E25" s="1880"/>
      <c r="F25" s="1880"/>
      <c r="G25" s="1880"/>
      <c r="H25" s="1880"/>
      <c r="I25" s="1880"/>
      <c r="J25" s="1880"/>
      <c r="K25" s="1880"/>
      <c r="L25" s="1880"/>
      <c r="M25" s="1879"/>
    </row>
    <row r="26" spans="1:13" ht="13" thickBot="1">
      <c r="A26" s="1879"/>
      <c r="B26" s="1880"/>
      <c r="C26" s="1880"/>
      <c r="D26" s="1880"/>
      <c r="E26" s="1880"/>
      <c r="F26" s="1880"/>
      <c r="G26" s="1880"/>
      <c r="H26" s="1880"/>
      <c r="I26" s="1880"/>
      <c r="J26" s="1880"/>
      <c r="K26" s="1880"/>
      <c r="L26" s="1880"/>
      <c r="M26" s="1879"/>
    </row>
    <row r="27" spans="1:13">
      <c r="A27" s="1879"/>
      <c r="B27" s="1896" t="s">
        <v>814</v>
      </c>
      <c r="C27" s="1218">
        <v>5</v>
      </c>
      <c r="D27" s="1893" t="s">
        <v>815</v>
      </c>
      <c r="E27" s="1893"/>
      <c r="F27" s="1893"/>
      <c r="G27" s="1893"/>
      <c r="H27" s="1892"/>
      <c r="I27" s="1892"/>
      <c r="J27" s="1892"/>
      <c r="K27" s="1892"/>
      <c r="L27" s="1892"/>
      <c r="M27" s="1879"/>
    </row>
    <row r="28" spans="1:13">
      <c r="A28" s="1879"/>
      <c r="B28" s="1897"/>
      <c r="C28" s="1218">
        <v>4</v>
      </c>
      <c r="D28" s="1893" t="s">
        <v>816</v>
      </c>
      <c r="E28" s="1893"/>
      <c r="F28" s="1893"/>
      <c r="G28" s="1893"/>
      <c r="H28" s="1892"/>
      <c r="I28" s="1892"/>
      <c r="J28" s="1892"/>
      <c r="K28" s="1892"/>
      <c r="L28" s="1892"/>
      <c r="M28" s="1879"/>
    </row>
    <row r="29" spans="1:13">
      <c r="A29" s="1879"/>
      <c r="B29" s="1897"/>
      <c r="C29" s="1218">
        <v>3</v>
      </c>
      <c r="D29" s="1893" t="s">
        <v>817</v>
      </c>
      <c r="E29" s="1893"/>
      <c r="F29" s="1893"/>
      <c r="G29" s="1893"/>
      <c r="H29" s="1892"/>
      <c r="I29" s="1892"/>
      <c r="J29" s="1892"/>
      <c r="K29" s="1892"/>
      <c r="L29" s="1892"/>
      <c r="M29" s="1879"/>
    </row>
    <row r="30" spans="1:13">
      <c r="A30" s="1879"/>
      <c r="B30" s="1897"/>
      <c r="C30" s="1218">
        <v>2</v>
      </c>
      <c r="D30" s="1893" t="s">
        <v>818</v>
      </c>
      <c r="E30" s="1893"/>
      <c r="F30" s="1893"/>
      <c r="G30" s="1893"/>
      <c r="H30" s="1892"/>
      <c r="I30" s="1892"/>
      <c r="J30" s="1892"/>
      <c r="K30" s="1892"/>
      <c r="L30" s="1892"/>
      <c r="M30" s="1879"/>
    </row>
    <row r="31" spans="1:13" ht="13" thickBot="1">
      <c r="A31" s="1879"/>
      <c r="B31" s="1898"/>
      <c r="C31" s="1218">
        <v>1</v>
      </c>
      <c r="D31" s="1283" t="s">
        <v>819</v>
      </c>
      <c r="E31" s="1284"/>
      <c r="F31" s="1284"/>
      <c r="G31" s="1218"/>
      <c r="H31" s="1892"/>
      <c r="I31" s="1892"/>
      <c r="J31" s="1892"/>
      <c r="K31" s="1892"/>
      <c r="L31" s="1892"/>
      <c r="M31" s="1879"/>
    </row>
    <row r="32" spans="1:13">
      <c r="A32" s="1880"/>
      <c r="B32" s="1880"/>
      <c r="C32" s="1880"/>
      <c r="D32" s="1880"/>
      <c r="E32" s="1880"/>
      <c r="F32" s="1880"/>
      <c r="G32" s="1880"/>
      <c r="H32" s="1880"/>
      <c r="I32" s="1880"/>
      <c r="J32" s="1880"/>
      <c r="K32" s="1880"/>
      <c r="L32" s="1880"/>
      <c r="M32" s="1879"/>
    </row>
    <row r="33" spans="1:13">
      <c r="A33" s="1880"/>
      <c r="B33" s="1880"/>
      <c r="C33" s="1880"/>
      <c r="D33" s="1880"/>
      <c r="E33" s="1880"/>
      <c r="F33" s="1880"/>
      <c r="G33" s="1880"/>
      <c r="H33" s="1880"/>
      <c r="I33" s="1880"/>
      <c r="J33" s="1880"/>
      <c r="K33" s="1880"/>
      <c r="L33" s="1880"/>
      <c r="M33" s="1879"/>
    </row>
    <row r="34" spans="1:13">
      <c r="A34" s="1880"/>
      <c r="B34" s="1880"/>
      <c r="C34" s="1880"/>
      <c r="D34" s="1880"/>
      <c r="E34" s="1880"/>
      <c r="F34" s="1880"/>
      <c r="G34" s="1880"/>
      <c r="H34" s="1880"/>
      <c r="I34" s="1880"/>
      <c r="J34" s="1880"/>
      <c r="K34" s="1880"/>
      <c r="L34" s="1880"/>
      <c r="M34" s="1879"/>
    </row>
    <row r="35" spans="1:13">
      <c r="A35" s="1880"/>
      <c r="B35" s="1880"/>
      <c r="C35" s="1880"/>
      <c r="D35" s="1880"/>
      <c r="E35" s="1880"/>
      <c r="F35" s="1880"/>
      <c r="G35" s="1880"/>
      <c r="H35" s="1880"/>
      <c r="I35" s="1880"/>
      <c r="J35" s="1880"/>
      <c r="K35" s="1880"/>
      <c r="L35" s="1880"/>
      <c r="M35" s="1879"/>
    </row>
    <row r="36" spans="1:13">
      <c r="A36" s="1880"/>
      <c r="B36" s="1880"/>
      <c r="C36" s="1880"/>
      <c r="D36" s="1880"/>
      <c r="E36" s="1880"/>
      <c r="F36" s="1880"/>
      <c r="G36" s="1880"/>
      <c r="H36" s="1880"/>
      <c r="I36" s="1880"/>
      <c r="J36" s="1880"/>
      <c r="K36" s="1880"/>
      <c r="L36" s="1880"/>
      <c r="M36" s="1879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4" t="s">
        <v>750</v>
      </c>
    </row>
    <row r="2" spans="1:11" ht="16" thickBot="1">
      <c r="B2" s="1899" t="s">
        <v>940</v>
      </c>
      <c r="C2" s="1900"/>
      <c r="D2" s="1901"/>
      <c r="E2" s="1899" t="s">
        <v>941</v>
      </c>
      <c r="F2" s="1900"/>
      <c r="G2" s="1900"/>
      <c r="H2" s="1900"/>
      <c r="I2" s="1900"/>
      <c r="J2" s="1901"/>
    </row>
    <row r="3" spans="1:11" ht="13" thickBot="1">
      <c r="A3" s="1213" t="s">
        <v>754</v>
      </c>
      <c r="B3" s="1693" t="s">
        <v>922</v>
      </c>
      <c r="C3" s="1693" t="s">
        <v>923</v>
      </c>
      <c r="D3" s="1693" t="s">
        <v>924</v>
      </c>
      <c r="E3" s="1693" t="s">
        <v>925</v>
      </c>
      <c r="F3" s="1693" t="s">
        <v>926</v>
      </c>
      <c r="G3" s="1693" t="s">
        <v>921</v>
      </c>
      <c r="H3" s="1693" t="s">
        <v>927</v>
      </c>
      <c r="I3" s="1693" t="s">
        <v>929</v>
      </c>
      <c r="J3" s="1693" t="s">
        <v>928</v>
      </c>
      <c r="K3" s="1214"/>
    </row>
    <row r="4" spans="1:11" ht="13" thickBot="1">
      <c r="A4" s="1231" t="s">
        <v>751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752</v>
      </c>
      <c r="B12" s="1684"/>
      <c r="C12" s="1684"/>
      <c r="D12" s="1684"/>
      <c r="E12" s="1684"/>
      <c r="F12" s="1684"/>
      <c r="G12" s="1684"/>
      <c r="H12" s="1684"/>
      <c r="I12" s="1684"/>
      <c r="J12" s="1684"/>
      <c r="K12" s="1684"/>
    </row>
    <row r="13" spans="1:11" ht="24">
      <c r="A13" s="1216"/>
      <c r="B13" s="1684" t="s">
        <v>945</v>
      </c>
      <c r="C13" s="1684" t="s">
        <v>945</v>
      </c>
      <c r="D13" s="1684" t="s">
        <v>945</v>
      </c>
      <c r="E13" s="1684" t="s">
        <v>945</v>
      </c>
      <c r="F13" s="1684" t="s">
        <v>945</v>
      </c>
      <c r="G13" s="1684" t="s">
        <v>945</v>
      </c>
      <c r="H13" s="1684" t="s">
        <v>945</v>
      </c>
      <c r="I13" s="1684" t="s">
        <v>945</v>
      </c>
      <c r="J13" s="1684" t="s">
        <v>945</v>
      </c>
      <c r="K13" s="1217"/>
    </row>
    <row r="14" spans="1:11" ht="27.75" customHeight="1">
      <c r="A14" s="1237"/>
      <c r="B14" s="1683" t="s">
        <v>946</v>
      </c>
      <c r="C14" s="1683" t="s">
        <v>946</v>
      </c>
      <c r="D14" s="1683" t="s">
        <v>946</v>
      </c>
      <c r="E14" s="1683" t="s">
        <v>946</v>
      </c>
      <c r="F14" s="1683" t="s">
        <v>946</v>
      </c>
      <c r="G14" s="1683" t="s">
        <v>946</v>
      </c>
      <c r="H14" s="1683" t="s">
        <v>946</v>
      </c>
      <c r="I14" s="1683" t="s">
        <v>946</v>
      </c>
      <c r="J14" s="1683" t="s">
        <v>946</v>
      </c>
      <c r="K14" s="1218"/>
    </row>
    <row r="15" spans="1:11" ht="27.75" customHeight="1">
      <c r="A15" s="1216"/>
      <c r="B15" s="1704" t="s">
        <v>944</v>
      </c>
      <c r="C15" s="1704" t="s">
        <v>944</v>
      </c>
      <c r="D15" s="1704" t="s">
        <v>944</v>
      </c>
      <c r="E15" s="1704" t="s">
        <v>944</v>
      </c>
      <c r="F15" s="1704" t="s">
        <v>944</v>
      </c>
      <c r="G15" s="1704" t="s">
        <v>944</v>
      </c>
      <c r="H15" s="1704" t="s">
        <v>944</v>
      </c>
      <c r="I15" s="1704" t="s">
        <v>944</v>
      </c>
      <c r="J15" s="1704" t="s">
        <v>944</v>
      </c>
      <c r="K15" s="1217"/>
    </row>
    <row r="16" spans="1:11" ht="24">
      <c r="A16" s="1216"/>
      <c r="B16" s="1705" t="s">
        <v>949</v>
      </c>
      <c r="C16" s="1705" t="s">
        <v>949</v>
      </c>
      <c r="D16" s="1705" t="s">
        <v>949</v>
      </c>
      <c r="E16" s="1705" t="s">
        <v>949</v>
      </c>
      <c r="F16" s="1705" t="s">
        <v>949</v>
      </c>
      <c r="G16" s="1705" t="s">
        <v>949</v>
      </c>
      <c r="H16" s="1705" t="s">
        <v>949</v>
      </c>
      <c r="I16" s="1705" t="s">
        <v>949</v>
      </c>
      <c r="J16" s="1705" t="s">
        <v>949</v>
      </c>
      <c r="K16" s="1217"/>
    </row>
    <row r="17" spans="1:11" ht="24">
      <c r="A17" s="1216"/>
      <c r="B17" s="1705" t="s">
        <v>951</v>
      </c>
      <c r="C17" s="1705" t="s">
        <v>951</v>
      </c>
      <c r="D17" s="1705" t="s">
        <v>951</v>
      </c>
      <c r="E17" s="1705" t="s">
        <v>951</v>
      </c>
      <c r="F17" s="1705" t="s">
        <v>951</v>
      </c>
      <c r="G17" s="1705" t="s">
        <v>951</v>
      </c>
      <c r="H17" s="1705" t="s">
        <v>951</v>
      </c>
      <c r="I17" s="1705" t="s">
        <v>951</v>
      </c>
      <c r="J17" s="1705" t="s">
        <v>951</v>
      </c>
      <c r="K17" s="1217"/>
    </row>
    <row r="18" spans="1:11" ht="24">
      <c r="A18" s="1216"/>
      <c r="B18" s="1705" t="s">
        <v>952</v>
      </c>
      <c r="C18" s="1705" t="s">
        <v>952</v>
      </c>
      <c r="D18" s="1705" t="s">
        <v>952</v>
      </c>
      <c r="E18" s="1705" t="s">
        <v>952</v>
      </c>
      <c r="F18" s="1705" t="s">
        <v>952</v>
      </c>
      <c r="G18" s="1705" t="s">
        <v>952</v>
      </c>
      <c r="H18" s="1705" t="s">
        <v>952</v>
      </c>
      <c r="I18" s="1705" t="s">
        <v>952</v>
      </c>
      <c r="J18" s="1705" t="s">
        <v>952</v>
      </c>
      <c r="K18" s="1217"/>
    </row>
    <row r="19" spans="1:11" ht="30.75" customHeight="1" thickBot="1">
      <c r="A19" s="1219"/>
      <c r="B19" s="1707" t="s">
        <v>954</v>
      </c>
      <c r="C19" s="1707" t="s">
        <v>954</v>
      </c>
      <c r="D19" s="1707" t="s">
        <v>954</v>
      </c>
      <c r="E19" s="1707" t="s">
        <v>954</v>
      </c>
      <c r="F19" s="1707" t="s">
        <v>954</v>
      </c>
      <c r="G19" s="1707" t="s">
        <v>954</v>
      </c>
      <c r="H19" s="1707" t="s">
        <v>954</v>
      </c>
      <c r="I19" s="1707" t="s">
        <v>954</v>
      </c>
      <c r="J19" s="1707" t="s">
        <v>954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84" t="s">
        <v>945</v>
      </c>
      <c r="C21" s="1684" t="s">
        <v>945</v>
      </c>
      <c r="D21" s="1684" t="s">
        <v>945</v>
      </c>
      <c r="E21" s="1684" t="s">
        <v>945</v>
      </c>
      <c r="F21" s="1684" t="s">
        <v>945</v>
      </c>
      <c r="G21" s="1684" t="s">
        <v>945</v>
      </c>
      <c r="H21" s="1684" t="s">
        <v>945</v>
      </c>
      <c r="I21" s="1684" t="s">
        <v>945</v>
      </c>
      <c r="J21" s="1684" t="s">
        <v>945</v>
      </c>
      <c r="K21" s="1233"/>
    </row>
    <row r="22" spans="1:11" ht="24">
      <c r="A22" s="1237"/>
      <c r="B22" s="1683" t="s">
        <v>946</v>
      </c>
      <c r="C22" s="1683" t="s">
        <v>946</v>
      </c>
      <c r="D22" s="1683" t="s">
        <v>946</v>
      </c>
      <c r="E22" s="1683" t="s">
        <v>946</v>
      </c>
      <c r="F22" s="1683" t="s">
        <v>946</v>
      </c>
      <c r="G22" s="1683" t="s">
        <v>946</v>
      </c>
      <c r="H22" s="1683" t="s">
        <v>946</v>
      </c>
      <c r="I22" s="1683" t="s">
        <v>946</v>
      </c>
      <c r="J22" s="1683" t="s">
        <v>946</v>
      </c>
      <c r="K22" s="1217"/>
    </row>
    <row r="23" spans="1:11" ht="27.75" customHeight="1">
      <c r="A23" s="1216"/>
      <c r="B23" s="1704" t="s">
        <v>944</v>
      </c>
      <c r="C23" s="1704" t="s">
        <v>944</v>
      </c>
      <c r="D23" s="1704" t="s">
        <v>944</v>
      </c>
      <c r="E23" s="1704" t="s">
        <v>944</v>
      </c>
      <c r="F23" s="1704" t="s">
        <v>944</v>
      </c>
      <c r="G23" s="1704" t="s">
        <v>944</v>
      </c>
      <c r="H23" s="1704" t="s">
        <v>944</v>
      </c>
      <c r="I23" s="1704" t="s">
        <v>944</v>
      </c>
      <c r="J23" s="1704" t="s">
        <v>944</v>
      </c>
      <c r="K23" s="1217"/>
    </row>
    <row r="24" spans="1:11" ht="24">
      <c r="A24" s="1216"/>
      <c r="B24" s="1705" t="s">
        <v>949</v>
      </c>
      <c r="C24" s="1705" t="s">
        <v>949</v>
      </c>
      <c r="D24" s="1705" t="s">
        <v>949</v>
      </c>
      <c r="E24" s="1705" t="s">
        <v>949</v>
      </c>
      <c r="F24" s="1705" t="s">
        <v>949</v>
      </c>
      <c r="G24" s="1705" t="s">
        <v>949</v>
      </c>
      <c r="H24" s="1705" t="s">
        <v>949</v>
      </c>
      <c r="I24" s="1705" t="s">
        <v>949</v>
      </c>
      <c r="J24" s="1705" t="s">
        <v>949</v>
      </c>
      <c r="K24" s="1218"/>
    </row>
    <row r="25" spans="1:11" ht="24">
      <c r="A25" s="1216"/>
      <c r="B25" s="1705" t="s">
        <v>951</v>
      </c>
      <c r="C25" s="1705" t="s">
        <v>951</v>
      </c>
      <c r="D25" s="1705" t="s">
        <v>951</v>
      </c>
      <c r="E25" s="1705" t="s">
        <v>951</v>
      </c>
      <c r="F25" s="1705" t="s">
        <v>951</v>
      </c>
      <c r="G25" s="1705" t="s">
        <v>951</v>
      </c>
      <c r="H25" s="1705" t="s">
        <v>951</v>
      </c>
      <c r="I25" s="1705" t="s">
        <v>951</v>
      </c>
      <c r="J25" s="1705" t="s">
        <v>951</v>
      </c>
      <c r="K25" s="1217"/>
    </row>
    <row r="26" spans="1:11" ht="24">
      <c r="A26" s="1216"/>
      <c r="B26" s="1705" t="s">
        <v>952</v>
      </c>
      <c r="C26" s="1705" t="s">
        <v>952</v>
      </c>
      <c r="D26" s="1705" t="s">
        <v>952</v>
      </c>
      <c r="E26" s="1705" t="s">
        <v>952</v>
      </c>
      <c r="F26" s="1705" t="s">
        <v>952</v>
      </c>
      <c r="G26" s="1705" t="s">
        <v>952</v>
      </c>
      <c r="H26" s="1705" t="s">
        <v>952</v>
      </c>
      <c r="I26" s="1705" t="s">
        <v>952</v>
      </c>
      <c r="J26" s="1705" t="s">
        <v>952</v>
      </c>
      <c r="K26" s="1218"/>
    </row>
    <row r="27" spans="1:11" ht="31.5" customHeight="1" thickBot="1">
      <c r="A27" s="1219"/>
      <c r="B27" s="1707" t="s">
        <v>954</v>
      </c>
      <c r="C27" s="1707" t="s">
        <v>954</v>
      </c>
      <c r="D27" s="1707" t="s">
        <v>954</v>
      </c>
      <c r="E27" s="1707" t="s">
        <v>954</v>
      </c>
      <c r="F27" s="1707" t="s">
        <v>954</v>
      </c>
      <c r="G27" s="1707" t="s">
        <v>954</v>
      </c>
      <c r="H27" s="1707" t="s">
        <v>954</v>
      </c>
      <c r="I27" s="1707" t="s">
        <v>954</v>
      </c>
      <c r="J27" s="1707" t="s">
        <v>954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84" t="s">
        <v>947</v>
      </c>
      <c r="C29" s="1684" t="s">
        <v>947</v>
      </c>
      <c r="D29" s="1684" t="s">
        <v>947</v>
      </c>
      <c r="E29" s="1684" t="s">
        <v>947</v>
      </c>
      <c r="F29" s="1684" t="s">
        <v>947</v>
      </c>
      <c r="G29" s="1684" t="s">
        <v>947</v>
      </c>
      <c r="H29" s="1684" t="s">
        <v>947</v>
      </c>
      <c r="I29" s="1684" t="s">
        <v>947</v>
      </c>
      <c r="J29" s="1684" t="s">
        <v>947</v>
      </c>
      <c r="K29" s="1233"/>
    </row>
    <row r="30" spans="1:11" ht="36">
      <c r="A30" s="1216"/>
      <c r="B30" s="1703" t="s">
        <v>948</v>
      </c>
      <c r="C30" s="1703" t="s">
        <v>948</v>
      </c>
      <c r="D30" s="1703" t="s">
        <v>948</v>
      </c>
      <c r="E30" s="1703" t="s">
        <v>948</v>
      </c>
      <c r="F30" s="1703" t="s">
        <v>948</v>
      </c>
      <c r="G30" s="1703" t="s">
        <v>948</v>
      </c>
      <c r="H30" s="1703" t="s">
        <v>948</v>
      </c>
      <c r="I30" s="1703" t="s">
        <v>948</v>
      </c>
      <c r="J30" s="1703" t="s">
        <v>948</v>
      </c>
      <c r="K30" s="1217"/>
    </row>
    <row r="31" spans="1:11" ht="36">
      <c r="A31" s="1216"/>
      <c r="B31" s="1703" t="s">
        <v>950</v>
      </c>
      <c r="C31" s="1703" t="s">
        <v>950</v>
      </c>
      <c r="D31" s="1703" t="s">
        <v>950</v>
      </c>
      <c r="E31" s="1703" t="s">
        <v>950</v>
      </c>
      <c r="F31" s="1703" t="s">
        <v>950</v>
      </c>
      <c r="G31" s="1703" t="s">
        <v>950</v>
      </c>
      <c r="H31" s="1703" t="s">
        <v>950</v>
      </c>
      <c r="I31" s="1703" t="s">
        <v>950</v>
      </c>
      <c r="J31" s="1703" t="s">
        <v>950</v>
      </c>
      <c r="K31" s="1217"/>
    </row>
    <row r="32" spans="1:11" ht="24">
      <c r="A32" s="1216"/>
      <c r="B32" s="1705" t="s">
        <v>952</v>
      </c>
      <c r="C32" s="1705" t="s">
        <v>952</v>
      </c>
      <c r="D32" s="1705" t="s">
        <v>952</v>
      </c>
      <c r="E32" s="1705" t="s">
        <v>952</v>
      </c>
      <c r="F32" s="1705" t="s">
        <v>952</v>
      </c>
      <c r="G32" s="1705" t="s">
        <v>952</v>
      </c>
      <c r="H32" s="1705" t="s">
        <v>952</v>
      </c>
      <c r="I32" s="1705" t="s">
        <v>952</v>
      </c>
      <c r="J32" s="1705" t="s">
        <v>952</v>
      </c>
      <c r="K32" s="1217"/>
    </row>
    <row r="33" spans="1:11" ht="48">
      <c r="A33" s="1216"/>
      <c r="B33" s="1688" t="s">
        <v>953</v>
      </c>
      <c r="C33" s="1688" t="s">
        <v>953</v>
      </c>
      <c r="D33" s="1688" t="s">
        <v>953</v>
      </c>
      <c r="E33" s="1688" t="s">
        <v>953</v>
      </c>
      <c r="F33" s="1688" t="s">
        <v>953</v>
      </c>
      <c r="G33" s="1688" t="s">
        <v>953</v>
      </c>
      <c r="H33" s="1688" t="s">
        <v>953</v>
      </c>
      <c r="I33" s="1688" t="s">
        <v>953</v>
      </c>
      <c r="J33" s="1688" t="s">
        <v>953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753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84" t="s">
        <v>947</v>
      </c>
      <c r="C37" s="1684" t="s">
        <v>947</v>
      </c>
      <c r="D37" s="1684" t="s">
        <v>947</v>
      </c>
      <c r="E37" s="1684" t="s">
        <v>947</v>
      </c>
      <c r="F37" s="1684" t="s">
        <v>947</v>
      </c>
      <c r="G37" s="1684" t="s">
        <v>947</v>
      </c>
      <c r="H37" s="1684" t="s">
        <v>947</v>
      </c>
      <c r="I37" s="1684" t="s">
        <v>947</v>
      </c>
      <c r="J37" s="1684" t="s">
        <v>947</v>
      </c>
      <c r="K37" s="1233"/>
    </row>
    <row r="38" spans="1:11" ht="36">
      <c r="A38" s="1216"/>
      <c r="B38" s="1703" t="s">
        <v>948</v>
      </c>
      <c r="C38" s="1703" t="s">
        <v>948</v>
      </c>
      <c r="D38" s="1703" t="s">
        <v>948</v>
      </c>
      <c r="E38" s="1703" t="s">
        <v>948</v>
      </c>
      <c r="F38" s="1703" t="s">
        <v>948</v>
      </c>
      <c r="G38" s="1703" t="s">
        <v>948</v>
      </c>
      <c r="H38" s="1703" t="s">
        <v>948</v>
      </c>
      <c r="I38" s="1703" t="s">
        <v>948</v>
      </c>
      <c r="J38" s="1703" t="s">
        <v>948</v>
      </c>
      <c r="K38" s="1217"/>
    </row>
    <row r="39" spans="1:11" ht="36">
      <c r="A39" s="1216"/>
      <c r="B39" s="1703" t="s">
        <v>950</v>
      </c>
      <c r="C39" s="1703" t="s">
        <v>950</v>
      </c>
      <c r="D39" s="1703" t="s">
        <v>950</v>
      </c>
      <c r="E39" s="1703" t="s">
        <v>950</v>
      </c>
      <c r="F39" s="1703" t="s">
        <v>950</v>
      </c>
      <c r="G39" s="1703" t="s">
        <v>950</v>
      </c>
      <c r="H39" s="1703" t="s">
        <v>950</v>
      </c>
      <c r="I39" s="1703" t="s">
        <v>950</v>
      </c>
      <c r="J39" s="1703" t="s">
        <v>950</v>
      </c>
      <c r="K39" s="1217"/>
    </row>
    <row r="40" spans="1:11" ht="24">
      <c r="A40" s="1216"/>
      <c r="B40" s="1705" t="s">
        <v>952</v>
      </c>
      <c r="C40" s="1705" t="s">
        <v>952</v>
      </c>
      <c r="D40" s="1705" t="s">
        <v>952</v>
      </c>
      <c r="E40" s="1705" t="s">
        <v>952</v>
      </c>
      <c r="F40" s="1705" t="s">
        <v>952</v>
      </c>
      <c r="G40" s="1705" t="s">
        <v>952</v>
      </c>
      <c r="H40" s="1705" t="s">
        <v>952</v>
      </c>
      <c r="I40" s="1705" t="s">
        <v>952</v>
      </c>
      <c r="J40" s="1705" t="s">
        <v>952</v>
      </c>
      <c r="K40" s="1217"/>
    </row>
    <row r="41" spans="1:11" ht="48">
      <c r="A41" s="1216"/>
      <c r="B41" s="1688" t="s">
        <v>953</v>
      </c>
      <c r="C41" s="1688" t="s">
        <v>953</v>
      </c>
      <c r="D41" s="1688" t="s">
        <v>953</v>
      </c>
      <c r="E41" s="1688" t="s">
        <v>953</v>
      </c>
      <c r="F41" s="1688" t="s">
        <v>953</v>
      </c>
      <c r="G41" s="1688" t="s">
        <v>953</v>
      </c>
      <c r="H41" s="1688" t="s">
        <v>953</v>
      </c>
      <c r="I41" s="1688" t="s">
        <v>953</v>
      </c>
      <c r="J41" s="1688" t="s">
        <v>953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755</v>
      </c>
    </row>
    <row r="2" spans="1:11" s="1680" customFormat="1" ht="13">
      <c r="A2" s="1230"/>
    </row>
    <row r="3" spans="1:11" ht="16" thickBot="1">
      <c r="B3" s="1899" t="s">
        <v>940</v>
      </c>
      <c r="C3" s="1900"/>
      <c r="D3" s="1901"/>
      <c r="E3" s="1899" t="s">
        <v>941</v>
      </c>
      <c r="F3" s="1900"/>
      <c r="G3" s="1900"/>
      <c r="H3" s="1900"/>
      <c r="I3" s="1900"/>
      <c r="J3" s="1901"/>
    </row>
    <row r="4" spans="1:11" ht="13" thickBot="1">
      <c r="A4" s="1213" t="s">
        <v>754</v>
      </c>
      <c r="B4" s="1693" t="s">
        <v>922</v>
      </c>
      <c r="C4" s="1693" t="s">
        <v>923</v>
      </c>
      <c r="D4" s="1693" t="s">
        <v>924</v>
      </c>
      <c r="E4" s="1693" t="s">
        <v>925</v>
      </c>
      <c r="F4" s="1693" t="s">
        <v>926</v>
      </c>
      <c r="G4" s="1693" t="s">
        <v>921</v>
      </c>
      <c r="H4" s="1693" t="s">
        <v>927</v>
      </c>
      <c r="I4" s="1693" t="s">
        <v>929</v>
      </c>
      <c r="J4" s="1693" t="s">
        <v>928</v>
      </c>
      <c r="K4" s="1214"/>
    </row>
    <row r="5" spans="1:11" ht="13" thickBot="1">
      <c r="A5" s="1231" t="s">
        <v>751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81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752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86" t="s">
        <v>932</v>
      </c>
      <c r="C14" s="1686" t="s">
        <v>932</v>
      </c>
      <c r="D14" s="1686" t="s">
        <v>932</v>
      </c>
      <c r="E14" s="1686" t="s">
        <v>932</v>
      </c>
      <c r="F14" s="1686" t="s">
        <v>932</v>
      </c>
      <c r="G14" s="1686" t="s">
        <v>932</v>
      </c>
      <c r="H14" s="1686" t="s">
        <v>932</v>
      </c>
      <c r="I14" s="1686" t="s">
        <v>932</v>
      </c>
      <c r="J14" s="1686" t="s">
        <v>932</v>
      </c>
      <c r="K14" s="1233"/>
    </row>
    <row r="15" spans="1:11" ht="36">
      <c r="A15" s="1237"/>
      <c r="B15" s="1683" t="s">
        <v>933</v>
      </c>
      <c r="C15" s="1683" t="s">
        <v>933</v>
      </c>
      <c r="D15" s="1683" t="s">
        <v>933</v>
      </c>
      <c r="E15" s="1683" t="s">
        <v>933</v>
      </c>
      <c r="F15" s="1683" t="s">
        <v>933</v>
      </c>
      <c r="G15" s="1683" t="s">
        <v>933</v>
      </c>
      <c r="H15" s="1683" t="s">
        <v>933</v>
      </c>
      <c r="I15" s="1683" t="s">
        <v>933</v>
      </c>
      <c r="J15" s="1683" t="s">
        <v>933</v>
      </c>
      <c r="K15" s="1228"/>
    </row>
    <row r="16" spans="1:11" ht="36">
      <c r="A16" s="1216"/>
      <c r="B16" s="1688" t="s">
        <v>934</v>
      </c>
      <c r="C16" s="1688" t="s">
        <v>934</v>
      </c>
      <c r="D16" s="1688" t="s">
        <v>934</v>
      </c>
      <c r="E16" s="1688" t="s">
        <v>934</v>
      </c>
      <c r="F16" s="1688" t="s">
        <v>934</v>
      </c>
      <c r="G16" s="1688" t="s">
        <v>934</v>
      </c>
      <c r="H16" s="1688" t="s">
        <v>934</v>
      </c>
      <c r="I16" s="1688" t="s">
        <v>934</v>
      </c>
      <c r="J16" s="1688" t="s">
        <v>934</v>
      </c>
      <c r="K16" s="1217"/>
    </row>
    <row r="17" spans="1:11">
      <c r="A17" s="1216"/>
      <c r="B17" s="1687" t="s">
        <v>935</v>
      </c>
      <c r="C17" s="1687" t="s">
        <v>935</v>
      </c>
      <c r="D17" s="1687" t="s">
        <v>935</v>
      </c>
      <c r="E17" s="1687" t="s">
        <v>935</v>
      </c>
      <c r="F17" s="1687" t="s">
        <v>935</v>
      </c>
      <c r="G17" s="1687" t="s">
        <v>935</v>
      </c>
      <c r="H17" s="1687" t="s">
        <v>935</v>
      </c>
      <c r="I17" s="1687" t="s">
        <v>935</v>
      </c>
      <c r="J17" s="1687" t="s">
        <v>935</v>
      </c>
      <c r="K17" s="1217"/>
    </row>
    <row r="18" spans="1:11" ht="24">
      <c r="A18" s="1216"/>
      <c r="B18" s="1688" t="s">
        <v>936</v>
      </c>
      <c r="C18" s="1688" t="s">
        <v>936</v>
      </c>
      <c r="D18" s="1688" t="s">
        <v>936</v>
      </c>
      <c r="E18" s="1688" t="s">
        <v>936</v>
      </c>
      <c r="F18" s="1688" t="s">
        <v>936</v>
      </c>
      <c r="G18" s="1688" t="s">
        <v>936</v>
      </c>
      <c r="H18" s="1688" t="s">
        <v>936</v>
      </c>
      <c r="I18" s="1688" t="s">
        <v>936</v>
      </c>
      <c r="J18" s="1688" t="s">
        <v>936</v>
      </c>
      <c r="K18" s="1218"/>
    </row>
    <row r="19" spans="1:11" ht="41.25" customHeight="1">
      <c r="A19" s="1216"/>
      <c r="B19" s="1688" t="s">
        <v>937</v>
      </c>
      <c r="C19" s="1688" t="s">
        <v>937</v>
      </c>
      <c r="D19" s="1688" t="s">
        <v>937</v>
      </c>
      <c r="E19" s="1688" t="s">
        <v>937</v>
      </c>
      <c r="F19" s="1688" t="s">
        <v>937</v>
      </c>
      <c r="G19" s="1688" t="s">
        <v>937</v>
      </c>
      <c r="H19" s="1688" t="s">
        <v>937</v>
      </c>
      <c r="I19" s="1688" t="s">
        <v>937</v>
      </c>
      <c r="J19" s="1688" t="s">
        <v>937</v>
      </c>
      <c r="K19" s="1218"/>
    </row>
    <row r="20" spans="1:11" ht="37" thickBot="1">
      <c r="A20" s="1289"/>
      <c r="B20" s="1688" t="s">
        <v>938</v>
      </c>
      <c r="C20" s="1688" t="s">
        <v>938</v>
      </c>
      <c r="D20" s="1688" t="s">
        <v>938</v>
      </c>
      <c r="E20" s="1688" t="s">
        <v>938</v>
      </c>
      <c r="F20" s="1688" t="s">
        <v>938</v>
      </c>
      <c r="G20" s="1688" t="s">
        <v>938</v>
      </c>
      <c r="H20" s="1688" t="s">
        <v>938</v>
      </c>
      <c r="I20" s="1688" t="s">
        <v>938</v>
      </c>
      <c r="J20" s="1688" t="s">
        <v>938</v>
      </c>
      <c r="K20" s="1221"/>
    </row>
    <row r="21" spans="1:11" s="1680" customFormat="1" ht="24">
      <c r="A21" s="1289"/>
      <c r="B21" s="1688" t="s">
        <v>939</v>
      </c>
      <c r="C21" s="1688" t="s">
        <v>939</v>
      </c>
      <c r="D21" s="1688" t="s">
        <v>939</v>
      </c>
      <c r="E21" s="1688" t="s">
        <v>939</v>
      </c>
      <c r="F21" s="1688" t="s">
        <v>939</v>
      </c>
      <c r="G21" s="1688" t="s">
        <v>939</v>
      </c>
      <c r="H21" s="1688" t="s">
        <v>939</v>
      </c>
      <c r="I21" s="1688" t="s">
        <v>939</v>
      </c>
      <c r="J21" s="1688" t="s">
        <v>939</v>
      </c>
      <c r="K21" s="1691"/>
    </row>
    <row r="22" spans="1:11" s="1680" customFormat="1">
      <c r="A22" s="1289"/>
      <c r="B22" s="1688"/>
      <c r="C22" s="1688"/>
      <c r="D22" s="1688"/>
      <c r="E22" s="1688" t="s">
        <v>942</v>
      </c>
      <c r="F22" s="1688" t="s">
        <v>942</v>
      </c>
      <c r="G22" s="1688" t="s">
        <v>942</v>
      </c>
      <c r="H22" s="1688" t="s">
        <v>942</v>
      </c>
      <c r="I22" s="1688" t="s">
        <v>942</v>
      </c>
      <c r="J22" s="1688" t="s">
        <v>942</v>
      </c>
      <c r="K22" s="1691"/>
    </row>
    <row r="23" spans="1:11" s="1680" customFormat="1">
      <c r="A23" s="1289"/>
      <c r="B23" s="1696" t="s">
        <v>315</v>
      </c>
      <c r="C23" s="1696" t="s">
        <v>315</v>
      </c>
      <c r="D23" s="1696" t="s">
        <v>315</v>
      </c>
      <c r="E23" s="1696" t="s">
        <v>315</v>
      </c>
      <c r="F23" s="1696" t="s">
        <v>315</v>
      </c>
      <c r="G23" s="1696" t="s">
        <v>315</v>
      </c>
      <c r="H23" s="1696" t="s">
        <v>315</v>
      </c>
      <c r="I23" s="1696" t="s">
        <v>315</v>
      </c>
      <c r="J23" s="1696" t="s">
        <v>315</v>
      </c>
      <c r="K23" s="1691"/>
    </row>
    <row r="24" spans="1:11" s="1680" customFormat="1">
      <c r="A24" s="1289"/>
      <c r="B24" s="1696" t="s">
        <v>920</v>
      </c>
      <c r="C24" s="1696" t="s">
        <v>920</v>
      </c>
      <c r="D24" s="1696" t="s">
        <v>920</v>
      </c>
      <c r="E24" s="1696" t="s">
        <v>920</v>
      </c>
      <c r="F24" s="1696" t="s">
        <v>920</v>
      </c>
      <c r="G24" s="1696" t="s">
        <v>920</v>
      </c>
      <c r="H24" s="1696" t="s">
        <v>920</v>
      </c>
      <c r="I24" s="1696" t="s">
        <v>920</v>
      </c>
      <c r="J24" s="1696" t="s">
        <v>920</v>
      </c>
      <c r="K24" s="1691"/>
    </row>
    <row r="25" spans="1:11" s="1680" customFormat="1" ht="25" thickBot="1">
      <c r="A25" s="1701"/>
      <c r="B25" s="1685" t="s">
        <v>930</v>
      </c>
      <c r="C25" s="1685" t="s">
        <v>930</v>
      </c>
      <c r="D25" s="1685" t="s">
        <v>930</v>
      </c>
      <c r="E25" s="1685" t="s">
        <v>930</v>
      </c>
      <c r="F25" s="1685" t="s">
        <v>930</v>
      </c>
      <c r="G25" s="1685" t="s">
        <v>930</v>
      </c>
      <c r="H25" s="1685" t="s">
        <v>930</v>
      </c>
      <c r="I25" s="1685" t="s">
        <v>930</v>
      </c>
      <c r="J25" s="1685" t="s">
        <v>930</v>
      </c>
      <c r="K25" s="1691"/>
    </row>
    <row r="26" spans="1:11" s="1680" customFormat="1" ht="54" customHeight="1" thickBot="1">
      <c r="A26" s="1701"/>
      <c r="B26" s="1684" t="s">
        <v>931</v>
      </c>
      <c r="C26" s="1684" t="s">
        <v>931</v>
      </c>
      <c r="D26" s="1684" t="s">
        <v>931</v>
      </c>
      <c r="E26" s="1684" t="s">
        <v>931</v>
      </c>
      <c r="F26" s="1684" t="s">
        <v>931</v>
      </c>
      <c r="G26" s="1684" t="s">
        <v>931</v>
      </c>
      <c r="H26" s="1684" t="s">
        <v>931</v>
      </c>
      <c r="I26" s="1684" t="s">
        <v>931</v>
      </c>
      <c r="J26" s="1684" t="s">
        <v>931</v>
      </c>
      <c r="K26" s="1691"/>
    </row>
    <row r="27" spans="1:11" ht="13" thickBot="1">
      <c r="A27" s="1700" t="s">
        <v>35</v>
      </c>
      <c r="B27" s="1697"/>
      <c r="C27" s="1697"/>
      <c r="D27" s="1697"/>
      <c r="E27" s="1697"/>
      <c r="F27" s="1697"/>
      <c r="G27" s="1697"/>
      <c r="H27" s="1697"/>
      <c r="I27" s="1697"/>
      <c r="J27" s="1697"/>
      <c r="K27" s="1232"/>
    </row>
    <row r="28" spans="1:11" ht="24">
      <c r="A28" s="1233"/>
      <c r="B28" s="1686" t="s">
        <v>932</v>
      </c>
      <c r="C28" s="1686" t="s">
        <v>932</v>
      </c>
      <c r="D28" s="1686" t="s">
        <v>932</v>
      </c>
      <c r="E28" s="1686" t="s">
        <v>932</v>
      </c>
      <c r="F28" s="1686" t="s">
        <v>932</v>
      </c>
      <c r="G28" s="1686" t="s">
        <v>932</v>
      </c>
      <c r="H28" s="1686" t="s">
        <v>932</v>
      </c>
      <c r="I28" s="1686" t="s">
        <v>932</v>
      </c>
      <c r="J28" s="1686" t="s">
        <v>932</v>
      </c>
      <c r="K28" s="1233"/>
    </row>
    <row r="29" spans="1:11" ht="36">
      <c r="A29" s="1228"/>
      <c r="B29" s="1683" t="s">
        <v>933</v>
      </c>
      <c r="C29" s="1683" t="s">
        <v>933</v>
      </c>
      <c r="D29" s="1683" t="s">
        <v>933</v>
      </c>
      <c r="E29" s="1683" t="s">
        <v>933</v>
      </c>
      <c r="F29" s="1683" t="s">
        <v>933</v>
      </c>
      <c r="G29" s="1683" t="s">
        <v>933</v>
      </c>
      <c r="H29" s="1683" t="s">
        <v>933</v>
      </c>
      <c r="I29" s="1683" t="s">
        <v>933</v>
      </c>
      <c r="J29" s="1683" t="s">
        <v>933</v>
      </c>
      <c r="K29" s="1228"/>
    </row>
    <row r="30" spans="1:11" ht="36">
      <c r="A30" s="1228"/>
      <c r="B30" s="1688" t="s">
        <v>934</v>
      </c>
      <c r="C30" s="1688" t="s">
        <v>934</v>
      </c>
      <c r="D30" s="1688" t="s">
        <v>934</v>
      </c>
      <c r="E30" s="1688" t="s">
        <v>934</v>
      </c>
      <c r="F30" s="1688" t="s">
        <v>934</v>
      </c>
      <c r="G30" s="1688" t="s">
        <v>934</v>
      </c>
      <c r="H30" s="1688" t="s">
        <v>934</v>
      </c>
      <c r="I30" s="1688" t="s">
        <v>934</v>
      </c>
      <c r="J30" s="1688" t="s">
        <v>934</v>
      </c>
      <c r="K30" s="1228"/>
    </row>
    <row r="31" spans="1:11">
      <c r="A31" s="1217"/>
      <c r="B31" s="1687" t="s">
        <v>935</v>
      </c>
      <c r="C31" s="1687" t="s">
        <v>935</v>
      </c>
      <c r="D31" s="1687" t="s">
        <v>935</v>
      </c>
      <c r="E31" s="1687" t="s">
        <v>935</v>
      </c>
      <c r="F31" s="1687" t="s">
        <v>935</v>
      </c>
      <c r="G31" s="1687" t="s">
        <v>935</v>
      </c>
      <c r="H31" s="1687" t="s">
        <v>935</v>
      </c>
      <c r="I31" s="1687" t="s">
        <v>935</v>
      </c>
      <c r="J31" s="1687" t="s">
        <v>935</v>
      </c>
      <c r="K31" s="1217"/>
    </row>
    <row r="32" spans="1:11" ht="24">
      <c r="A32" s="1238"/>
      <c r="B32" s="1688" t="s">
        <v>936</v>
      </c>
      <c r="C32" s="1688" t="s">
        <v>936</v>
      </c>
      <c r="D32" s="1688" t="s">
        <v>936</v>
      </c>
      <c r="E32" s="1688" t="s">
        <v>936</v>
      </c>
      <c r="F32" s="1688" t="s">
        <v>936</v>
      </c>
      <c r="G32" s="1688" t="s">
        <v>936</v>
      </c>
      <c r="H32" s="1688" t="s">
        <v>936</v>
      </c>
      <c r="I32" s="1688" t="s">
        <v>936</v>
      </c>
      <c r="J32" s="1688" t="s">
        <v>936</v>
      </c>
      <c r="K32" s="1229"/>
    </row>
    <row r="33" spans="1:11" ht="36">
      <c r="A33" s="1216"/>
      <c r="B33" s="1688" t="s">
        <v>937</v>
      </c>
      <c r="C33" s="1688" t="s">
        <v>937</v>
      </c>
      <c r="D33" s="1688" t="s">
        <v>937</v>
      </c>
      <c r="E33" s="1688" t="s">
        <v>937</v>
      </c>
      <c r="F33" s="1688" t="s">
        <v>937</v>
      </c>
      <c r="G33" s="1688" t="s">
        <v>937</v>
      </c>
      <c r="H33" s="1688" t="s">
        <v>937</v>
      </c>
      <c r="I33" s="1688" t="s">
        <v>937</v>
      </c>
      <c r="J33" s="1688" t="s">
        <v>937</v>
      </c>
      <c r="K33" s="1217"/>
    </row>
    <row r="34" spans="1:11" ht="37" thickBot="1">
      <c r="A34" s="1289"/>
      <c r="B34" s="1688" t="s">
        <v>938</v>
      </c>
      <c r="C34" s="1688" t="s">
        <v>938</v>
      </c>
      <c r="D34" s="1688" t="s">
        <v>938</v>
      </c>
      <c r="E34" s="1688" t="s">
        <v>938</v>
      </c>
      <c r="F34" s="1688" t="s">
        <v>938</v>
      </c>
      <c r="G34" s="1688" t="s">
        <v>938</v>
      </c>
      <c r="H34" s="1688" t="s">
        <v>938</v>
      </c>
      <c r="I34" s="1688" t="s">
        <v>938</v>
      </c>
      <c r="J34" s="1688" t="s">
        <v>938</v>
      </c>
      <c r="K34" s="1221"/>
    </row>
    <row r="35" spans="1:11" s="1680" customFormat="1" ht="24">
      <c r="A35" s="1289"/>
      <c r="B35" s="1688" t="s">
        <v>939</v>
      </c>
      <c r="C35" s="1688" t="s">
        <v>939</v>
      </c>
      <c r="D35" s="1688" t="s">
        <v>939</v>
      </c>
      <c r="E35" s="1688" t="s">
        <v>939</v>
      </c>
      <c r="F35" s="1688" t="s">
        <v>939</v>
      </c>
      <c r="G35" s="1688" t="s">
        <v>939</v>
      </c>
      <c r="H35" s="1688" t="s">
        <v>939</v>
      </c>
      <c r="I35" s="1688" t="s">
        <v>939</v>
      </c>
      <c r="J35" s="1688" t="s">
        <v>939</v>
      </c>
      <c r="K35" s="1691"/>
    </row>
    <row r="36" spans="1:11" s="1680" customFormat="1">
      <c r="A36" s="1289"/>
      <c r="B36" s="1688"/>
      <c r="C36" s="1688"/>
      <c r="D36" s="1688"/>
      <c r="E36" s="1688" t="s">
        <v>942</v>
      </c>
      <c r="F36" s="1688" t="s">
        <v>942</v>
      </c>
      <c r="G36" s="1688" t="s">
        <v>942</v>
      </c>
      <c r="H36" s="1688" t="s">
        <v>942</v>
      </c>
      <c r="I36" s="1688" t="s">
        <v>942</v>
      </c>
      <c r="J36" s="1688" t="s">
        <v>942</v>
      </c>
      <c r="K36" s="1691"/>
    </row>
    <row r="37" spans="1:11" s="1680" customFormat="1">
      <c r="A37" s="1289"/>
      <c r="B37" s="1696" t="s">
        <v>315</v>
      </c>
      <c r="C37" s="1696" t="s">
        <v>315</v>
      </c>
      <c r="D37" s="1696" t="s">
        <v>315</v>
      </c>
      <c r="E37" s="1696" t="s">
        <v>315</v>
      </c>
      <c r="F37" s="1696" t="s">
        <v>315</v>
      </c>
      <c r="G37" s="1696" t="s">
        <v>315</v>
      </c>
      <c r="H37" s="1696" t="s">
        <v>315</v>
      </c>
      <c r="I37" s="1696" t="s">
        <v>315</v>
      </c>
      <c r="J37" s="1696" t="s">
        <v>315</v>
      </c>
      <c r="K37" s="1691"/>
    </row>
    <row r="38" spans="1:11" s="1680" customFormat="1">
      <c r="A38" s="1690"/>
      <c r="B38" s="1682" t="s">
        <v>920</v>
      </c>
      <c r="C38" s="1682" t="s">
        <v>920</v>
      </c>
      <c r="D38" s="1682" t="s">
        <v>920</v>
      </c>
      <c r="E38" s="1682" t="s">
        <v>920</v>
      </c>
      <c r="F38" s="1682" t="s">
        <v>920</v>
      </c>
      <c r="G38" s="1682" t="s">
        <v>920</v>
      </c>
      <c r="H38" s="1682" t="s">
        <v>920</v>
      </c>
      <c r="I38" s="1682" t="s">
        <v>920</v>
      </c>
      <c r="J38" s="1682" t="s">
        <v>920</v>
      </c>
      <c r="K38" s="1691"/>
    </row>
    <row r="39" spans="1:11" s="1680" customFormat="1" ht="24">
      <c r="A39" s="1690"/>
      <c r="B39" s="1702" t="s">
        <v>930</v>
      </c>
      <c r="C39" s="1702" t="s">
        <v>930</v>
      </c>
      <c r="D39" s="1702" t="s">
        <v>930</v>
      </c>
      <c r="E39" s="1702" t="s">
        <v>930</v>
      </c>
      <c r="F39" s="1702" t="s">
        <v>930</v>
      </c>
      <c r="G39" s="1702" t="s">
        <v>930</v>
      </c>
      <c r="H39" s="1702" t="s">
        <v>930</v>
      </c>
      <c r="I39" s="1702" t="s">
        <v>930</v>
      </c>
      <c r="J39" s="1702" t="s">
        <v>930</v>
      </c>
      <c r="K39" s="1691"/>
    </row>
    <row r="40" spans="1:11" s="1680" customFormat="1" ht="54.75" customHeight="1" thickBot="1">
      <c r="A40" s="1690"/>
      <c r="B40" s="1695" t="s">
        <v>931</v>
      </c>
      <c r="C40" s="1695" t="s">
        <v>931</v>
      </c>
      <c r="D40" s="1695" t="s">
        <v>931</v>
      </c>
      <c r="E40" s="1695" t="s">
        <v>931</v>
      </c>
      <c r="F40" s="1695" t="s">
        <v>931</v>
      </c>
      <c r="G40" s="1695" t="s">
        <v>931</v>
      </c>
      <c r="H40" s="1695" t="s">
        <v>931</v>
      </c>
      <c r="I40" s="1695" t="s">
        <v>931</v>
      </c>
      <c r="J40" s="1695" t="s">
        <v>931</v>
      </c>
      <c r="K40" s="1691"/>
    </row>
    <row r="41" spans="1:11">
      <c r="A41" s="1231" t="s">
        <v>36</v>
      </c>
      <c r="B41" s="1697"/>
      <c r="C41" s="1697"/>
      <c r="D41" s="1697"/>
      <c r="E41" s="1697"/>
      <c r="F41" s="1697"/>
      <c r="G41" s="1697"/>
      <c r="H41" s="1697"/>
      <c r="I41" s="1697"/>
      <c r="J41" s="1697"/>
      <c r="K41" s="1232"/>
    </row>
    <row r="42" spans="1:11" s="1680" customFormat="1">
      <c r="A42" s="1237"/>
      <c r="B42" s="1228"/>
      <c r="C42" s="1228"/>
      <c r="D42" s="1228"/>
      <c r="E42" s="1228"/>
      <c r="F42" s="1228"/>
      <c r="G42" s="1228"/>
      <c r="H42" s="1685"/>
      <c r="I42" s="1228"/>
      <c r="J42" s="1228"/>
      <c r="K42" s="1228"/>
    </row>
    <row r="43" spans="1:11">
      <c r="A43" s="1237"/>
      <c r="B43" s="1687" t="s">
        <v>935</v>
      </c>
      <c r="C43" s="1687" t="s">
        <v>935</v>
      </c>
      <c r="D43" s="1687" t="s">
        <v>935</v>
      </c>
      <c r="E43" s="1687" t="s">
        <v>935</v>
      </c>
      <c r="F43" s="1687" t="s">
        <v>935</v>
      </c>
      <c r="G43" s="1687" t="s">
        <v>935</v>
      </c>
      <c r="H43" s="1687" t="s">
        <v>935</v>
      </c>
      <c r="I43" s="1687" t="s">
        <v>935</v>
      </c>
      <c r="J43" s="1687" t="s">
        <v>935</v>
      </c>
      <c r="K43" s="1228"/>
    </row>
    <row r="44" spans="1:11" ht="24">
      <c r="A44" s="1216"/>
      <c r="B44" s="1688" t="s">
        <v>936</v>
      </c>
      <c r="C44" s="1688" t="s">
        <v>936</v>
      </c>
      <c r="D44" s="1688" t="s">
        <v>936</v>
      </c>
      <c r="E44" s="1688" t="s">
        <v>936</v>
      </c>
      <c r="F44" s="1688" t="s">
        <v>936</v>
      </c>
      <c r="G44" s="1688" t="s">
        <v>936</v>
      </c>
      <c r="H44" s="1688" t="s">
        <v>936</v>
      </c>
      <c r="I44" s="1688" t="s">
        <v>936</v>
      </c>
      <c r="J44" s="1688" t="s">
        <v>936</v>
      </c>
      <c r="K44" s="1217"/>
    </row>
    <row r="45" spans="1:11" ht="36">
      <c r="A45" s="1216"/>
      <c r="B45" s="1688" t="s">
        <v>937</v>
      </c>
      <c r="C45" s="1688" t="s">
        <v>937</v>
      </c>
      <c r="D45" s="1688" t="s">
        <v>937</v>
      </c>
      <c r="E45" s="1688" t="s">
        <v>937</v>
      </c>
      <c r="F45" s="1688" t="s">
        <v>937</v>
      </c>
      <c r="G45" s="1688" t="s">
        <v>937</v>
      </c>
      <c r="H45" s="1688" t="s">
        <v>937</v>
      </c>
      <c r="I45" s="1688" t="s">
        <v>937</v>
      </c>
      <c r="J45" s="1688" t="s">
        <v>937</v>
      </c>
      <c r="K45" s="1217"/>
    </row>
    <row r="46" spans="1:11" ht="37" thickBot="1">
      <c r="A46" s="1289"/>
      <c r="B46" s="1688" t="s">
        <v>938</v>
      </c>
      <c r="C46" s="1688" t="s">
        <v>938</v>
      </c>
      <c r="D46" s="1688" t="s">
        <v>938</v>
      </c>
      <c r="E46" s="1688" t="s">
        <v>938</v>
      </c>
      <c r="F46" s="1688" t="s">
        <v>938</v>
      </c>
      <c r="G46" s="1688" t="s">
        <v>938</v>
      </c>
      <c r="H46" s="1688" t="s">
        <v>938</v>
      </c>
      <c r="I46" s="1688" t="s">
        <v>938</v>
      </c>
      <c r="J46" s="1688" t="s">
        <v>938</v>
      </c>
      <c r="K46" s="1221"/>
    </row>
    <row r="47" spans="1:11" s="1680" customFormat="1" ht="24">
      <c r="A47" s="1289"/>
      <c r="B47" s="1688" t="s">
        <v>939</v>
      </c>
      <c r="C47" s="1688" t="s">
        <v>939</v>
      </c>
      <c r="D47" s="1688" t="s">
        <v>939</v>
      </c>
      <c r="E47" s="1688" t="s">
        <v>939</v>
      </c>
      <c r="F47" s="1688" t="s">
        <v>939</v>
      </c>
      <c r="G47" s="1688" t="s">
        <v>939</v>
      </c>
      <c r="H47" s="1688" t="s">
        <v>939</v>
      </c>
      <c r="I47" s="1688" t="s">
        <v>939</v>
      </c>
      <c r="J47" s="1688" t="s">
        <v>939</v>
      </c>
      <c r="K47" s="1691"/>
    </row>
    <row r="48" spans="1:11" s="1680" customFormat="1">
      <c r="A48" s="1690"/>
      <c r="B48" s="1699"/>
      <c r="C48" s="1699"/>
      <c r="D48" s="1699"/>
      <c r="E48" s="1699" t="s">
        <v>942</v>
      </c>
      <c r="F48" s="1699" t="s">
        <v>942</v>
      </c>
      <c r="G48" s="1699" t="s">
        <v>942</v>
      </c>
      <c r="H48" s="1699" t="s">
        <v>942</v>
      </c>
      <c r="I48" s="1699" t="s">
        <v>942</v>
      </c>
      <c r="J48" s="1699" t="s">
        <v>942</v>
      </c>
      <c r="K48" s="1691"/>
    </row>
    <row r="49" spans="1:11" s="1680" customFormat="1">
      <c r="A49" s="1690"/>
      <c r="B49" s="1696" t="s">
        <v>315</v>
      </c>
      <c r="C49" s="1696" t="s">
        <v>315</v>
      </c>
      <c r="D49" s="1696" t="s">
        <v>315</v>
      </c>
      <c r="E49" s="1696" t="s">
        <v>315</v>
      </c>
      <c r="F49" s="1696" t="s">
        <v>315</v>
      </c>
      <c r="G49" s="1696" t="s">
        <v>315</v>
      </c>
      <c r="H49" s="1696" t="s">
        <v>315</v>
      </c>
      <c r="I49" s="1696" t="s">
        <v>315</v>
      </c>
      <c r="J49" s="1696" t="s">
        <v>315</v>
      </c>
      <c r="K49" s="1691"/>
    </row>
    <row r="50" spans="1:11" s="1680" customFormat="1">
      <c r="A50" s="1690"/>
      <c r="B50" s="1696" t="s">
        <v>920</v>
      </c>
      <c r="C50" s="1696" t="s">
        <v>920</v>
      </c>
      <c r="D50" s="1696" t="s">
        <v>920</v>
      </c>
      <c r="E50" s="1696" t="s">
        <v>920</v>
      </c>
      <c r="F50" s="1696" t="s">
        <v>920</v>
      </c>
      <c r="G50" s="1696" t="s">
        <v>920</v>
      </c>
      <c r="H50" s="1696" t="s">
        <v>920</v>
      </c>
      <c r="I50" s="1696" t="s">
        <v>920</v>
      </c>
      <c r="J50" s="1696" t="s">
        <v>920</v>
      </c>
      <c r="K50" s="1691"/>
    </row>
    <row r="51" spans="1:11" s="1680" customFormat="1" ht="24">
      <c r="A51" s="1690"/>
      <c r="B51" s="1685" t="s">
        <v>930</v>
      </c>
      <c r="C51" s="1685" t="s">
        <v>930</v>
      </c>
      <c r="D51" s="1685" t="s">
        <v>930</v>
      </c>
      <c r="E51" s="1685" t="s">
        <v>930</v>
      </c>
      <c r="F51" s="1685" t="s">
        <v>930</v>
      </c>
      <c r="G51" s="1685" t="s">
        <v>930</v>
      </c>
      <c r="H51" s="1685" t="s">
        <v>930</v>
      </c>
      <c r="I51" s="1685" t="s">
        <v>930</v>
      </c>
      <c r="J51" s="1685" t="s">
        <v>930</v>
      </c>
      <c r="K51" s="1691"/>
    </row>
    <row r="52" spans="1:11" s="1680" customFormat="1" ht="53.25" customHeight="1" thickBot="1">
      <c r="A52" s="1690"/>
      <c r="B52" s="1695" t="s">
        <v>931</v>
      </c>
      <c r="C52" s="1695" t="s">
        <v>931</v>
      </c>
      <c r="D52" s="1695" t="s">
        <v>931</v>
      </c>
      <c r="E52" s="1695" t="s">
        <v>931</v>
      </c>
      <c r="F52" s="1695" t="s">
        <v>931</v>
      </c>
      <c r="G52" s="1695" t="s">
        <v>931</v>
      </c>
      <c r="H52" s="1695" t="s">
        <v>931</v>
      </c>
      <c r="I52" s="1695" t="s">
        <v>931</v>
      </c>
      <c r="J52" s="1695" t="s">
        <v>931</v>
      </c>
      <c r="K52" s="1691"/>
    </row>
    <row r="53" spans="1:11" s="1680" customFormat="1" ht="29.25" customHeight="1" thickBot="1">
      <c r="A53" s="1690"/>
      <c r="B53" s="1684" t="s">
        <v>943</v>
      </c>
      <c r="C53" s="1684" t="s">
        <v>943</v>
      </c>
      <c r="D53" s="1684" t="s">
        <v>943</v>
      </c>
      <c r="E53" s="1684" t="s">
        <v>943</v>
      </c>
      <c r="F53" s="1684" t="s">
        <v>943</v>
      </c>
      <c r="G53" s="1684" t="s">
        <v>943</v>
      </c>
      <c r="H53" s="1684" t="s">
        <v>943</v>
      </c>
      <c r="I53" s="1684" t="s">
        <v>943</v>
      </c>
      <c r="J53" s="1684" t="s">
        <v>943</v>
      </c>
      <c r="K53" s="1691"/>
    </row>
    <row r="54" spans="1:11">
      <c r="A54" s="1231" t="s">
        <v>753</v>
      </c>
      <c r="B54" s="1697"/>
      <c r="C54" s="1697"/>
      <c r="D54" s="1697"/>
      <c r="E54" s="1697"/>
      <c r="F54" s="1697"/>
      <c r="G54" s="1697"/>
      <c r="H54" s="1697"/>
      <c r="I54" s="1698"/>
      <c r="J54" s="1697"/>
      <c r="K54" s="1232"/>
    </row>
    <row r="55" spans="1:11" s="1680" customFormat="1">
      <c r="A55" s="1237"/>
      <c r="B55" s="1228"/>
      <c r="C55" s="1228"/>
      <c r="D55" s="1228"/>
      <c r="E55" s="1228"/>
      <c r="F55" s="1228"/>
      <c r="G55" s="1228"/>
      <c r="H55" s="1685"/>
      <c r="I55" s="1228"/>
      <c r="J55" s="1228"/>
      <c r="K55" s="1228"/>
    </row>
    <row r="56" spans="1:11">
      <c r="A56" s="1216"/>
      <c r="B56" s="1687" t="s">
        <v>935</v>
      </c>
      <c r="C56" s="1687" t="s">
        <v>935</v>
      </c>
      <c r="D56" s="1687" t="s">
        <v>935</v>
      </c>
      <c r="E56" s="1687" t="s">
        <v>935</v>
      </c>
      <c r="F56" s="1687" t="s">
        <v>935</v>
      </c>
      <c r="G56" s="1687" t="s">
        <v>935</v>
      </c>
      <c r="H56" s="1687" t="s">
        <v>935</v>
      </c>
      <c r="I56" s="1687" t="s">
        <v>935</v>
      </c>
      <c r="J56" s="1687" t="s">
        <v>935</v>
      </c>
      <c r="K56" s="1217"/>
    </row>
    <row r="57" spans="1:11" ht="24">
      <c r="A57" s="1234"/>
      <c r="B57" s="1688" t="s">
        <v>936</v>
      </c>
      <c r="C57" s="1688" t="s">
        <v>936</v>
      </c>
      <c r="D57" s="1688" t="s">
        <v>936</v>
      </c>
      <c r="E57" s="1688" t="s">
        <v>936</v>
      </c>
      <c r="F57" s="1688" t="s">
        <v>936</v>
      </c>
      <c r="G57" s="1688" t="s">
        <v>936</v>
      </c>
      <c r="H57" s="1688" t="s">
        <v>936</v>
      </c>
      <c r="I57" s="1688" t="s">
        <v>936</v>
      </c>
      <c r="J57" s="1688" t="s">
        <v>936</v>
      </c>
      <c r="K57" s="1235"/>
    </row>
    <row r="58" spans="1:11" ht="36">
      <c r="A58" s="1234"/>
      <c r="B58" s="1688" t="s">
        <v>937</v>
      </c>
      <c r="C58" s="1688" t="s">
        <v>937</v>
      </c>
      <c r="D58" s="1688" t="s">
        <v>937</v>
      </c>
      <c r="E58" s="1688" t="s">
        <v>937</v>
      </c>
      <c r="F58" s="1688" t="s">
        <v>937</v>
      </c>
      <c r="G58" s="1688" t="s">
        <v>937</v>
      </c>
      <c r="H58" s="1688" t="s">
        <v>937</v>
      </c>
      <c r="I58" s="1688" t="s">
        <v>937</v>
      </c>
      <c r="J58" s="1688" t="s">
        <v>937</v>
      </c>
      <c r="K58" s="1235"/>
    </row>
    <row r="59" spans="1:11" ht="36">
      <c r="A59" s="1234"/>
      <c r="B59" s="1689" t="s">
        <v>938</v>
      </c>
      <c r="C59" s="1689" t="s">
        <v>938</v>
      </c>
      <c r="D59" s="1689" t="s">
        <v>938</v>
      </c>
      <c r="E59" s="1689" t="s">
        <v>938</v>
      </c>
      <c r="F59" s="1689" t="s">
        <v>938</v>
      </c>
      <c r="G59" s="1689" t="s">
        <v>938</v>
      </c>
      <c r="H59" s="1689" t="s">
        <v>938</v>
      </c>
      <c r="I59" s="1689" t="s">
        <v>938</v>
      </c>
      <c r="J59" s="1689" t="s">
        <v>938</v>
      </c>
      <c r="K59" s="1236"/>
    </row>
    <row r="60" spans="1:11" s="1680" customFormat="1" ht="24">
      <c r="A60" s="1289"/>
      <c r="B60" s="1688" t="s">
        <v>939</v>
      </c>
      <c r="C60" s="1688" t="s">
        <v>939</v>
      </c>
      <c r="D60" s="1688" t="s">
        <v>939</v>
      </c>
      <c r="E60" s="1688" t="s">
        <v>939</v>
      </c>
      <c r="F60" s="1688" t="s">
        <v>939</v>
      </c>
      <c r="G60" s="1688" t="s">
        <v>939</v>
      </c>
      <c r="H60" s="1688" t="s">
        <v>939</v>
      </c>
      <c r="I60" s="1688" t="s">
        <v>939</v>
      </c>
      <c r="J60" s="1688" t="s">
        <v>939</v>
      </c>
      <c r="K60" s="1218"/>
    </row>
    <row r="61" spans="1:11" s="1680" customFormat="1">
      <c r="A61" s="1289"/>
      <c r="B61" s="1688"/>
      <c r="C61" s="1688"/>
      <c r="D61" s="1688"/>
      <c r="E61" s="1688" t="s">
        <v>942</v>
      </c>
      <c r="F61" s="1688" t="s">
        <v>942</v>
      </c>
      <c r="G61" s="1688" t="s">
        <v>942</v>
      </c>
      <c r="H61" s="1688" t="s">
        <v>942</v>
      </c>
      <c r="I61" s="1688" t="s">
        <v>942</v>
      </c>
      <c r="J61" s="1688" t="s">
        <v>942</v>
      </c>
      <c r="K61" s="1218"/>
    </row>
    <row r="62" spans="1:11">
      <c r="A62" s="1692"/>
      <c r="B62" s="1696" t="s">
        <v>315</v>
      </c>
      <c r="C62" s="1696" t="s">
        <v>315</v>
      </c>
      <c r="D62" s="1696" t="s">
        <v>315</v>
      </c>
      <c r="E62" s="1696" t="s">
        <v>315</v>
      </c>
      <c r="F62" s="1696" t="s">
        <v>315</v>
      </c>
      <c r="G62" s="1696" t="s">
        <v>315</v>
      </c>
      <c r="H62" s="1696" t="s">
        <v>315</v>
      </c>
      <c r="I62" s="1696" t="s">
        <v>315</v>
      </c>
      <c r="J62" s="1696" t="s">
        <v>315</v>
      </c>
      <c r="K62" s="1692"/>
    </row>
    <row r="63" spans="1:11">
      <c r="A63" s="1692"/>
      <c r="B63" s="1696" t="s">
        <v>920</v>
      </c>
      <c r="C63" s="1682" t="s">
        <v>920</v>
      </c>
      <c r="D63" s="1682" t="s">
        <v>920</v>
      </c>
      <c r="E63" s="1682" t="s">
        <v>920</v>
      </c>
      <c r="F63" s="1682" t="s">
        <v>920</v>
      </c>
      <c r="G63" s="1682" t="s">
        <v>920</v>
      </c>
      <c r="H63" s="1682" t="s">
        <v>920</v>
      </c>
      <c r="I63" s="1682" t="s">
        <v>920</v>
      </c>
      <c r="J63" s="1682" t="s">
        <v>920</v>
      </c>
      <c r="K63" s="1692"/>
    </row>
    <row r="64" spans="1:11" ht="24">
      <c r="A64" s="1288"/>
      <c r="B64" s="1685" t="s">
        <v>930</v>
      </c>
      <c r="C64" s="1685" t="s">
        <v>930</v>
      </c>
      <c r="D64" s="1685" t="s">
        <v>930</v>
      </c>
      <c r="E64" s="1685" t="s">
        <v>930</v>
      </c>
      <c r="F64" s="1685" t="s">
        <v>930</v>
      </c>
      <c r="G64" s="1685" t="s">
        <v>930</v>
      </c>
      <c r="H64" s="1685" t="s">
        <v>930</v>
      </c>
      <c r="I64" s="1685" t="s">
        <v>930</v>
      </c>
      <c r="J64" s="1685" t="s">
        <v>930</v>
      </c>
      <c r="K64" s="1692"/>
    </row>
    <row r="65" spans="1:11" ht="49.5" customHeight="1" thickBot="1">
      <c r="A65" s="1692"/>
      <c r="B65" s="1695" t="s">
        <v>931</v>
      </c>
      <c r="C65" s="1695" t="s">
        <v>931</v>
      </c>
      <c r="D65" s="1695" t="s">
        <v>931</v>
      </c>
      <c r="E65" s="1695" t="s">
        <v>931</v>
      </c>
      <c r="F65" s="1695" t="s">
        <v>931</v>
      </c>
      <c r="G65" s="1695" t="s">
        <v>931</v>
      </c>
      <c r="H65" s="1695" t="s">
        <v>931</v>
      </c>
      <c r="I65" s="1695" t="s">
        <v>931</v>
      </c>
      <c r="J65" s="1695" t="s">
        <v>931</v>
      </c>
      <c r="K65" s="1692"/>
    </row>
    <row r="66" spans="1:11" ht="24">
      <c r="A66" s="1692"/>
      <c r="B66" s="1684" t="s">
        <v>943</v>
      </c>
      <c r="C66" s="1684" t="s">
        <v>943</v>
      </c>
      <c r="D66" s="1684" t="s">
        <v>943</v>
      </c>
      <c r="E66" s="1684" t="s">
        <v>943</v>
      </c>
      <c r="F66" s="1684" t="s">
        <v>943</v>
      </c>
      <c r="G66" s="1684" t="s">
        <v>943</v>
      </c>
      <c r="H66" s="1684" t="s">
        <v>943</v>
      </c>
      <c r="I66" s="1684" t="s">
        <v>943</v>
      </c>
      <c r="J66" s="1684" t="s">
        <v>943</v>
      </c>
      <c r="K66" s="1692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2016-11-27T18:14:59Z</dcterms:modified>
</cp:coreProperties>
</file>