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720" windowHeight="160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118" i="7" l="1"/>
  <c r="J118" i="7"/>
  <c r="K118" i="7"/>
  <c r="H118" i="7"/>
  <c r="G1" i="3"/>
  <c r="P1" i="7"/>
  <c r="C242" i="7"/>
  <c r="C831" i="7"/>
  <c r="C249" i="7"/>
  <c r="C832" i="7"/>
  <c r="C256" i="7"/>
  <c r="C833" i="7"/>
  <c r="C263" i="7"/>
  <c r="C834" i="7"/>
  <c r="C284" i="7"/>
  <c r="C837" i="7"/>
  <c r="C291" i="7"/>
  <c r="C838" i="7"/>
  <c r="C298" i="7"/>
  <c r="C839" i="7"/>
  <c r="C308" i="7"/>
  <c r="C840" i="7"/>
  <c r="K1" i="3"/>
  <c r="BV333" i="3"/>
  <c r="C333" i="7"/>
  <c r="C338" i="7"/>
  <c r="C843" i="7"/>
  <c r="C369" i="7"/>
  <c r="C846" i="7"/>
  <c r="C11" i="7"/>
  <c r="O2" i="7"/>
  <c r="C183" i="7"/>
  <c r="C180" i="7"/>
  <c r="D501" i="7"/>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C648" i="7"/>
  <c r="C853" i="7"/>
  <c r="D648" i="7"/>
  <c r="D853" i="7"/>
  <c r="E648" i="7"/>
  <c r="E853" i="7"/>
  <c r="F648" i="7"/>
  <c r="F853" i="7"/>
  <c r="C28" i="8"/>
  <c r="H644" i="7"/>
  <c r="H648" i="7"/>
  <c r="H853" i="7"/>
  <c r="D28" i="8"/>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D308" i="7"/>
  <c r="D840" i="7"/>
  <c r="E308" i="7"/>
  <c r="E840" i="7"/>
  <c r="F308" i="7"/>
  <c r="F840" i="7"/>
  <c r="H299" i="7"/>
  <c r="H302" i="7"/>
  <c r="H308" i="7"/>
  <c r="H840" i="7"/>
  <c r="I299" i="7"/>
  <c r="I302" i="7"/>
  <c r="I308" i="7"/>
  <c r="I840" i="7"/>
  <c r="J299" i="7"/>
  <c r="J302" i="7"/>
  <c r="J308" i="7"/>
  <c r="J840" i="7"/>
  <c r="K299" i="7"/>
  <c r="K302" i="7"/>
  <c r="K308" i="7"/>
  <c r="K840" i="7"/>
  <c r="D298" i="7"/>
  <c r="D839" i="7"/>
  <c r="E298" i="7"/>
  <c r="E839" i="7"/>
  <c r="F298" i="7"/>
  <c r="F839" i="7"/>
  <c r="H294" i="7"/>
  <c r="H298" i="7"/>
  <c r="H839" i="7"/>
  <c r="I294" i="7"/>
  <c r="I298" i="7"/>
  <c r="I839" i="7"/>
  <c r="J294" i="7"/>
  <c r="J298" i="7"/>
  <c r="J839" i="7"/>
  <c r="K294" i="7"/>
  <c r="K298" i="7"/>
  <c r="K839" i="7"/>
  <c r="D291" i="7"/>
  <c r="D838" i="7"/>
  <c r="E291" i="7"/>
  <c r="E838" i="7"/>
  <c r="F291" i="7"/>
  <c r="F838" i="7"/>
  <c r="H287" i="7"/>
  <c r="H291" i="7"/>
  <c r="H838" i="7"/>
  <c r="I287" i="7"/>
  <c r="I291" i="7"/>
  <c r="I838" i="7"/>
  <c r="J287" i="7"/>
  <c r="J291" i="7"/>
  <c r="J838" i="7"/>
  <c r="K287" i="7"/>
  <c r="K291" i="7"/>
  <c r="K838"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D263" i="7"/>
  <c r="D834" i="7"/>
  <c r="E263" i="7"/>
  <c r="E834" i="7"/>
  <c r="F263" i="7"/>
  <c r="F834" i="7"/>
  <c r="H259" i="7"/>
  <c r="H263" i="7"/>
  <c r="H834" i="7"/>
  <c r="I259" i="7"/>
  <c r="I263" i="7"/>
  <c r="I834" i="7"/>
  <c r="J259" i="7"/>
  <c r="J263" i="7"/>
  <c r="J834" i="7"/>
  <c r="K259" i="7"/>
  <c r="K263" i="7"/>
  <c r="K834" i="7"/>
  <c r="D256" i="7"/>
  <c r="D833" i="7"/>
  <c r="E256" i="7"/>
  <c r="E833" i="7"/>
  <c r="F256" i="7"/>
  <c r="F833" i="7"/>
  <c r="H252" i="7"/>
  <c r="H256" i="7"/>
  <c r="H833" i="7"/>
  <c r="I252" i="7"/>
  <c r="I256" i="7"/>
  <c r="I833" i="7"/>
  <c r="J252" i="7"/>
  <c r="J256" i="7"/>
  <c r="J833" i="7"/>
  <c r="F24" i="8"/>
  <c r="K252" i="7"/>
  <c r="K256" i="7"/>
  <c r="K833" i="7"/>
  <c r="D249" i="7"/>
  <c r="D832" i="7"/>
  <c r="E249" i="7"/>
  <c r="E832" i="7"/>
  <c r="F249" i="7"/>
  <c r="F832" i="7"/>
  <c r="H245" i="7"/>
  <c r="H249" i="7"/>
  <c r="H832" i="7"/>
  <c r="I245" i="7"/>
  <c r="I249" i="7"/>
  <c r="I832" i="7"/>
  <c r="J245" i="7"/>
  <c r="J249" i="7"/>
  <c r="J832" i="7"/>
  <c r="K245" i="7"/>
  <c r="K249" i="7"/>
  <c r="K832" i="7"/>
  <c r="D242" i="7"/>
  <c r="D831" i="7"/>
  <c r="E242" i="7"/>
  <c r="E831" i="7"/>
  <c r="F242" i="7"/>
  <c r="F831" i="7"/>
  <c r="H238" i="7"/>
  <c r="H242" i="7"/>
  <c r="H831" i="7"/>
  <c r="I238" i="7"/>
  <c r="I242" i="7"/>
  <c r="I831" i="7"/>
  <c r="J238" i="7"/>
  <c r="J242" i="7"/>
  <c r="J831" i="7"/>
  <c r="K238" i="7"/>
  <c r="K242" i="7"/>
  <c r="K831"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8" i="8"/>
  <c r="J97" i="7"/>
  <c r="J105" i="7"/>
  <c r="E113" i="7"/>
  <c r="J113" i="7"/>
  <c r="J117" i="7"/>
  <c r="J822" i="7"/>
  <c r="F8" i="8"/>
  <c r="K97" i="7"/>
  <c r="K105"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BW42" i="6"/>
  <c r="BW43" i="6"/>
  <c r="BW52" i="6"/>
  <c r="BW60" i="6"/>
  <c r="BW61" i="6"/>
  <c r="BW70" i="6"/>
  <c r="BW73" i="6"/>
  <c r="D639" i="7"/>
  <c r="N639" i="7"/>
  <c r="N886" i="7"/>
  <c r="C69" i="8"/>
  <c r="H636" i="7"/>
  <c r="H639" i="7"/>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C601" i="7"/>
  <c r="C602" i="7"/>
  <c r="M602" i="7"/>
  <c r="M880" i="7"/>
  <c r="B62" i="8"/>
  <c r="G62" i="8"/>
  <c r="K593" i="7"/>
  <c r="BW595" i="3"/>
  <c r="D595" i="7"/>
  <c r="K596" i="7"/>
  <c r="F596" i="7"/>
  <c r="P596" i="7"/>
  <c r="P879" i="7"/>
  <c r="J593" i="7"/>
  <c r="J596" i="7"/>
  <c r="E596" i="7"/>
  <c r="O596" i="7"/>
  <c r="O879" i="7"/>
  <c r="I593" i="7"/>
  <c r="I596" i="7"/>
  <c r="D596" i="7"/>
  <c r="N596" i="7"/>
  <c r="N879" i="7"/>
  <c r="H593" i="7"/>
  <c r="H596" i="7"/>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<sst xmlns="http://schemas.openxmlformats.org/spreadsheetml/2006/main" count="4045" uniqueCount="1012">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</sst>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1">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1">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63265176"/>
        <c:axId val="-2055744904"/>
      </c:lineChart>
      <c:catAx>
        <c:axId val="-206326517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5744904"/>
        <c:crosses val="autoZero"/>
        <c:auto val="1"/>
        <c:lblAlgn val="ctr"/>
        <c:lblOffset val="100"/>
        <c:noMultiLvlLbl val="1"/>
      </c:catAx>
      <c:valAx>
        <c:axId val="-20557449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6326517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10202808"/>
        <c:axId val="-2121895592"/>
      </c:lineChart>
      <c:catAx>
        <c:axId val="-2010202808"/>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1895592"/>
        <c:crosses val="autoZero"/>
        <c:auto val="1"/>
        <c:lblAlgn val="ctr"/>
        <c:lblOffset val="100"/>
        <c:noMultiLvlLbl val="1"/>
      </c:catAx>
      <c:valAx>
        <c:axId val="-212189559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10202808"/>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21315944"/>
        <c:axId val="-2126142040"/>
      </c:barChart>
      <c:catAx>
        <c:axId val="-212131594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26142040"/>
        <c:crosses val="autoZero"/>
        <c:auto val="1"/>
        <c:lblAlgn val="ctr"/>
        <c:lblOffset val="100"/>
        <c:noMultiLvlLbl val="1"/>
      </c:catAx>
      <c:valAx>
        <c:axId val="-212614204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2131594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21574232"/>
        <c:axId val="-2121304200"/>
      </c:barChart>
      <c:catAx>
        <c:axId val="-2121574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304200"/>
        <c:crossesAt val="0.0"/>
        <c:auto val="1"/>
        <c:lblAlgn val="ctr"/>
        <c:lblOffset val="100"/>
        <c:tickLblSkip val="1"/>
        <c:tickMarkSkip val="1"/>
        <c:noMultiLvlLbl val="0"/>
      </c:catAx>
      <c:valAx>
        <c:axId val="-212130420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742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3252104"/>
        <c:axId val="-2011027944"/>
      </c:barChart>
      <c:catAx>
        <c:axId val="-2063252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11027944"/>
        <c:crossesAt val="0.0"/>
        <c:auto val="1"/>
        <c:lblAlgn val="ctr"/>
        <c:lblOffset val="100"/>
        <c:tickLblSkip val="1"/>
        <c:tickMarkSkip val="1"/>
        <c:noMultiLvlLbl val="0"/>
      </c:catAx>
      <c:valAx>
        <c:axId val="-201102794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63252104"/>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515704"/>
        <c:axId val="-2121525032"/>
      </c:barChart>
      <c:catAx>
        <c:axId val="-21255157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25032"/>
        <c:crossesAt val="0.0"/>
        <c:auto val="1"/>
        <c:lblAlgn val="ctr"/>
        <c:lblOffset val="100"/>
        <c:tickLblSkip val="1"/>
        <c:tickMarkSkip val="1"/>
        <c:noMultiLvlLbl val="0"/>
      </c:catAx>
      <c:valAx>
        <c:axId val="-2121525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51570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38324120"/>
        <c:axId val="-2087348136"/>
      </c:barChart>
      <c:catAx>
        <c:axId val="-2038324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87348136"/>
        <c:crossesAt val="0.0"/>
        <c:auto val="1"/>
        <c:lblAlgn val="ctr"/>
        <c:lblOffset val="100"/>
        <c:tickLblSkip val="1"/>
        <c:tickMarkSkip val="1"/>
        <c:noMultiLvlLbl val="0"/>
      </c:catAx>
      <c:valAx>
        <c:axId val="-20873481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3832412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983880"/>
        <c:axId val="-2125980536"/>
      </c:barChart>
      <c:catAx>
        <c:axId val="-2125983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0536"/>
        <c:crossesAt val="0.0"/>
        <c:auto val="1"/>
        <c:lblAlgn val="ctr"/>
        <c:lblOffset val="100"/>
        <c:tickLblSkip val="1"/>
        <c:tickMarkSkip val="1"/>
        <c:noMultiLvlLbl val="0"/>
      </c:catAx>
      <c:valAx>
        <c:axId val="-21259805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38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SUM(BV819:BV828)</f>
        <v>3.9410741465535984E-3</v>
      </c>
      <c r="BW13" s="543">
        <f t="shared" ref="BV13:BY13" si="64">SUM(BW819:BW828)</f>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+SUM(BV850:BV851)</f>
        <v>0</v>
      </c>
      <c r="BW14" s="543">
        <f t="shared" ref="BV14:BY14" si="73">+SUM(BW850:BW851)</f>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SUM(BV853:BV857)</f>
        <v>0.42622309197651664</v>
      </c>
      <c r="BW15" s="543">
        <f t="shared" ref="BV15:BY15" si="82">SUM(BW853:BW857)</f>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SUM(BV888:BV894)</f>
        <v>0</v>
      </c>
      <c r="BW18" s="543">
        <f t="shared" ref="BV18:BY18" si="109">SUM(BW888:BW894)</f>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SUM(BV895:BV898)</f>
        <v>0</v>
      </c>
      <c r="BW19" s="543">
        <f t="shared" ref="BV19:BY19" si="114">SUM(BW895:BW898)</f>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SUM(BV903:BV918)</f>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SUM(BV919:BV929)</f>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SUM(BV964:BV967)</f>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SUM(BV968:BV970)</f>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SUM(BV971:BV973)</f>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SUM(BV974:BV975)</f>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SUM(BV976:BV979)</f>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SUM(BV980:BV983)</f>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SUM(BV961:BV963)</f>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SUM(BV988:BV990)</f>
        <v>486</v>
      </c>
      <c r="BW33" s="558">
        <f t="shared" ref="BV33:BY33" si="248">SUM(BW988:BW990)</f>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BV991</f>
        <v>138</v>
      </c>
      <c r="BW34" s="558">
        <f t="shared" ref="BV34:BY34" si="257">BW991</f>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BV993</f>
        <v>270</v>
      </c>
      <c r="BW36" s="558">
        <f t="shared" ref="BV36:BY36" si="275">BW993</f>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BV994</f>
        <v>90</v>
      </c>
      <c r="BW37" s="558">
        <f t="shared" ref="BV37:BY37" si="284">BW994</f>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1009</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1010</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BV20-BV31</f>
        <v>610</v>
      </c>
      <c r="BW43" s="563">
        <f t="shared" ref="BV43:BY43" si="338">BW20-BW31</f>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SUM(BV598,BV616,BV628,BV634)</f>
        <v>162</v>
      </c>
      <c r="BW989" s="797">
        <f t="shared" ref="BV989:BY989" si="4723">SUM(BW598,BW616,BW628,BW634)</f>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SUM(BV641)</f>
        <v>30</v>
      </c>
      <c r="BW990" s="797">
        <f t="shared" ref="BV990:BY990" si="4729">SUM(BW641)</f>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1006</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1008</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SUM(BV807)</f>
        <v>0</v>
      </c>
      <c r="BW1000" s="797">
        <f t="shared" ref="BW1000:BY1000" si="4806">SUM(BW807)</f>
        <v>0</v>
      </c>
      <c r="BX1000" s="797">
        <f t="shared" si="4806"/>
        <v>0</v>
      </c>
      <c r="BY1000" s="797">
        <f t="shared" si="4806"/>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7">B984-SUM(B987:B998)</f>
        <v>1</v>
      </c>
      <c r="C1001" s="797">
        <f t="shared" si="4807"/>
        <v>354</v>
      </c>
      <c r="D1001" s="797">
        <f t="shared" si="4807"/>
        <v>855</v>
      </c>
      <c r="E1001" s="797">
        <f t="shared" si="4807"/>
        <v>1142</v>
      </c>
      <c r="F1001" s="797">
        <f t="shared" si="4807"/>
        <v>3786.2700000000004</v>
      </c>
      <c r="G1001" s="797">
        <f t="shared" si="4807"/>
        <v>0</v>
      </c>
      <c r="H1001" s="797">
        <f t="shared" si="4807"/>
        <v>3990.0299999999997</v>
      </c>
      <c r="I1001" s="797">
        <f t="shared" si="4807"/>
        <v>2168.4499999999998</v>
      </c>
      <c r="J1001" s="797">
        <f t="shared" si="4807"/>
        <v>169.99</v>
      </c>
      <c r="K1001" s="797">
        <f t="shared" ref="K1001:R1001" si="4808">K984-SUM(K987:K998)</f>
        <v>0</v>
      </c>
      <c r="L1001" s="797">
        <f t="shared" si="4808"/>
        <v>0</v>
      </c>
      <c r="M1001" s="797">
        <f t="shared" si="4808"/>
        <v>0</v>
      </c>
      <c r="N1001" s="797">
        <f t="shared" si="4808"/>
        <v>0</v>
      </c>
      <c r="O1001" s="797">
        <f t="shared" si="4808"/>
        <v>0</v>
      </c>
      <c r="P1001" s="797">
        <f t="shared" si="4808"/>
        <v>0</v>
      </c>
      <c r="Q1001" s="797">
        <f t="shared" si="4808"/>
        <v>0</v>
      </c>
      <c r="R1001" s="797">
        <f t="shared" si="4808"/>
        <v>0</v>
      </c>
      <c r="S1001" s="796"/>
      <c r="T1001" s="797">
        <f t="shared" ref="T1001:AJ1001" si="4809">T984-SUM(T987:T998)</f>
        <v>-168</v>
      </c>
      <c r="U1001" s="797">
        <f t="shared" si="4809"/>
        <v>2216</v>
      </c>
      <c r="V1001" s="797">
        <f t="shared" si="4809"/>
        <v>2604.6</v>
      </c>
      <c r="W1001" s="797">
        <f t="shared" si="4809"/>
        <v>0.1499999999996362</v>
      </c>
      <c r="X1001" s="797">
        <f t="shared" si="4809"/>
        <v>0</v>
      </c>
      <c r="Y1001" s="797">
        <f t="shared" si="4809"/>
        <v>485.92399999999998</v>
      </c>
      <c r="Z1001" s="797">
        <f t="shared" si="4809"/>
        <v>110.38799999999992</v>
      </c>
      <c r="AA1001" s="797">
        <f t="shared" si="4809"/>
        <v>1312.5</v>
      </c>
      <c r="AB1001" s="797">
        <f t="shared" si="4809"/>
        <v>-64</v>
      </c>
      <c r="AC1001" s="797">
        <f t="shared" si="4809"/>
        <v>0</v>
      </c>
      <c r="AD1001" s="797">
        <f t="shared" si="4809"/>
        <v>0</v>
      </c>
      <c r="AE1001" s="797">
        <f t="shared" si="4809"/>
        <v>0</v>
      </c>
      <c r="AF1001" s="797">
        <f t="shared" si="4809"/>
        <v>0</v>
      </c>
      <c r="AG1001" s="797">
        <f t="shared" si="4809"/>
        <v>0</v>
      </c>
      <c r="AH1001" s="797">
        <f t="shared" si="4809"/>
        <v>0</v>
      </c>
      <c r="AI1001" s="797">
        <f t="shared" si="4809"/>
        <v>0</v>
      </c>
      <c r="AJ1001" s="797">
        <f t="shared" si="4809"/>
        <v>0</v>
      </c>
      <c r="AK1001" s="796"/>
      <c r="AL1001" s="797">
        <f t="shared" ref="AL1001:AT1001" si="4810">AL984-SUM(AL987:AL998)</f>
        <v>-6059.82</v>
      </c>
      <c r="AM1001" s="797">
        <f t="shared" si="4810"/>
        <v>6783.5</v>
      </c>
      <c r="AN1001" s="797">
        <f t="shared" si="4810"/>
        <v>-2186.0650000000005</v>
      </c>
      <c r="AO1001" s="797">
        <f t="shared" si="4810"/>
        <v>-5168.2000000000007</v>
      </c>
      <c r="AP1001" s="797">
        <f t="shared" si="4810"/>
        <v>-12274.006000000001</v>
      </c>
      <c r="AQ1001" s="797">
        <f t="shared" si="4810"/>
        <v>-464.92000000000007</v>
      </c>
      <c r="AR1001" s="797">
        <f t="shared" si="4810"/>
        <v>1343.9599999999991</v>
      </c>
      <c r="AS1001" s="797">
        <f t="shared" si="4810"/>
        <v>9063.16</v>
      </c>
      <c r="AT1001" s="797">
        <f t="shared" si="4810"/>
        <v>1312.37</v>
      </c>
      <c r="AU1001" s="797">
        <f t="shared" ref="AU1001:BB1001" si="4811">AU984-SUM(AU987:AU998)</f>
        <v>0</v>
      </c>
      <c r="AV1001" s="797">
        <f t="shared" si="4811"/>
        <v>0</v>
      </c>
      <c r="AW1001" s="797">
        <f t="shared" si="4811"/>
        <v>0</v>
      </c>
      <c r="AX1001" s="797">
        <f t="shared" si="4811"/>
        <v>0</v>
      </c>
      <c r="AY1001" s="797">
        <f t="shared" si="4811"/>
        <v>0</v>
      </c>
      <c r="AZ1001" s="797">
        <f t="shared" si="4811"/>
        <v>0</v>
      </c>
      <c r="BA1001" s="797">
        <f t="shared" si="4811"/>
        <v>0</v>
      </c>
      <c r="BB1001" s="797">
        <f t="shared" si="4811"/>
        <v>0</v>
      </c>
      <c r="BC1001" s="796"/>
      <c r="BD1001" s="797">
        <f t="shared" ref="BD1001:BL1001" si="4812">BD984-SUM(BD987:BD998)</f>
        <v>439.5</v>
      </c>
      <c r="BE1001" s="797">
        <f t="shared" si="4812"/>
        <v>-123</v>
      </c>
      <c r="BF1001" s="797">
        <f t="shared" si="4812"/>
        <v>8386.9444444444453</v>
      </c>
      <c r="BG1001" s="797">
        <f t="shared" si="4812"/>
        <v>-1478.4220000000005</v>
      </c>
      <c r="BH1001" s="797">
        <f t="shared" si="4812"/>
        <v>-4171.3179999999993</v>
      </c>
      <c r="BI1001" s="797">
        <f t="shared" si="4812"/>
        <v>-1805.119999999999</v>
      </c>
      <c r="BJ1001" s="797">
        <f t="shared" si="4812"/>
        <v>-15492.623999999996</v>
      </c>
      <c r="BK1001" s="797">
        <f t="shared" si="4812"/>
        <v>-4069</v>
      </c>
      <c r="BL1001" s="797">
        <f t="shared" si="4812"/>
        <v>-3588.9300000000003</v>
      </c>
      <c r="BM1001" s="797">
        <f t="shared" ref="BM1001:BT1001" si="4813">BM984-SUM(BM987:BM998)</f>
        <v>0</v>
      </c>
      <c r="BN1001" s="797">
        <f t="shared" si="4813"/>
        <v>0</v>
      </c>
      <c r="BO1001" s="797">
        <f t="shared" si="4813"/>
        <v>0</v>
      </c>
      <c r="BP1001" s="797">
        <f t="shared" si="4813"/>
        <v>0</v>
      </c>
      <c r="BQ1001" s="797">
        <f t="shared" si="4813"/>
        <v>0</v>
      </c>
      <c r="BR1001" s="797">
        <f t="shared" si="4813"/>
        <v>0</v>
      </c>
      <c r="BS1001" s="797">
        <f t="shared" si="4813"/>
        <v>0</v>
      </c>
      <c r="BT1001" s="797">
        <f t="shared" si="4813"/>
        <v>0</v>
      </c>
      <c r="BU1001" s="796"/>
      <c r="BV1001" s="797">
        <f>BV984-SUM(BV987:BV1000)</f>
        <v>610</v>
      </c>
      <c r="BW1001" s="797">
        <f t="shared" ref="BW1001:BY1001" si="4814">BW984-SUM(BW987:BW1000)</f>
        <v>1271.5999999999999</v>
      </c>
      <c r="BX1001" s="797">
        <f t="shared" si="4814"/>
        <v>1849.3999999999996</v>
      </c>
      <c r="BY1001" s="797">
        <f t="shared" si="4814"/>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5">SUM(B987:B1002)</f>
        <v>960</v>
      </c>
      <c r="C1003" s="797">
        <f t="shared" si="4815"/>
        <v>3944</v>
      </c>
      <c r="D1003" s="797">
        <f t="shared" si="4815"/>
        <v>3480</v>
      </c>
      <c r="E1003" s="797">
        <f t="shared" si="4815"/>
        <v>2400</v>
      </c>
      <c r="F1003" s="797">
        <f t="shared" si="4815"/>
        <v>6392.3</v>
      </c>
      <c r="G1003" s="797">
        <f t="shared" si="4815"/>
        <v>2620</v>
      </c>
      <c r="H1003" s="797">
        <f t="shared" si="4815"/>
        <v>5195</v>
      </c>
      <c r="I1003" s="797">
        <f t="shared" si="4815"/>
        <v>4110</v>
      </c>
      <c r="J1003" s="797">
        <f t="shared" si="4815"/>
        <v>349.99</v>
      </c>
      <c r="K1003" s="797">
        <f t="shared" ref="K1003:R1003" si="4816">SUM(K987:K1002)</f>
        <v>0</v>
      </c>
      <c r="L1003" s="797">
        <f t="shared" si="4816"/>
        <v>0</v>
      </c>
      <c r="M1003" s="797">
        <f t="shared" si="4816"/>
        <v>0</v>
      </c>
      <c r="N1003" s="797">
        <f t="shared" si="4816"/>
        <v>0</v>
      </c>
      <c r="O1003" s="797">
        <f t="shared" si="4816"/>
        <v>0</v>
      </c>
      <c r="P1003" s="797">
        <f t="shared" si="4816"/>
        <v>0</v>
      </c>
      <c r="Q1003" s="797">
        <f t="shared" si="4816"/>
        <v>0</v>
      </c>
      <c r="R1003" s="797">
        <f t="shared" si="4816"/>
        <v>0</v>
      </c>
      <c r="S1003" s="796"/>
      <c r="T1003" s="797">
        <f t="shared" ref="T1003:AJ1003" si="4817">SUM(T987:T1002)</f>
        <v>1545</v>
      </c>
      <c r="U1003" s="797">
        <f t="shared" si="4817"/>
        <v>7561</v>
      </c>
      <c r="V1003" s="797">
        <f t="shared" si="4817"/>
        <v>4066</v>
      </c>
      <c r="W1003" s="797">
        <f t="shared" si="4817"/>
        <v>6300</v>
      </c>
      <c r="X1003" s="797">
        <f t="shared" si="4817"/>
        <v>3377</v>
      </c>
      <c r="Y1003" s="797">
        <f t="shared" si="4817"/>
        <v>4640</v>
      </c>
      <c r="Z1003" s="797">
        <f t="shared" si="4817"/>
        <v>7484</v>
      </c>
      <c r="AA1003" s="797">
        <f t="shared" si="4817"/>
        <v>11004</v>
      </c>
      <c r="AB1003" s="797">
        <f t="shared" si="4817"/>
        <v>1580</v>
      </c>
      <c r="AC1003" s="797">
        <f t="shared" si="4817"/>
        <v>0</v>
      </c>
      <c r="AD1003" s="797">
        <f t="shared" si="4817"/>
        <v>0</v>
      </c>
      <c r="AE1003" s="797">
        <f t="shared" si="4817"/>
        <v>0</v>
      </c>
      <c r="AF1003" s="797">
        <f t="shared" si="4817"/>
        <v>0</v>
      </c>
      <c r="AG1003" s="797">
        <f t="shared" si="4817"/>
        <v>0</v>
      </c>
      <c r="AH1003" s="797">
        <f t="shared" si="4817"/>
        <v>0</v>
      </c>
      <c r="AI1003" s="797">
        <f t="shared" si="4817"/>
        <v>0</v>
      </c>
      <c r="AJ1003" s="797">
        <f t="shared" si="4817"/>
        <v>0</v>
      </c>
      <c r="AK1003" s="796"/>
      <c r="AL1003" s="797">
        <f t="shared" ref="AL1003:AT1003" si="4818">SUM(AL987:AL1002)</f>
        <v>7805</v>
      </c>
      <c r="AM1003" s="797">
        <f t="shared" si="4818"/>
        <v>47925</v>
      </c>
      <c r="AN1003" s="797">
        <f t="shared" si="4818"/>
        <v>13470</v>
      </c>
      <c r="AO1003" s="797">
        <f t="shared" si="4818"/>
        <v>12960</v>
      </c>
      <c r="AP1003" s="797">
        <f t="shared" si="4818"/>
        <v>24215</v>
      </c>
      <c r="AQ1003" s="797">
        <f t="shared" si="4818"/>
        <v>7855</v>
      </c>
      <c r="AR1003" s="797">
        <f t="shared" si="4818"/>
        <v>37349.96</v>
      </c>
      <c r="AS1003" s="797">
        <f t="shared" si="4818"/>
        <v>27940</v>
      </c>
      <c r="AT1003" s="797">
        <f t="shared" si="4818"/>
        <v>8295</v>
      </c>
      <c r="AU1003" s="797">
        <f t="shared" ref="AU1003:BB1003" si="4819">SUM(AU987:AU1002)</f>
        <v>0</v>
      </c>
      <c r="AV1003" s="797">
        <f t="shared" si="4819"/>
        <v>0</v>
      </c>
      <c r="AW1003" s="797">
        <f t="shared" si="4819"/>
        <v>0</v>
      </c>
      <c r="AX1003" s="797">
        <f t="shared" si="4819"/>
        <v>0</v>
      </c>
      <c r="AY1003" s="797">
        <f t="shared" si="4819"/>
        <v>0</v>
      </c>
      <c r="AZ1003" s="797">
        <f t="shared" si="4819"/>
        <v>0</v>
      </c>
      <c r="BA1003" s="797">
        <f t="shared" si="4819"/>
        <v>0</v>
      </c>
      <c r="BB1003" s="797">
        <f t="shared" si="4819"/>
        <v>0</v>
      </c>
      <c r="BC1003" s="796"/>
      <c r="BD1003" s="797">
        <f t="shared" ref="BD1003:BL1003" si="4820">SUM(BD987:BD1002)</f>
        <v>88500.5</v>
      </c>
      <c r="BE1003" s="797">
        <f t="shared" si="4820"/>
        <v>70095</v>
      </c>
      <c r="BF1003" s="797">
        <f t="shared" si="4820"/>
        <v>51120</v>
      </c>
      <c r="BG1003" s="797">
        <f t="shared" si="4820"/>
        <v>11694.578</v>
      </c>
      <c r="BH1003" s="797">
        <f t="shared" si="4820"/>
        <v>12175</v>
      </c>
      <c r="BI1003" s="797">
        <f t="shared" si="4820"/>
        <v>12985</v>
      </c>
      <c r="BJ1003" s="797">
        <f t="shared" si="4820"/>
        <v>18890</v>
      </c>
      <c r="BK1003" s="797">
        <f t="shared" si="4820"/>
        <v>79986</v>
      </c>
      <c r="BL1003" s="797">
        <f t="shared" si="4820"/>
        <v>34458</v>
      </c>
      <c r="BM1003" s="797">
        <f t="shared" ref="BM1003:BT1003" si="4821">SUM(BM987:BM1002)</f>
        <v>0</v>
      </c>
      <c r="BN1003" s="797">
        <f t="shared" si="4821"/>
        <v>0</v>
      </c>
      <c r="BO1003" s="797">
        <f t="shared" si="4821"/>
        <v>0</v>
      </c>
      <c r="BP1003" s="797">
        <f t="shared" si="4821"/>
        <v>0</v>
      </c>
      <c r="BQ1003" s="797">
        <f t="shared" si="4821"/>
        <v>0</v>
      </c>
      <c r="BR1003" s="797">
        <f t="shared" si="4821"/>
        <v>0</v>
      </c>
      <c r="BS1003" s="797">
        <f t="shared" si="4821"/>
        <v>0</v>
      </c>
      <c r="BT1003" s="797">
        <f t="shared" si="4821"/>
        <v>0</v>
      </c>
      <c r="BU1003" s="796"/>
      <c r="BV1003" s="797">
        <f t="shared" ref="BV1003:BY1003" si="4822">SUM(BV987:BV1002)</f>
        <v>2390</v>
      </c>
      <c r="BW1003" s="797">
        <f t="shared" si="4822"/>
        <v>5206</v>
      </c>
      <c r="BX1003" s="797">
        <f t="shared" si="4822"/>
        <v>17409</v>
      </c>
      <c r="BY1003" s="797">
        <f t="shared" si="4822"/>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 t="shared" ref="C32:F32" si="21">C987</f>
        <v>576</v>
      </c>
      <c r="D32" s="558">
        <f t="shared" si="21"/>
        <v>952</v>
      </c>
      <c r="E32" s="558">
        <f t="shared" si="21"/>
        <v>1476</v>
      </c>
      <c r="F32" s="558">
        <f t="shared" si="21"/>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0.1940481043620057</v>
      </c>
      <c r="E42" s="543">
        <f t="shared" si="27"/>
        <v>8.4783732552128205E-2</v>
      </c>
      <c r="F42" s="543">
        <f t="shared" si="27"/>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914</v>
      </c>
      <c r="E43" s="563">
        <f t="shared" si="28"/>
        <v>1763</v>
      </c>
      <c r="F43" s="563">
        <f t="shared" si="28"/>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 t="shared" ref="I118:K118" si="33">IF(SUM(I111)=0,"",SUM(I113)/I111)</f>
        <v/>
      </c>
      <c r="J118" s="1128">
        <f t="shared" si="33"/>
        <v>0</v>
      </c>
      <c r="K118" s="1128" t="str">
        <f t="shared" si="33"/>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4">IF(H143="","",SUM(H143)-SUM(C143))</f>
        <v/>
      </c>
      <c r="N143" s="1116" t="str">
        <f t="shared" si="34"/>
        <v/>
      </c>
      <c r="O143" s="1116" t="str">
        <f t="shared" si="34"/>
        <v/>
      </c>
      <c r="P143" s="1116" t="str">
        <f t="shared" si="34"/>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4"/>
        <v/>
      </c>
      <c r="N144" s="1144" t="str">
        <f t="shared" si="34"/>
        <v/>
      </c>
      <c r="O144" s="1144" t="str">
        <f t="shared" si="34"/>
        <v/>
      </c>
      <c r="P144" s="1144" t="str">
        <f t="shared" si="34"/>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4"/>
        <v/>
      </c>
      <c r="N145" s="1144" t="str">
        <f t="shared" si="34"/>
        <v/>
      </c>
      <c r="O145" s="1144" t="str">
        <f t="shared" si="34"/>
        <v/>
      </c>
      <c r="P145" s="1144" t="str">
        <f t="shared" si="34"/>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5">IF(H171="","",SUM(H171)-SUM(C171))</f>
        <v/>
      </c>
      <c r="N171" s="1116" t="str">
        <f t="shared" si="35"/>
        <v/>
      </c>
      <c r="O171" s="1116" t="str">
        <f t="shared" si="35"/>
        <v/>
      </c>
      <c r="P171" s="1116" t="str">
        <f t="shared" si="35"/>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5"/>
        <v/>
      </c>
      <c r="N172" s="1144" t="str">
        <f t="shared" si="35"/>
        <v/>
      </c>
      <c r="O172" s="1144" t="str">
        <f t="shared" si="35"/>
        <v/>
      </c>
      <c r="P172" s="1144" t="str">
        <f t="shared" si="35"/>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5"/>
        <v/>
      </c>
      <c r="N173" s="1144" t="str">
        <f t="shared" si="35"/>
        <v/>
      </c>
      <c r="O173" s="1144" t="str">
        <f t="shared" si="35"/>
        <v/>
      </c>
      <c r="P173" s="1144" t="str">
        <f t="shared" si="35"/>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6">IF(D182="","",D181*D182*1450*$O$2/$P$1/365/D$46)</f>
        <v>6.7561271083775984E-3</v>
      </c>
      <c r="E183" s="1143">
        <f t="shared" si="36"/>
        <v>7.8821482931071985E-3</v>
      </c>
      <c r="F183" s="1143">
        <f t="shared" si="36"/>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 t="shared" ref="D501:F501" si="37">IF(D500="","",D495*D496*D500)</f>
        <v>192</v>
      </c>
      <c r="E501" s="1139">
        <f t="shared" si="37"/>
        <v>288</v>
      </c>
      <c r="F501" s="1139">
        <f t="shared" si="37"/>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8">IF(OR(D572="",D569=""),"",D569*D572)</f>
        <v>75</v>
      </c>
      <c r="E573" s="1421">
        <f t="shared" si="38"/>
        <v>90</v>
      </c>
      <c r="F573" s="1421">
        <f t="shared" si="38"/>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9">IF(C645&gt;0,C645,"")</f>
        <v>6</v>
      </c>
      <c r="I645" s="1192">
        <f t="shared" si="39"/>
        <v>6</v>
      </c>
      <c r="J645" s="1192" t="str">
        <f t="shared" si="39"/>
        <v/>
      </c>
      <c r="K645" s="1192" t="str">
        <f t="shared" si="3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9"/>
        <v>3</v>
      </c>
      <c r="I646" s="1192">
        <f t="shared" si="39"/>
        <v>3</v>
      </c>
      <c r="J646" s="1192" t="str">
        <f t="shared" si="39"/>
        <v/>
      </c>
      <c r="K646" s="1192" t="str">
        <f t="shared" si="3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40">IF(C651&gt;0,C651,"")</f>
        <v/>
      </c>
      <c r="I651" s="1192" t="str">
        <f t="shared" si="40"/>
        <v/>
      </c>
      <c r="J651" s="1192" t="str">
        <f t="shared" si="40"/>
        <v/>
      </c>
      <c r="K651" s="1192" t="str">
        <f t="shared" si="4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40"/>
        <v/>
      </c>
      <c r="I652" s="1192" t="str">
        <f t="shared" si="40"/>
        <v/>
      </c>
      <c r="J652" s="1192" t="str">
        <f t="shared" si="40"/>
        <v/>
      </c>
      <c r="K652" s="1192" t="str">
        <f t="shared" si="4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41">IF(C657&gt;0,C657,"")</f>
        <v/>
      </c>
      <c r="I657" s="1192" t="str">
        <f t="shared" si="41"/>
        <v/>
      </c>
      <c r="J657" s="1192" t="str">
        <f t="shared" si="41"/>
        <v/>
      </c>
      <c r="K657" s="1192" t="str">
        <f t="shared" si="4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41"/>
        <v/>
      </c>
      <c r="I658" s="1192" t="str">
        <f t="shared" si="41"/>
        <v/>
      </c>
      <c r="J658" s="1192" t="str">
        <f t="shared" si="41"/>
        <v/>
      </c>
      <c r="K658" s="1192" t="str">
        <f t="shared" si="4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2">IF(C704&gt;0,C704,"")</f>
        <v/>
      </c>
      <c r="I704" s="1192" t="str">
        <f t="shared" si="42"/>
        <v/>
      </c>
      <c r="J704" s="1192" t="str">
        <f t="shared" si="42"/>
        <v/>
      </c>
      <c r="K704" s="1192" t="str">
        <f t="shared" si="4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2"/>
        <v/>
      </c>
      <c r="I705" s="1192" t="str">
        <f t="shared" si="42"/>
        <v/>
      </c>
      <c r="J705" s="1192" t="str">
        <f t="shared" si="42"/>
        <v/>
      </c>
      <c r="K705" s="1192" t="str">
        <f t="shared" si="4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3">IF(C710&gt;0,C710,"")</f>
        <v/>
      </c>
      <c r="I710" s="1192" t="str">
        <f t="shared" si="43"/>
        <v/>
      </c>
      <c r="J710" s="1192" t="str">
        <f t="shared" si="43"/>
        <v/>
      </c>
      <c r="K710" s="1192" t="str">
        <f t="shared" si="4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3"/>
        <v/>
      </c>
      <c r="I711" s="1192" t="str">
        <f t="shared" si="43"/>
        <v/>
      </c>
      <c r="J711" s="1192" t="str">
        <f t="shared" si="43"/>
        <v/>
      </c>
      <c r="K711" s="1192" t="str">
        <f t="shared" si="4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4">IF(C716&gt;0,C716,"")</f>
        <v/>
      </c>
      <c r="I716" s="1192" t="str">
        <f t="shared" si="44"/>
        <v/>
      </c>
      <c r="J716" s="1192" t="str">
        <f t="shared" si="44"/>
        <v/>
      </c>
      <c r="K716" s="1192" t="str">
        <f t="shared" si="4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4"/>
        <v/>
      </c>
      <c r="I717" s="1192" t="str">
        <f t="shared" si="44"/>
        <v/>
      </c>
      <c r="J717" s="1192" t="str">
        <f t="shared" si="44"/>
        <v/>
      </c>
      <c r="K717" s="1192" t="str">
        <f t="shared" si="4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5">IF(C721&gt;0,C721,"")</f>
        <v/>
      </c>
      <c r="I721" s="1192" t="str">
        <f t="shared" si="45"/>
        <v/>
      </c>
      <c r="J721" s="1192" t="str">
        <f t="shared" si="45"/>
        <v/>
      </c>
      <c r="K721" s="1192" t="str">
        <f t="shared" si="4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5"/>
        <v/>
      </c>
      <c r="I722" s="1192" t="str">
        <f t="shared" si="45"/>
        <v/>
      </c>
      <c r="J722" s="1192" t="str">
        <f t="shared" si="45"/>
        <v/>
      </c>
      <c r="K722" s="1192" t="str">
        <f t="shared" si="4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6">IF(C728&gt;0,C728,"")</f>
        <v/>
      </c>
      <c r="I728" s="1192" t="str">
        <f t="shared" si="46"/>
        <v/>
      </c>
      <c r="J728" s="1192" t="str">
        <f t="shared" si="46"/>
        <v/>
      </c>
      <c r="K728" s="1192" t="str">
        <f t="shared" si="4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6"/>
        <v/>
      </c>
      <c r="I729" s="1192" t="str">
        <f t="shared" si="46"/>
        <v/>
      </c>
      <c r="J729" s="1192" t="str">
        <f t="shared" si="46"/>
        <v/>
      </c>
      <c r="K729" s="1192" t="str">
        <f t="shared" si="4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7">IF(C733&gt;0,C733,"")</f>
        <v/>
      </c>
      <c r="I733" s="1192" t="str">
        <f t="shared" si="47"/>
        <v/>
      </c>
      <c r="J733" s="1192" t="str">
        <f t="shared" si="47"/>
        <v/>
      </c>
      <c r="K733" s="1192" t="str">
        <f t="shared" si="4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7"/>
        <v/>
      </c>
      <c r="I734" s="1192" t="str">
        <f t="shared" si="47"/>
        <v/>
      </c>
      <c r="J734" s="1192" t="str">
        <f t="shared" si="47"/>
        <v/>
      </c>
      <c r="K734" s="1192" t="str">
        <f t="shared" si="4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8">IF(C739&gt;0,C739,"")</f>
        <v/>
      </c>
      <c r="I739" s="1192" t="str">
        <f t="shared" si="48"/>
        <v/>
      </c>
      <c r="J739" s="1192" t="str">
        <f t="shared" si="48"/>
        <v/>
      </c>
      <c r="K739" s="1192" t="str">
        <f t="shared" si="4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8"/>
        <v/>
      </c>
      <c r="I740" s="1192" t="str">
        <f t="shared" si="48"/>
        <v/>
      </c>
      <c r="J740" s="1192" t="str">
        <f t="shared" si="48"/>
        <v/>
      </c>
      <c r="K740" s="1192" t="str">
        <f t="shared" si="4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9">IF(C745&gt;0,C745,"")</f>
        <v/>
      </c>
      <c r="I745" s="1192" t="str">
        <f t="shared" si="49"/>
        <v/>
      </c>
      <c r="J745" s="1192" t="str">
        <f t="shared" si="49"/>
        <v/>
      </c>
      <c r="K745" s="1192" t="str">
        <f t="shared" si="4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9"/>
        <v/>
      </c>
      <c r="I746" s="1192" t="str">
        <f t="shared" si="49"/>
        <v/>
      </c>
      <c r="J746" s="1192" t="str">
        <f t="shared" si="49"/>
        <v/>
      </c>
      <c r="K746" s="1192" t="str">
        <f t="shared" si="4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50">IF(C751&gt;0,C751,"")</f>
        <v/>
      </c>
      <c r="I751" s="1192" t="str">
        <f t="shared" si="50"/>
        <v/>
      </c>
      <c r="J751" s="1192" t="str">
        <f t="shared" si="50"/>
        <v/>
      </c>
      <c r="K751" s="1192" t="str">
        <f t="shared" si="5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50"/>
        <v/>
      </c>
      <c r="I752" s="1192" t="str">
        <f t="shared" si="50"/>
        <v/>
      </c>
      <c r="J752" s="1192" t="str">
        <f t="shared" si="50"/>
        <v/>
      </c>
      <c r="K752" s="1192" t="str">
        <f t="shared" si="5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51">IF(C756&gt;0,C756,"")</f>
        <v/>
      </c>
      <c r="I756" s="1192" t="str">
        <f t="shared" si="51"/>
        <v/>
      </c>
      <c r="J756" s="1192" t="str">
        <f t="shared" si="51"/>
        <v/>
      </c>
      <c r="K756" s="1192" t="str">
        <f t="shared" si="5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51"/>
        <v/>
      </c>
      <c r="I757" s="1192" t="str">
        <f t="shared" si="51"/>
        <v/>
      </c>
      <c r="J757" s="1192" t="str">
        <f t="shared" si="51"/>
        <v/>
      </c>
      <c r="K757" s="1192" t="str">
        <f t="shared" si="5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51"/>
        <v/>
      </c>
      <c r="I758" s="1192" t="str">
        <f t="shared" si="51"/>
        <v/>
      </c>
      <c r="J758" s="1192" t="str">
        <f t="shared" si="51"/>
        <v/>
      </c>
      <c r="K758" s="1192" t="str">
        <f t="shared" si="5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2">IF(C762&gt;0,C762,"")</f>
        <v/>
      </c>
      <c r="I762" s="1192" t="str">
        <f t="shared" si="52"/>
        <v/>
      </c>
      <c r="J762" s="1192" t="str">
        <f t="shared" si="52"/>
        <v/>
      </c>
      <c r="K762" s="1192" t="str">
        <f t="shared" si="5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2"/>
        <v/>
      </c>
      <c r="I763" s="1192" t="str">
        <f t="shared" si="52"/>
        <v/>
      </c>
      <c r="J763" s="1192" t="str">
        <f t="shared" si="52"/>
        <v/>
      </c>
      <c r="K763" s="1192" t="str">
        <f t="shared" si="5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3">IF(H771="","",SUM(H771)-SUM(C771))</f>
        <v>0</v>
      </c>
      <c r="N771" s="1426">
        <f t="shared" si="53"/>
        <v>-5</v>
      </c>
      <c r="O771" s="1426">
        <f t="shared" si="53"/>
        <v>-118</v>
      </c>
      <c r="P771" s="1426">
        <f t="shared" si="53"/>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3"/>
        <v>-30</v>
      </c>
      <c r="N772" s="1426">
        <f t="shared" si="53"/>
        <v>-50</v>
      </c>
      <c r="O772" s="1426">
        <f t="shared" si="53"/>
        <v>-80</v>
      </c>
      <c r="P772" s="1426">
        <f t="shared" si="53"/>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3"/>
        <v>-35</v>
      </c>
      <c r="N773" s="1426">
        <f t="shared" si="53"/>
        <v>-70</v>
      </c>
      <c r="O773" s="1426">
        <f t="shared" si="53"/>
        <v>-240</v>
      </c>
      <c r="P773" s="1426">
        <f t="shared" si="53"/>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3"/>
        <v>0</v>
      </c>
      <c r="N774" s="1426">
        <f t="shared" si="53"/>
        <v>0</v>
      </c>
      <c r="O774" s="1426">
        <f t="shared" si="53"/>
        <v>-150</v>
      </c>
      <c r="P774" s="1426">
        <f t="shared" si="53"/>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3"/>
        <v>0</v>
      </c>
      <c r="N775" s="1426">
        <f t="shared" si="53"/>
        <v>0</v>
      </c>
      <c r="O775" s="1426">
        <f t="shared" si="53"/>
        <v>0</v>
      </c>
      <c r="P775" s="1426">
        <f t="shared" si="53"/>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4">IF(H780="","",SUM(H780)-SUM(C780))</f>
        <v>0</v>
      </c>
      <c r="N780" s="1426">
        <f t="shared" si="54"/>
        <v>0</v>
      </c>
      <c r="O780" s="1426">
        <f t="shared" si="54"/>
        <v>0</v>
      </c>
      <c r="P780" s="1426">
        <f t="shared" si="54"/>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4"/>
        <v>0</v>
      </c>
      <c r="N781" s="1426">
        <f t="shared" si="54"/>
        <v>0</v>
      </c>
      <c r="O781" s="1426">
        <f t="shared" si="54"/>
        <v>-480</v>
      </c>
      <c r="P781" s="1426">
        <f t="shared" si="54"/>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4"/>
        <v>0</v>
      </c>
      <c r="N782" s="1426">
        <f t="shared" si="54"/>
        <v>0</v>
      </c>
      <c r="O782" s="1426">
        <f t="shared" si="54"/>
        <v>0</v>
      </c>
      <c r="P782" s="1426">
        <f t="shared" si="5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4"/>
        <v>0</v>
      </c>
      <c r="N783" s="1426">
        <f t="shared" si="54"/>
        <v>0</v>
      </c>
      <c r="O783" s="1426">
        <f t="shared" si="54"/>
        <v>0</v>
      </c>
      <c r="P783" s="1426">
        <f t="shared" si="5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4"/>
        <v>0</v>
      </c>
      <c r="N784" s="1426">
        <f t="shared" si="54"/>
        <v>0</v>
      </c>
      <c r="O784" s="1426">
        <f t="shared" si="54"/>
        <v>0</v>
      </c>
      <c r="P784" s="1426">
        <f t="shared" si="5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5">IF(H789="","",SUM(H789)-SUM(C789))</f>
        <v/>
      </c>
      <c r="N789" s="1426" t="str">
        <f t="shared" ref="N789:P809" si="56">IF(I789="","",SUM(I789)-SUM(D789))</f>
        <v/>
      </c>
      <c r="O789" s="1426" t="str">
        <f t="shared" si="56"/>
        <v/>
      </c>
      <c r="P789" s="1426" t="str">
        <f t="shared" si="5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5"/>
        <v>0</v>
      </c>
      <c r="N790" s="1426">
        <f t="shared" si="56"/>
        <v>0</v>
      </c>
      <c r="O790" s="1426">
        <f t="shared" si="56"/>
        <v>0</v>
      </c>
      <c r="P790" s="1426">
        <f t="shared" si="5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5"/>
        <v>0</v>
      </c>
      <c r="N791" s="1426">
        <f t="shared" si="56"/>
        <v>0</v>
      </c>
      <c r="O791" s="1426">
        <f t="shared" si="56"/>
        <v>0</v>
      </c>
      <c r="P791" s="1426">
        <f t="shared" si="5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5"/>
        <v>0</v>
      </c>
      <c r="N792" s="1426">
        <f t="shared" si="56"/>
        <v>0</v>
      </c>
      <c r="O792" s="1426">
        <f t="shared" si="56"/>
        <v>0</v>
      </c>
      <c r="P792" s="1426">
        <f t="shared" si="5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5"/>
        <v>0</v>
      </c>
      <c r="N793" s="1426">
        <f t="shared" si="56"/>
        <v>0</v>
      </c>
      <c r="O793" s="1426">
        <f t="shared" si="56"/>
        <v>0</v>
      </c>
      <c r="P793" s="1426">
        <f t="shared" si="5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5"/>
        <v>0</v>
      </c>
      <c r="N794" s="1426">
        <f t="shared" si="56"/>
        <v>0</v>
      </c>
      <c r="O794" s="1426">
        <f t="shared" si="56"/>
        <v>0</v>
      </c>
      <c r="P794" s="1426">
        <f t="shared" si="5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5"/>
        <v>0</v>
      </c>
      <c r="N795" s="1426">
        <f t="shared" si="56"/>
        <v>-97</v>
      </c>
      <c r="O795" s="1426">
        <f t="shared" si="56"/>
        <v>-500</v>
      </c>
      <c r="P795" s="1426">
        <f t="shared" si="5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5"/>
        <v>0</v>
      </c>
      <c r="N796" s="1426">
        <f t="shared" si="56"/>
        <v>0</v>
      </c>
      <c r="O796" s="1426">
        <f t="shared" si="56"/>
        <v>0</v>
      </c>
      <c r="P796" s="1426">
        <f t="shared" si="5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5"/>
        <v>0</v>
      </c>
      <c r="N797" s="1426">
        <f t="shared" si="56"/>
        <v>0</v>
      </c>
      <c r="O797" s="1426">
        <f t="shared" si="56"/>
        <v>0</v>
      </c>
      <c r="P797" s="1426">
        <f t="shared" si="5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5"/>
        <v>-90</v>
      </c>
      <c r="N798" s="1426">
        <f t="shared" si="56"/>
        <v>-600</v>
      </c>
      <c r="O798" s="1426">
        <f t="shared" si="56"/>
        <v>-900</v>
      </c>
      <c r="P798" s="1426">
        <f t="shared" si="56"/>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5"/>
        <v>0</v>
      </c>
      <c r="N799" s="1426">
        <f t="shared" si="56"/>
        <v>-100</v>
      </c>
      <c r="O799" s="1426">
        <f t="shared" si="56"/>
        <v>-150</v>
      </c>
      <c r="P799" s="1426">
        <f t="shared" si="56"/>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5"/>
        <v>-30</v>
      </c>
      <c r="N800" s="1426">
        <f t="shared" si="56"/>
        <v>-100</v>
      </c>
      <c r="O800" s="1426">
        <f t="shared" si="56"/>
        <v>-500</v>
      </c>
      <c r="P800" s="1426">
        <f t="shared" si="56"/>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5"/>
        <v>-42</v>
      </c>
      <c r="N801" s="1426">
        <f t="shared" si="56"/>
        <v>-158</v>
      </c>
      <c r="O801" s="1426">
        <f t="shared" si="56"/>
        <v>-200</v>
      </c>
      <c r="P801" s="1426">
        <f t="shared" si="56"/>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5"/>
        <v>-48</v>
      </c>
      <c r="N802" s="1426">
        <f t="shared" si="56"/>
        <v>-100</v>
      </c>
      <c r="O802" s="1426">
        <f t="shared" si="56"/>
        <v>-400</v>
      </c>
      <c r="P802" s="1426">
        <f t="shared" si="56"/>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5"/>
        <v>0</v>
      </c>
      <c r="N803" s="1426">
        <f t="shared" si="56"/>
        <v>0</v>
      </c>
      <c r="O803" s="1426">
        <f t="shared" si="56"/>
        <v>0</v>
      </c>
      <c r="P803" s="1426">
        <f t="shared" si="56"/>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5"/>
        <v>-100</v>
      </c>
      <c r="N804" s="1426">
        <f t="shared" si="56"/>
        <v>-240</v>
      </c>
      <c r="O804" s="1426">
        <f t="shared" si="56"/>
        <v>-400</v>
      </c>
      <c r="P804" s="1426">
        <f t="shared" si="56"/>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5"/>
        <v>0</v>
      </c>
      <c r="N805" s="1426">
        <f t="shared" si="56"/>
        <v>0</v>
      </c>
      <c r="O805" s="1426">
        <f t="shared" si="56"/>
        <v>0</v>
      </c>
      <c r="P805" s="1426">
        <f t="shared" si="56"/>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5"/>
        <v>0</v>
      </c>
      <c r="N806" s="1426">
        <f t="shared" si="56"/>
        <v>0</v>
      </c>
      <c r="O806" s="1426">
        <f t="shared" si="56"/>
        <v>0</v>
      </c>
      <c r="P806" s="1426">
        <f t="shared" si="56"/>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5"/>
        <v>0</v>
      </c>
      <c r="N807" s="1426">
        <f t="shared" si="56"/>
        <v>0</v>
      </c>
      <c r="O807" s="1426">
        <f t="shared" si="56"/>
        <v>0</v>
      </c>
      <c r="P807" s="1426">
        <f t="shared" si="56"/>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5"/>
        <v>0</v>
      </c>
      <c r="N808" s="1426">
        <f t="shared" si="56"/>
        <v>0</v>
      </c>
      <c r="O808" s="1426">
        <f t="shared" si="56"/>
        <v>0</v>
      </c>
      <c r="P808" s="1426">
        <f t="shared" si="5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5"/>
        <v>0</v>
      </c>
      <c r="N809" s="1426">
        <f t="shared" si="56"/>
        <v>0</v>
      </c>
      <c r="O809" s="1426">
        <f t="shared" si="56"/>
        <v>0</v>
      </c>
      <c r="P809" s="1426">
        <f t="shared" si="56"/>
        <v>0</v>
      </c>
      <c r="Q809" s="1125" t="str">
        <f>'Exp factors'!I88</f>
        <v>dis</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7">SUM(C90)</f>
        <v>0</v>
      </c>
      <c r="D819" s="801">
        <f t="shared" si="57"/>
        <v>0</v>
      </c>
      <c r="E819" s="801">
        <f t="shared" si="57"/>
        <v>0</v>
      </c>
      <c r="F819" s="801">
        <f t="shared" si="5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8">IF(S819&gt;S818,S819,"")</f>
        <v/>
      </c>
      <c r="U819" s="1059">
        <v>819</v>
      </c>
      <c r="V819" s="46"/>
    </row>
    <row r="820" spans="1:22" ht="15.75" customHeight="1">
      <c r="A820" s="44" t="s">
        <v>370</v>
      </c>
      <c r="B820" s="1199"/>
      <c r="C820" s="801">
        <f t="shared" si="57"/>
        <v>0</v>
      </c>
      <c r="D820" s="801">
        <f t="shared" si="57"/>
        <v>0</v>
      </c>
      <c r="E820" s="801">
        <f t="shared" si="57"/>
        <v>0</v>
      </c>
      <c r="F820" s="801">
        <f t="shared" si="5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9">IF(MAX(C820:F820,H820:K820)&gt;0,S819+1,S819)</f>
        <v>0</v>
      </c>
      <c r="T820" s="46" t="str">
        <f t="shared" si="58"/>
        <v/>
      </c>
      <c r="U820" s="1059">
        <v>820</v>
      </c>
      <c r="V820" s="46"/>
    </row>
    <row r="821" spans="1:22" ht="15.75" customHeight="1">
      <c r="A821" s="1393" t="s">
        <v>371</v>
      </c>
      <c r="B821" s="1199"/>
      <c r="C821" s="801">
        <f>SUM(C116)</f>
        <v>0</v>
      </c>
      <c r="D821" s="801">
        <f t="shared" ref="D821:F821" si="60">SUM(D116)</f>
        <v>0</v>
      </c>
      <c r="E821" s="801">
        <f t="shared" si="60"/>
        <v>3.131115459882583E-2</v>
      </c>
      <c r="F821" s="801">
        <f t="shared" si="60"/>
        <v>4.4044357469015E-2</v>
      </c>
      <c r="G821" s="947"/>
      <c r="H821" s="801">
        <f>SUM(H116)</f>
        <v>0</v>
      </c>
      <c r="I821" s="801">
        <f t="shared" ref="I821:K821" si="61">SUM(I116)</f>
        <v>0</v>
      </c>
      <c r="J821" s="801">
        <f t="shared" si="61"/>
        <v>1.8786692759295499E-2</v>
      </c>
      <c r="K821" s="801">
        <f t="shared" si="61"/>
        <v>0</v>
      </c>
      <c r="L821" s="947"/>
      <c r="M821" s="801">
        <f>SUM(M116)</f>
        <v>0</v>
      </c>
      <c r="N821" s="801">
        <f t="shared" ref="N821:P821" si="62">SUM(N116)</f>
        <v>0</v>
      </c>
      <c r="O821" s="801">
        <f t="shared" si="62"/>
        <v>-1.2524461839530331E-2</v>
      </c>
      <c r="P821" s="801">
        <f t="shared" si="62"/>
        <v>-4.4044357469015E-2</v>
      </c>
      <c r="R821" s="44">
        <v>3</v>
      </c>
      <c r="S821" s="46">
        <f t="shared" si="59"/>
        <v>1</v>
      </c>
      <c r="T821" s="46">
        <f t="shared" si="58"/>
        <v>1</v>
      </c>
      <c r="U821" s="1059">
        <v>821</v>
      </c>
      <c r="V821" s="46"/>
    </row>
    <row r="822" spans="1:22" ht="15.75" customHeight="1">
      <c r="A822" s="44" t="s">
        <v>372</v>
      </c>
      <c r="B822" s="1199"/>
      <c r="C822" s="801">
        <f>SUM(C117)</f>
        <v>0</v>
      </c>
      <c r="D822" s="801">
        <f t="shared" ref="D822:F822" si="63">SUM(D117)</f>
        <v>0</v>
      </c>
      <c r="E822" s="801">
        <f t="shared" si="63"/>
        <v>0</v>
      </c>
      <c r="F822" s="801">
        <f t="shared" si="63"/>
        <v>0</v>
      </c>
      <c r="G822" s="947"/>
      <c r="H822" s="801">
        <f>SUM(H117)</f>
        <v>0</v>
      </c>
      <c r="I822" s="801">
        <f t="shared" ref="I822:K822" si="64">SUM(I117)</f>
        <v>0</v>
      </c>
      <c r="J822" s="801">
        <f t="shared" si="64"/>
        <v>0</v>
      </c>
      <c r="K822" s="801">
        <f t="shared" si="64"/>
        <v>0</v>
      </c>
      <c r="L822" s="947"/>
      <c r="M822" s="801">
        <f>SUM(M117)</f>
        <v>0</v>
      </c>
      <c r="N822" s="801">
        <f t="shared" ref="N822:P822" si="65">SUM(N117)</f>
        <v>0</v>
      </c>
      <c r="O822" s="801">
        <f t="shared" si="65"/>
        <v>0</v>
      </c>
      <c r="P822" s="801">
        <f t="shared" si="65"/>
        <v>0</v>
      </c>
      <c r="R822" s="44">
        <v>4</v>
      </c>
      <c r="S822" s="46">
        <f t="shared" si="59"/>
        <v>1</v>
      </c>
      <c r="T822" s="46" t="str">
        <f t="shared" si="58"/>
        <v/>
      </c>
      <c r="U822" s="1059">
        <v>822</v>
      </c>
      <c r="V822" s="46"/>
    </row>
    <row r="823" spans="1:22" ht="15.75" customHeight="1">
      <c r="A823" s="1393" t="s">
        <v>373</v>
      </c>
      <c r="B823" s="1199"/>
      <c r="C823" s="801">
        <f t="shared" ref="C823:F824" si="66">SUM(C145)</f>
        <v>0</v>
      </c>
      <c r="D823" s="801">
        <f t="shared" si="66"/>
        <v>0</v>
      </c>
      <c r="E823" s="801">
        <f t="shared" si="66"/>
        <v>0</v>
      </c>
      <c r="F823" s="801">
        <f t="shared" si="66"/>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9"/>
        <v>1</v>
      </c>
      <c r="T823" s="46" t="str">
        <f t="shared" si="58"/>
        <v/>
      </c>
      <c r="U823" s="1059">
        <v>823</v>
      </c>
      <c r="V823" s="46"/>
    </row>
    <row r="824" spans="1:22" ht="15.75" customHeight="1">
      <c r="A824" s="44" t="s">
        <v>374</v>
      </c>
      <c r="B824" s="1199"/>
      <c r="C824" s="801">
        <f t="shared" si="66"/>
        <v>0</v>
      </c>
      <c r="D824" s="801">
        <f t="shared" si="66"/>
        <v>0</v>
      </c>
      <c r="E824" s="801">
        <f t="shared" si="66"/>
        <v>0</v>
      </c>
      <c r="F824" s="801">
        <f t="shared" si="66"/>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9"/>
        <v>1</v>
      </c>
      <c r="T824" s="46" t="str">
        <f t="shared" si="58"/>
        <v/>
      </c>
      <c r="U824" s="1059">
        <v>824</v>
      </c>
      <c r="V824" s="46"/>
    </row>
    <row r="825" spans="1:22" ht="15.75" customHeight="1">
      <c r="A825" s="1393" t="s">
        <v>375</v>
      </c>
      <c r="B825" s="1199"/>
      <c r="C825" s="801">
        <f t="shared" ref="C825:F826" si="67">SUM(C173)</f>
        <v>0</v>
      </c>
      <c r="D825" s="801">
        <f t="shared" si="67"/>
        <v>0</v>
      </c>
      <c r="E825" s="801">
        <f t="shared" si="67"/>
        <v>0</v>
      </c>
      <c r="F825" s="801">
        <f t="shared" si="67"/>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9"/>
        <v>1</v>
      </c>
      <c r="T825" s="46" t="str">
        <f t="shared" si="58"/>
        <v/>
      </c>
      <c r="U825" s="1059">
        <v>825</v>
      </c>
      <c r="V825" s="46"/>
    </row>
    <row r="826" spans="1:22" ht="15.75" customHeight="1">
      <c r="A826" s="44" t="s">
        <v>376</v>
      </c>
      <c r="B826" s="1199"/>
      <c r="C826" s="801">
        <f t="shared" si="67"/>
        <v>0</v>
      </c>
      <c r="D826" s="801">
        <f t="shared" si="67"/>
        <v>0</v>
      </c>
      <c r="E826" s="801">
        <f t="shared" si="67"/>
        <v>0</v>
      </c>
      <c r="F826" s="801">
        <f t="shared" si="67"/>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9"/>
        <v>1</v>
      </c>
      <c r="T826" s="46" t="str">
        <f t="shared" si="58"/>
        <v/>
      </c>
      <c r="U826" s="1059">
        <v>826</v>
      </c>
      <c r="V826" s="46"/>
    </row>
    <row r="827" spans="1:22" ht="15.75" customHeight="1">
      <c r="A827" s="1393" t="s">
        <v>377</v>
      </c>
      <c r="B827" s="1199"/>
      <c r="C827" s="801">
        <f>SUM(C183,C180,C177)</f>
        <v>3.9410741465535993E-3</v>
      </c>
      <c r="D827" s="801">
        <f t="shared" ref="D827:F827" si="68">SUM(D183,D180,D177)</f>
        <v>6.7561271083775984E-3</v>
      </c>
      <c r="E827" s="801">
        <f t="shared" si="68"/>
        <v>4.6205696890628402E-2</v>
      </c>
      <c r="F827" s="801">
        <f t="shared" si="68"/>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9"/>
        <v>2</v>
      </c>
      <c r="T827" s="46">
        <f t="shared" si="5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9"/>
        <v>2</v>
      </c>
      <c r="T828" s="46" t="str">
        <f t="shared" si="5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9"/>
        <v>3</v>
      </c>
      <c r="T829" s="46">
        <f t="shared" si="5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9"/>
        <v>4</v>
      </c>
      <c r="T830" s="46">
        <f t="shared" si="5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9"/>
        <v>5</v>
      </c>
      <c r="T831" s="46">
        <f t="shared" si="5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9"/>
        <v>5</v>
      </c>
      <c r="T832" s="46" t="str">
        <f t="shared" si="5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9"/>
        <v>6</v>
      </c>
      <c r="T833" s="46">
        <f t="shared" si="5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9"/>
        <v>6</v>
      </c>
      <c r="T834" s="46" t="str">
        <f t="shared" si="5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9"/>
        <v>6</v>
      </c>
      <c r="T835" s="46" t="str">
        <f t="shared" si="5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9"/>
        <v>7</v>
      </c>
      <c r="T836" s="46">
        <f t="shared" si="5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9"/>
        <v>7</v>
      </c>
      <c r="T837" s="46" t="str">
        <f t="shared" si="5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9"/>
        <v>7</v>
      </c>
      <c r="T838" s="46" t="str">
        <f t="shared" si="5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9"/>
        <v>7</v>
      </c>
      <c r="T839" s="46" t="str">
        <f t="shared" si="5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9"/>
        <v>7</v>
      </c>
      <c r="T840" s="46" t="str">
        <f t="shared" si="5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9"/>
        <v>7</v>
      </c>
      <c r="T841" s="46" t="str">
        <f t="shared" si="5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9"/>
        <v>7</v>
      </c>
      <c r="T842" s="46" t="str">
        <f t="shared" si="5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9"/>
        <v>8</v>
      </c>
      <c r="T843" s="46">
        <f t="shared" si="5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9"/>
        <v>9</v>
      </c>
      <c r="T844" s="46">
        <f t="shared" si="5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9"/>
        <v>9</v>
      </c>
      <c r="T845" s="46" t="str">
        <f t="shared" si="5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9"/>
        <v>10</v>
      </c>
      <c r="T846" s="46">
        <f t="shared" si="5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9"/>
        <v>10</v>
      </c>
      <c r="T847" s="46" t="str">
        <f t="shared" si="5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9"/>
        <v>10</v>
      </c>
      <c r="T848" s="46" t="str">
        <f t="shared" si="5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9"/>
        <v>10</v>
      </c>
      <c r="T849" s="46" t="str">
        <f t="shared" si="5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9"/>
        <v>10</v>
      </c>
      <c r="T850" s="46" t="str">
        <f t="shared" si="5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9"/>
        <v>10</v>
      </c>
      <c r="T851" s="46" t="str">
        <f t="shared" si="5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9"/>
        <v>10</v>
      </c>
      <c r="T852" s="46" t="str">
        <f t="shared" si="5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9"/>
        <v>11</v>
      </c>
      <c r="T853" s="46">
        <f t="shared" si="5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9"/>
        <v>11</v>
      </c>
      <c r="T854" s="46" t="str">
        <f t="shared" si="5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9"/>
        <v>11</v>
      </c>
      <c r="T855" s="46" t="str">
        <f t="shared" si="5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9"/>
        <v>11</v>
      </c>
      <c r="T856" s="46" t="str">
        <f t="shared" si="5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9">SUM(C454)</f>
        <v>5.6360078277886499E-2</v>
      </c>
      <c r="D858" s="808">
        <f t="shared" si="69"/>
        <v>8.0514397539837856E-2</v>
      </c>
      <c r="E858" s="808">
        <f t="shared" si="69"/>
        <v>0</v>
      </c>
      <c r="F858" s="808">
        <f t="shared" si="69"/>
        <v>0</v>
      </c>
      <c r="G858" s="947"/>
      <c r="H858" s="808">
        <f t="shared" ref="H858:K858" si="70">SUM(H454)</f>
        <v>0</v>
      </c>
      <c r="I858" s="808">
        <f t="shared" si="70"/>
        <v>0</v>
      </c>
      <c r="J858" s="808">
        <f t="shared" si="70"/>
        <v>0</v>
      </c>
      <c r="K858" s="808">
        <f t="shared" si="70"/>
        <v>0</v>
      </c>
      <c r="L858" s="947"/>
      <c r="M858" s="808">
        <f t="shared" ref="M858:P858" si="71">SUM(M454)</f>
        <v>0</v>
      </c>
      <c r="N858" s="808">
        <f t="shared" si="71"/>
        <v>0</v>
      </c>
      <c r="O858" s="808">
        <f t="shared" si="71"/>
        <v>0</v>
      </c>
      <c r="P858" s="808">
        <f t="shared" si="71"/>
        <v>0</v>
      </c>
      <c r="Q858" s="1210"/>
      <c r="R858" s="44"/>
      <c r="S858" s="46"/>
      <c r="T858" s="46"/>
      <c r="U858" s="1059">
        <v>858</v>
      </c>
      <c r="V858" s="46"/>
    </row>
    <row r="859" spans="1:22" ht="15.75" customHeight="1">
      <c r="A859" s="44" t="str">
        <f>$A$457</f>
        <v>Maize meal purchase</v>
      </c>
      <c r="B859" s="1199"/>
      <c r="C859" s="808">
        <f t="shared" ref="C859:F859" si="72">SUM(C463)</f>
        <v>0.11839530332681018</v>
      </c>
      <c r="D859" s="808">
        <f t="shared" si="72"/>
        <v>0.10148168856583731</v>
      </c>
      <c r="E859" s="808">
        <f t="shared" si="72"/>
        <v>0.19732550554468362</v>
      </c>
      <c r="F859" s="808">
        <f t="shared" si="72"/>
        <v>4.4398238747553817E-2</v>
      </c>
      <c r="G859" s="947"/>
      <c r="H859" s="808">
        <f t="shared" ref="H859:K859" si="73">SUM(H463)</f>
        <v>0</v>
      </c>
      <c r="I859" s="808">
        <f t="shared" si="73"/>
        <v>0</v>
      </c>
      <c r="J859" s="808">
        <f t="shared" si="73"/>
        <v>0</v>
      </c>
      <c r="K859" s="808">
        <f t="shared" si="73"/>
        <v>0</v>
      </c>
      <c r="L859" s="947"/>
      <c r="M859" s="808">
        <f t="shared" ref="M859:P859" si="74">SUM(M463)</f>
        <v>0</v>
      </c>
      <c r="N859" s="808">
        <f t="shared" si="74"/>
        <v>0</v>
      </c>
      <c r="O859" s="808">
        <f t="shared" si="74"/>
        <v>0</v>
      </c>
      <c r="P859" s="808">
        <f t="shared" si="74"/>
        <v>0</v>
      </c>
      <c r="R859" s="44"/>
      <c r="S859" s="46"/>
      <c r="T859" s="46"/>
      <c r="U859" s="1059">
        <v>859</v>
      </c>
      <c r="V859" s="46"/>
    </row>
    <row r="860" spans="1:22" ht="15.75" customHeight="1">
      <c r="A860" s="44" t="str">
        <f>$A$466</f>
        <v>Rice purchase - unit</v>
      </c>
      <c r="B860" s="1199"/>
      <c r="C860" s="808">
        <f t="shared" ref="C860:F860" si="75">SUM(C472)</f>
        <v>0</v>
      </c>
      <c r="D860" s="808">
        <f t="shared" si="75"/>
        <v>1.3195415152362314E-2</v>
      </c>
      <c r="E860" s="808">
        <f t="shared" si="75"/>
        <v>1.8473581213307239E-2</v>
      </c>
      <c r="F860" s="808">
        <f t="shared" si="75"/>
        <v>2.8864970645792562E-2</v>
      </c>
      <c r="G860" s="947"/>
      <c r="H860" s="808">
        <f t="shared" ref="H860:K860" si="76">SUM(H472)</f>
        <v>0</v>
      </c>
      <c r="I860" s="808">
        <f t="shared" si="76"/>
        <v>0</v>
      </c>
      <c r="J860" s="808">
        <f t="shared" si="76"/>
        <v>0</v>
      </c>
      <c r="K860" s="808">
        <f t="shared" si="76"/>
        <v>0</v>
      </c>
      <c r="L860" s="947"/>
      <c r="M860" s="808">
        <f t="shared" ref="M860:P860" si="77">SUM(M472)</f>
        <v>0</v>
      </c>
      <c r="N860" s="808">
        <f t="shared" si="77"/>
        <v>-1.3195415152362314E-2</v>
      </c>
      <c r="O860" s="808">
        <f t="shared" si="77"/>
        <v>-1.8473581213307239E-2</v>
      </c>
      <c r="P860" s="808">
        <f t="shared" si="77"/>
        <v>-2.8864970645792562E-2</v>
      </c>
      <c r="R860" s="44"/>
      <c r="S860" s="46"/>
      <c r="T860" s="46"/>
      <c r="U860" s="1059">
        <v>860</v>
      </c>
      <c r="V860" s="46"/>
    </row>
    <row r="861" spans="1:22" ht="15.75" customHeight="1">
      <c r="A861" s="44" t="str">
        <f>$A$475</f>
        <v>Sorghum purchase - unit</v>
      </c>
      <c r="B861" s="1199"/>
      <c r="C861" s="808">
        <f t="shared" ref="C861:F861" si="78">SUM(C481)</f>
        <v>0</v>
      </c>
      <c r="D861" s="808">
        <f t="shared" si="78"/>
        <v>0</v>
      </c>
      <c r="E861" s="808">
        <f t="shared" si="78"/>
        <v>0</v>
      </c>
      <c r="F861" s="808">
        <f t="shared" si="78"/>
        <v>0</v>
      </c>
      <c r="G861" s="947"/>
      <c r="H861" s="808">
        <f t="shared" ref="H861:K861" si="79">SUM(H481)</f>
        <v>0</v>
      </c>
      <c r="I861" s="808">
        <f t="shared" si="79"/>
        <v>0</v>
      </c>
      <c r="J861" s="808">
        <f t="shared" si="79"/>
        <v>0</v>
      </c>
      <c r="K861" s="808">
        <f t="shared" si="79"/>
        <v>0</v>
      </c>
      <c r="L861" s="947"/>
      <c r="M861" s="808">
        <f t="shared" ref="M861:P861" si="80">SUM(M481)</f>
        <v>0</v>
      </c>
      <c r="N861" s="808">
        <f t="shared" si="80"/>
        <v>0</v>
      </c>
      <c r="O861" s="808">
        <f t="shared" si="80"/>
        <v>0</v>
      </c>
      <c r="P861" s="808">
        <f t="shared" si="80"/>
        <v>0</v>
      </c>
      <c r="Q861" s="1032" t="str">
        <f>$Q$483</f>
        <v>fpl</v>
      </c>
      <c r="R861" s="44"/>
      <c r="S861" s="46"/>
      <c r="T861" s="46"/>
      <c r="U861" s="1059">
        <v>861</v>
      </c>
      <c r="V861" s="46"/>
    </row>
    <row r="862" spans="1:22" ht="15.75" customHeight="1">
      <c r="A862" s="44" t="str">
        <f>$A$484</f>
        <v>Millet purchase - unit</v>
      </c>
      <c r="B862" s="1199"/>
      <c r="C862" s="808">
        <f t="shared" ref="C862:F862" si="81">SUM(C490)</f>
        <v>0</v>
      </c>
      <c r="D862" s="808">
        <f t="shared" si="81"/>
        <v>0</v>
      </c>
      <c r="E862" s="808">
        <f t="shared" si="81"/>
        <v>0</v>
      </c>
      <c r="F862" s="808">
        <f t="shared" si="81"/>
        <v>0</v>
      </c>
      <c r="G862" s="947"/>
      <c r="H862" s="808">
        <f t="shared" ref="H862:K862" si="82">SUM(H490)</f>
        <v>0</v>
      </c>
      <c r="I862" s="808">
        <f t="shared" si="82"/>
        <v>0</v>
      </c>
      <c r="J862" s="808">
        <f t="shared" si="82"/>
        <v>0</v>
      </c>
      <c r="K862" s="808">
        <f t="shared" si="82"/>
        <v>0</v>
      </c>
      <c r="L862" s="947"/>
      <c r="M862" s="808">
        <f t="shared" ref="M862:P862" si="83">SUM(M490)</f>
        <v>0</v>
      </c>
      <c r="N862" s="808">
        <f t="shared" si="83"/>
        <v>0</v>
      </c>
      <c r="O862" s="808">
        <f t="shared" si="83"/>
        <v>0</v>
      </c>
      <c r="P862" s="808">
        <f t="shared" si="83"/>
        <v>0</v>
      </c>
      <c r="Q862" s="1032" t="str">
        <f>$Q$492</f>
        <v>fpl</v>
      </c>
      <c r="R862" s="44" t="str">
        <f t="shared" ref="R862:R886" si="84">IF(Q862="Response=minimum (mns)",1,IF(Q862="Response=minimum (ess)",0,""))</f>
        <v/>
      </c>
      <c r="S862" s="46"/>
      <c r="T862" s="46"/>
      <c r="U862" s="1059">
        <v>862</v>
      </c>
      <c r="V862" s="46"/>
    </row>
    <row r="863" spans="1:22" ht="15.75" customHeight="1">
      <c r="A863" s="44" t="str">
        <f>$A$493</f>
        <v>Bread purchase - unit</v>
      </c>
      <c r="B863" s="1199"/>
      <c r="C863" s="808">
        <f t="shared" ref="C863:F863" si="85">SUM(C499)</f>
        <v>0</v>
      </c>
      <c r="D863" s="808">
        <f t="shared" si="85"/>
        <v>1.102152641878669E-2</v>
      </c>
      <c r="E863" s="808">
        <f t="shared" si="85"/>
        <v>1.928767123287671E-2</v>
      </c>
      <c r="F863" s="808">
        <f t="shared" si="85"/>
        <v>2.8931506849315062E-2</v>
      </c>
      <c r="G863" s="947"/>
      <c r="H863" s="808">
        <f t="shared" ref="H863:K863" si="86">SUM(H499)</f>
        <v>0</v>
      </c>
      <c r="I863" s="808">
        <f t="shared" si="86"/>
        <v>0</v>
      </c>
      <c r="J863" s="808">
        <f t="shared" si="86"/>
        <v>0</v>
      </c>
      <c r="K863" s="808">
        <f t="shared" si="86"/>
        <v>0</v>
      </c>
      <c r="L863" s="947"/>
      <c r="M863" s="808">
        <f t="shared" ref="M863:P863" si="87">SUM(M499)</f>
        <v>0</v>
      </c>
      <c r="N863" s="808">
        <f t="shared" si="87"/>
        <v>-1.102152641878669E-2</v>
      </c>
      <c r="O863" s="808">
        <f t="shared" si="87"/>
        <v>-1.928767123287671E-2</v>
      </c>
      <c r="P863" s="808">
        <f t="shared" si="87"/>
        <v>-2.8931506849315062E-2</v>
      </c>
      <c r="Q863" s="1032" t="str">
        <f>$Q$501</f>
        <v>fpl</v>
      </c>
      <c r="R863" s="44" t="str">
        <f t="shared" si="84"/>
        <v/>
      </c>
      <c r="S863" s="46"/>
      <c r="T863" s="46"/>
      <c r="U863" s="1059">
        <v>863</v>
      </c>
      <c r="V863" s="46"/>
    </row>
    <row r="864" spans="1:22" ht="15.75" customHeight="1">
      <c r="A864" s="44" t="str">
        <f>$A$502</f>
        <v>Sweet potatoes purchase - qty</v>
      </c>
      <c r="B864" s="1199"/>
      <c r="C864" s="808">
        <f t="shared" ref="C864:F864" si="88">SUM(C505)</f>
        <v>5.949119373776908E-3</v>
      </c>
      <c r="D864" s="808">
        <f t="shared" si="88"/>
        <v>5.0992451775230636E-3</v>
      </c>
      <c r="E864" s="808">
        <f t="shared" si="88"/>
        <v>2.974559686888454E-2</v>
      </c>
      <c r="F864" s="808">
        <f t="shared" si="88"/>
        <v>2.2309197651663403E-2</v>
      </c>
      <c r="G864" s="947"/>
      <c r="H864" s="808">
        <f t="shared" ref="H864:K864" si="89">SUM(H505)</f>
        <v>0</v>
      </c>
      <c r="I864" s="808">
        <f t="shared" si="89"/>
        <v>0</v>
      </c>
      <c r="J864" s="808">
        <f t="shared" si="89"/>
        <v>0</v>
      </c>
      <c r="K864" s="808">
        <f t="shared" si="89"/>
        <v>0</v>
      </c>
      <c r="L864" s="947"/>
      <c r="M864" s="808">
        <f t="shared" ref="M864:P864" si="90">SUM(M505)</f>
        <v>-5.949119373776908E-3</v>
      </c>
      <c r="N864" s="808">
        <f t="shared" si="90"/>
        <v>-5.0992451775230636E-3</v>
      </c>
      <c r="O864" s="808">
        <f t="shared" si="90"/>
        <v>-2.974559686888454E-2</v>
      </c>
      <c r="P864" s="808">
        <f t="shared" si="90"/>
        <v>-2.2309197651663403E-2</v>
      </c>
      <c r="Q864" s="1032" t="str">
        <f>$Q$507</f>
        <v>fpl</v>
      </c>
      <c r="R864" s="44" t="str">
        <f t="shared" si="84"/>
        <v/>
      </c>
      <c r="S864" s="46"/>
      <c r="T864" s="46"/>
      <c r="U864" s="1059">
        <v>864</v>
      </c>
      <c r="V864" s="46"/>
    </row>
    <row r="865" spans="1:22" ht="15.75" customHeight="1">
      <c r="A865" s="44" t="str">
        <f>$A$508</f>
        <v>Sugar purchase - qty</v>
      </c>
      <c r="B865" s="1199"/>
      <c r="C865" s="808">
        <f t="shared" ref="C865:F865" si="91">SUM(C511)</f>
        <v>1.7395085888236572E-3</v>
      </c>
      <c r="D865" s="808">
        <f t="shared" si="91"/>
        <v>2.9820147236976984E-3</v>
      </c>
      <c r="E865" s="808">
        <f t="shared" si="91"/>
        <v>3.1311154598825837E-2</v>
      </c>
      <c r="F865" s="808">
        <f t="shared" si="91"/>
        <v>2.3483365949119372E-2</v>
      </c>
      <c r="G865" s="947"/>
      <c r="H865" s="808">
        <f t="shared" ref="H865:K865" si="92">SUM(H511)</f>
        <v>0</v>
      </c>
      <c r="I865" s="808">
        <f t="shared" si="92"/>
        <v>0</v>
      </c>
      <c r="J865" s="808">
        <f t="shared" si="92"/>
        <v>0</v>
      </c>
      <c r="K865" s="808">
        <f t="shared" si="92"/>
        <v>0</v>
      </c>
      <c r="L865" s="947"/>
      <c r="M865" s="808">
        <f t="shared" ref="M865:P865" si="93">SUM(M511)</f>
        <v>-1.7395085888236572E-3</v>
      </c>
      <c r="N865" s="808">
        <f t="shared" si="93"/>
        <v>-2.9820147236976984E-3</v>
      </c>
      <c r="O865" s="808">
        <f t="shared" si="93"/>
        <v>-3.1311154598825837E-2</v>
      </c>
      <c r="P865" s="808">
        <f t="shared" si="93"/>
        <v>-2.3483365949119372E-2</v>
      </c>
      <c r="Q865" s="1211" t="str">
        <f>$Q$513</f>
        <v>fpl</v>
      </c>
      <c r="R865" s="44" t="str">
        <f t="shared" si="84"/>
        <v/>
      </c>
      <c r="S865" s="46"/>
      <c r="T865" s="46"/>
      <c r="U865" s="1059">
        <v>865</v>
      </c>
      <c r="V865" s="46"/>
    </row>
    <row r="866" spans="1:22" ht="15.75" customHeight="1">
      <c r="A866" s="44" t="str">
        <f>$A$514</f>
        <v>Oil purchase: quantity (kg)</v>
      </c>
      <c r="B866" s="1199"/>
      <c r="C866" s="808">
        <f t="shared" ref="C866:F866" si="94">SUM(C517)</f>
        <v>2.3483365949119372E-2</v>
      </c>
      <c r="D866" s="808">
        <f t="shared" si="94"/>
        <v>2.0128599384959464E-2</v>
      </c>
      <c r="E866" s="808">
        <f t="shared" si="94"/>
        <v>7.0450097847358117E-2</v>
      </c>
      <c r="F866" s="808">
        <f t="shared" si="94"/>
        <v>8.8062622309197647E-2</v>
      </c>
      <c r="G866" s="947"/>
      <c r="H866" s="808">
        <f t="shared" ref="H866:K866" si="95">SUM(H517)</f>
        <v>0</v>
      </c>
      <c r="I866" s="808">
        <f t="shared" si="95"/>
        <v>0</v>
      </c>
      <c r="J866" s="808">
        <f t="shared" si="95"/>
        <v>0</v>
      </c>
      <c r="K866" s="808">
        <f t="shared" si="95"/>
        <v>0</v>
      </c>
      <c r="L866" s="947"/>
      <c r="M866" s="808">
        <f t="shared" ref="M866:P866" si="96">SUM(M517)</f>
        <v>-2.3483365949119372E-2</v>
      </c>
      <c r="N866" s="808">
        <f t="shared" si="96"/>
        <v>-2.0128599384959464E-2</v>
      </c>
      <c r="O866" s="808">
        <f t="shared" si="96"/>
        <v>-7.0450097847358117E-2</v>
      </c>
      <c r="P866" s="808">
        <f t="shared" si="96"/>
        <v>-8.8062622309197647E-2</v>
      </c>
      <c r="Q866" s="1032" t="str">
        <f>$Q$519</f>
        <v>fpl</v>
      </c>
      <c r="R866" s="44" t="str">
        <f t="shared" si="84"/>
        <v/>
      </c>
      <c r="S866" s="46"/>
      <c r="T866" s="46"/>
      <c r="U866" s="1059">
        <v>866</v>
      </c>
      <c r="V866" s="46"/>
    </row>
    <row r="867" spans="1:22" ht="15.75" customHeight="1">
      <c r="A867" s="44" t="str">
        <f>$A$520</f>
        <v>Milk purchase: quantity (kg)</v>
      </c>
      <c r="B867" s="1199"/>
      <c r="C867" s="808">
        <f t="shared" ref="C867:F867" si="97">SUM(C523)</f>
        <v>0</v>
      </c>
      <c r="D867" s="808">
        <f t="shared" si="97"/>
        <v>0</v>
      </c>
      <c r="E867" s="808">
        <f t="shared" si="97"/>
        <v>8.3496412263535543E-4</v>
      </c>
      <c r="F867" s="808">
        <f t="shared" si="97"/>
        <v>2.3796477495107632E-2</v>
      </c>
      <c r="G867" s="947"/>
      <c r="H867" s="808">
        <f t="shared" ref="H867:K867" si="98">SUM(H523)</f>
        <v>0</v>
      </c>
      <c r="I867" s="808">
        <f t="shared" si="98"/>
        <v>0</v>
      </c>
      <c r="J867" s="808">
        <f t="shared" si="98"/>
        <v>0</v>
      </c>
      <c r="K867" s="808">
        <f t="shared" si="98"/>
        <v>0</v>
      </c>
      <c r="L867" s="947"/>
      <c r="M867" s="808">
        <f t="shared" ref="M867:P867" si="99">SUM(M523)</f>
        <v>0</v>
      </c>
      <c r="N867" s="808">
        <f t="shared" si="99"/>
        <v>0</v>
      </c>
      <c r="O867" s="808">
        <f t="shared" si="99"/>
        <v>-8.3496412263535543E-4</v>
      </c>
      <c r="P867" s="808">
        <f t="shared" si="99"/>
        <v>-2.3796477495107632E-2</v>
      </c>
      <c r="Q867" s="1032" t="str">
        <f>$Q$525</f>
        <v>fpl</v>
      </c>
      <c r="R867" s="44" t="str">
        <f t="shared" si="84"/>
        <v/>
      </c>
      <c r="S867" s="46"/>
      <c r="T867" s="46"/>
      <c r="U867" s="1059">
        <v>867</v>
      </c>
      <c r="V867" s="46"/>
    </row>
    <row r="868" spans="1:22" ht="15.75" customHeight="1">
      <c r="A868" s="44" t="str">
        <f>$A$526</f>
        <v>Eggs purchase - unit</v>
      </c>
      <c r="B868" s="1199"/>
      <c r="C868" s="1127">
        <f t="shared" ref="C868:F868" si="100">SUM(C529)</f>
        <v>0</v>
      </c>
      <c r="D868" s="1127">
        <f t="shared" si="100"/>
        <v>0</v>
      </c>
      <c r="E868" s="1127">
        <f t="shared" si="100"/>
        <v>1.2367906066536203E-2</v>
      </c>
      <c r="F868" s="1127">
        <f t="shared" si="100"/>
        <v>6.4416177429876056E-3</v>
      </c>
      <c r="G868" s="947"/>
      <c r="H868" s="1127">
        <f t="shared" ref="H868:K868" si="101">SUM(H529)</f>
        <v>0</v>
      </c>
      <c r="I868" s="1127">
        <f t="shared" si="101"/>
        <v>0</v>
      </c>
      <c r="J868" s="1127">
        <f t="shared" si="101"/>
        <v>0</v>
      </c>
      <c r="K868" s="1127">
        <f t="shared" si="101"/>
        <v>0</v>
      </c>
      <c r="L868" s="947"/>
      <c r="M868" s="1127">
        <f t="shared" ref="M868:P868" si="102">SUM(M529)</f>
        <v>0</v>
      </c>
      <c r="N868" s="1127">
        <f t="shared" si="102"/>
        <v>0</v>
      </c>
      <c r="O868" s="1127">
        <f t="shared" si="102"/>
        <v>-1.2367906066536203E-2</v>
      </c>
      <c r="P868" s="1127">
        <f t="shared" si="102"/>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3">SUM(C535)</f>
        <v>0</v>
      </c>
      <c r="D869" s="1127">
        <f t="shared" si="103"/>
        <v>7.9955269779144532E-4</v>
      </c>
      <c r="E869" s="1127">
        <f t="shared" si="103"/>
        <v>1.3992172211350293E-3</v>
      </c>
      <c r="F869" s="1127">
        <f t="shared" si="103"/>
        <v>2.7984344422700588E-2</v>
      </c>
      <c r="G869" s="947"/>
      <c r="H869" s="1127">
        <f t="shared" ref="H869:K869" si="104">SUM(H535)</f>
        <v>0</v>
      </c>
      <c r="I869" s="1127">
        <f t="shared" si="104"/>
        <v>0</v>
      </c>
      <c r="J869" s="1127">
        <f t="shared" si="104"/>
        <v>0</v>
      </c>
      <c r="K869" s="1127">
        <f t="shared" si="104"/>
        <v>0</v>
      </c>
      <c r="L869" s="947"/>
      <c r="M869" s="1127">
        <f t="shared" ref="M869:P869" si="105">SUM(M535)</f>
        <v>0</v>
      </c>
      <c r="N869" s="1127">
        <f t="shared" si="105"/>
        <v>-7.9955269779144532E-4</v>
      </c>
      <c r="O869" s="1127">
        <f t="shared" si="105"/>
        <v>-1.3992172211350293E-3</v>
      </c>
      <c r="P869" s="1127">
        <f t="shared" si="105"/>
        <v>-2.7984344422700588E-2</v>
      </c>
      <c r="Q869" s="1032" t="str">
        <f>$Q$537</f>
        <v>fpl</v>
      </c>
      <c r="R869" s="44"/>
      <c r="S869" s="46"/>
      <c r="T869" s="46"/>
      <c r="U869" s="1059">
        <v>869</v>
      </c>
      <c r="V869" s="46"/>
    </row>
    <row r="870" spans="1:22" ht="15.75" customHeight="1">
      <c r="A870" s="44" t="str">
        <f>$A$538</f>
        <v>Beef purchase - qty</v>
      </c>
      <c r="B870" s="1199"/>
      <c r="C870" s="1127">
        <f t="shared" ref="C870:F870" si="106">SUM(C541)</f>
        <v>0</v>
      </c>
      <c r="D870" s="1127">
        <f t="shared" si="106"/>
        <v>0</v>
      </c>
      <c r="E870" s="1127">
        <f t="shared" si="106"/>
        <v>0</v>
      </c>
      <c r="F870" s="1127">
        <f t="shared" si="106"/>
        <v>2.2994129158512719E-2</v>
      </c>
      <c r="G870" s="947"/>
      <c r="H870" s="1127">
        <f t="shared" ref="H870:K870" si="107">SUM(H541)</f>
        <v>0</v>
      </c>
      <c r="I870" s="1127">
        <f t="shared" si="107"/>
        <v>0</v>
      </c>
      <c r="J870" s="1127">
        <f t="shared" si="107"/>
        <v>0</v>
      </c>
      <c r="K870" s="1127">
        <f t="shared" si="107"/>
        <v>0</v>
      </c>
      <c r="L870" s="947"/>
      <c r="M870" s="1127">
        <f t="shared" ref="M870:P870" si="108">SUM(M541)</f>
        <v>0</v>
      </c>
      <c r="N870" s="1127">
        <f t="shared" si="108"/>
        <v>0</v>
      </c>
      <c r="O870" s="1127">
        <f t="shared" si="108"/>
        <v>0</v>
      </c>
      <c r="P870" s="1127">
        <f t="shared" si="108"/>
        <v>-2.2994129158512719E-2</v>
      </c>
      <c r="Q870" s="1032" t="str">
        <f>$Q$543</f>
        <v>fpl</v>
      </c>
      <c r="R870" s="44"/>
      <c r="S870" s="46"/>
      <c r="T870" s="46"/>
      <c r="U870" s="1059">
        <v>870</v>
      </c>
      <c r="V870" s="46"/>
    </row>
    <row r="871" spans="1:22" ht="15.75" customHeight="1">
      <c r="A871" s="44" t="str">
        <f>$A$544</f>
        <v>Game meat purchase - unit</v>
      </c>
      <c r="B871" s="1199"/>
      <c r="C871" s="1127">
        <f t="shared" ref="C871:F871" si="109">SUM(C547)</f>
        <v>0</v>
      </c>
      <c r="D871" s="1127">
        <f t="shared" si="109"/>
        <v>0</v>
      </c>
      <c r="E871" s="1127">
        <f t="shared" si="109"/>
        <v>0</v>
      </c>
      <c r="F871" s="1127">
        <f t="shared" si="109"/>
        <v>0</v>
      </c>
      <c r="G871" s="947"/>
      <c r="H871" s="1127">
        <f t="shared" ref="H871:K871" si="110">SUM(H547)</f>
        <v>0</v>
      </c>
      <c r="I871" s="1127">
        <f t="shared" si="110"/>
        <v>0</v>
      </c>
      <c r="J871" s="1127">
        <f t="shared" si="110"/>
        <v>0</v>
      </c>
      <c r="K871" s="1127">
        <f t="shared" si="110"/>
        <v>0</v>
      </c>
      <c r="L871" s="947"/>
      <c r="M871" s="1127">
        <f t="shared" ref="M871:P871" si="111">SUM(M547)</f>
        <v>0</v>
      </c>
      <c r="N871" s="1127">
        <f t="shared" si="111"/>
        <v>0</v>
      </c>
      <c r="O871" s="1127">
        <f t="shared" si="111"/>
        <v>0</v>
      </c>
      <c r="P871" s="1127">
        <f t="shared" si="111"/>
        <v>0</v>
      </c>
      <c r="Q871" s="1032" t="str">
        <f>$Q$549</f>
        <v>fpl</v>
      </c>
      <c r="R871" s="44"/>
      <c r="S871" s="46"/>
      <c r="T871" s="46"/>
      <c r="U871" s="1059">
        <v>871</v>
      </c>
      <c r="V871" s="46"/>
    </row>
    <row r="872" spans="1:22" ht="15.75" customHeight="1">
      <c r="A872" s="44" t="str">
        <f>$A$550</f>
        <v>Mango purchase - unit</v>
      </c>
      <c r="B872" s="1199"/>
      <c r="C872" s="1127">
        <f t="shared" ref="C872:F872" si="112">SUM(C553)</f>
        <v>0</v>
      </c>
      <c r="D872" s="1127">
        <f t="shared" si="112"/>
        <v>0</v>
      </c>
      <c r="E872" s="1127">
        <f t="shared" si="112"/>
        <v>0</v>
      </c>
      <c r="F872" s="1127">
        <f t="shared" si="112"/>
        <v>0</v>
      </c>
      <c r="G872" s="947"/>
      <c r="H872" s="1127">
        <f t="shared" ref="H872:K872" si="113">SUM(H553)</f>
        <v>0</v>
      </c>
      <c r="I872" s="1127">
        <f t="shared" si="113"/>
        <v>0</v>
      </c>
      <c r="J872" s="1127">
        <f t="shared" si="113"/>
        <v>0</v>
      </c>
      <c r="K872" s="1127">
        <f t="shared" si="113"/>
        <v>0</v>
      </c>
      <c r="L872" s="947"/>
      <c r="M872" s="1127">
        <f t="shared" ref="M872:P872" si="114">SUM(M553)</f>
        <v>0</v>
      </c>
      <c r="N872" s="1127">
        <f t="shared" si="114"/>
        <v>0</v>
      </c>
      <c r="O872" s="1127">
        <f t="shared" si="114"/>
        <v>0</v>
      </c>
      <c r="P872" s="1127">
        <f t="shared" si="114"/>
        <v>0</v>
      </c>
      <c r="Q872" s="1032" t="str">
        <f>$Q$555</f>
        <v>fpl</v>
      </c>
      <c r="R872" s="44"/>
      <c r="S872" s="46"/>
      <c r="T872" s="46"/>
      <c r="U872" s="1059">
        <v>872</v>
      </c>
      <c r="V872" s="46"/>
    </row>
    <row r="873" spans="1:22" ht="15.75" customHeight="1">
      <c r="A873" s="44" t="str">
        <f>$A$556</f>
        <v>Tomato purchase - unit</v>
      </c>
      <c r="B873" s="1199"/>
      <c r="C873" s="1127">
        <f t="shared" ref="C873:F873" si="115">SUM(C559)</f>
        <v>1.7395085888236575E-4</v>
      </c>
      <c r="D873" s="1127">
        <f t="shared" si="115"/>
        <v>8.2005404901686703E-4</v>
      </c>
      <c r="E873" s="1127">
        <f t="shared" si="115"/>
        <v>2.0874103065883888E-3</v>
      </c>
      <c r="F873" s="1127">
        <f t="shared" si="115"/>
        <v>2.6418786692759297E-3</v>
      </c>
      <c r="G873" s="947"/>
      <c r="H873" s="1127">
        <f t="shared" ref="H873:K873" si="116">SUM(H559)</f>
        <v>0</v>
      </c>
      <c r="I873" s="1127">
        <f t="shared" si="116"/>
        <v>0</v>
      </c>
      <c r="J873" s="1127">
        <f t="shared" si="116"/>
        <v>0</v>
      </c>
      <c r="K873" s="1127">
        <f t="shared" si="116"/>
        <v>0</v>
      </c>
      <c r="L873" s="947"/>
      <c r="M873" s="1127">
        <f t="shared" ref="M873:P873" si="117">SUM(M559)</f>
        <v>-1.7395085888236575E-4</v>
      </c>
      <c r="N873" s="1127">
        <f t="shared" si="117"/>
        <v>-8.2005404901686703E-4</v>
      </c>
      <c r="O873" s="1127">
        <f t="shared" si="117"/>
        <v>-2.0874103065883888E-3</v>
      </c>
      <c r="P873" s="1127">
        <f t="shared" si="117"/>
        <v>-2.6418786692759297E-3</v>
      </c>
      <c r="Q873" s="1032" t="str">
        <f>$Q$561</f>
        <v>fpl</v>
      </c>
      <c r="R873" s="44"/>
      <c r="S873" s="46"/>
      <c r="T873" s="46"/>
      <c r="U873" s="1059">
        <v>873</v>
      </c>
      <c r="V873" s="46"/>
    </row>
    <row r="874" spans="1:22" ht="15.75" customHeight="1">
      <c r="A874" s="44" t="str">
        <f>$A$562</f>
        <v>Onions purchase - unit</v>
      </c>
      <c r="B874" s="1199"/>
      <c r="C874" s="1127">
        <f t="shared" ref="C874:F874" si="118">SUM(C565)</f>
        <v>1.7742987606001303E-3</v>
      </c>
      <c r="D874" s="1127">
        <f t="shared" si="118"/>
        <v>1.8786692759295497E-3</v>
      </c>
      <c r="E874" s="1127">
        <f t="shared" si="118"/>
        <v>5.0097847358121332E-3</v>
      </c>
      <c r="F874" s="1127">
        <f t="shared" si="118"/>
        <v>9.5499021526418773E-3</v>
      </c>
      <c r="G874" s="947"/>
      <c r="H874" s="1127">
        <f t="shared" ref="H874:K874" si="119">SUM(H565)</f>
        <v>0</v>
      </c>
      <c r="I874" s="1127">
        <f t="shared" si="119"/>
        <v>0</v>
      </c>
      <c r="J874" s="1127">
        <f t="shared" si="119"/>
        <v>0</v>
      </c>
      <c r="K874" s="1127">
        <f t="shared" si="119"/>
        <v>0</v>
      </c>
      <c r="L874" s="947"/>
      <c r="M874" s="1127">
        <f t="shared" ref="M874:P874" si="120">SUM(M565)</f>
        <v>-1.7742987606001303E-3</v>
      </c>
      <c r="N874" s="1127">
        <f t="shared" si="120"/>
        <v>-1.8786692759295497E-3</v>
      </c>
      <c r="O874" s="1127">
        <f t="shared" si="120"/>
        <v>-5.0097847358121332E-3</v>
      </c>
      <c r="P874" s="1127">
        <f t="shared" si="120"/>
        <v>-9.5499021526418773E-3</v>
      </c>
      <c r="Q874" s="1032" t="str">
        <f>$Q$567</f>
        <v>fpl</v>
      </c>
      <c r="R874" s="44"/>
      <c r="S874" s="46"/>
      <c r="T874" s="46"/>
      <c r="U874" s="1059">
        <v>874</v>
      </c>
      <c r="V874" s="46"/>
    </row>
    <row r="875" spans="1:22" ht="15.75" customHeight="1">
      <c r="A875" s="44" t="str">
        <f>$A$568</f>
        <v>Banana purchase - unit</v>
      </c>
      <c r="B875" s="1199"/>
      <c r="C875" s="1127">
        <f t="shared" ref="C875:F875" si="121">SUM(C571)</f>
        <v>0</v>
      </c>
      <c r="D875" s="1127">
        <f t="shared" si="121"/>
        <v>3.2429410120212469E-3</v>
      </c>
      <c r="E875" s="1127">
        <f t="shared" si="121"/>
        <v>4.5401174168297458E-3</v>
      </c>
      <c r="F875" s="1127">
        <f t="shared" si="121"/>
        <v>4.5401174168297458E-3</v>
      </c>
      <c r="G875" s="947"/>
      <c r="H875" s="1127">
        <f t="shared" ref="H875:K875" si="122">SUM(H571)</f>
        <v>0</v>
      </c>
      <c r="I875" s="1127">
        <f t="shared" si="122"/>
        <v>0</v>
      </c>
      <c r="J875" s="1127">
        <f t="shared" si="122"/>
        <v>0</v>
      </c>
      <c r="K875" s="1127">
        <f t="shared" si="122"/>
        <v>0</v>
      </c>
      <c r="L875" s="947"/>
      <c r="M875" s="1127">
        <f t="shared" ref="M875:P875" si="123">SUM(M571)</f>
        <v>0</v>
      </c>
      <c r="N875" s="1127">
        <f t="shared" si="123"/>
        <v>-3.2429410120212469E-3</v>
      </c>
      <c r="O875" s="1127">
        <f t="shared" si="123"/>
        <v>-4.5401174168297458E-3</v>
      </c>
      <c r="P875" s="1127">
        <f t="shared" si="123"/>
        <v>-4.5401174168297458E-3</v>
      </c>
      <c r="Q875" s="1032" t="str">
        <f>$Q$573</f>
        <v>fpl</v>
      </c>
      <c r="R875" s="44"/>
      <c r="S875" s="46"/>
      <c r="T875" s="46"/>
      <c r="U875" s="1059">
        <v>875</v>
      </c>
      <c r="V875" s="46"/>
    </row>
    <row r="876" spans="1:22" ht="15.75" customHeight="1">
      <c r="A876" s="44" t="str">
        <f>$A$574</f>
        <v>Pumpkin purchase - qty</v>
      </c>
      <c r="B876" s="1199"/>
      <c r="C876" s="1127">
        <f t="shared" ref="C876:F876" si="124">SUM(C577)</f>
        <v>0</v>
      </c>
      <c r="D876" s="1127">
        <f t="shared" si="124"/>
        <v>0</v>
      </c>
      <c r="E876" s="1127">
        <f t="shared" si="124"/>
        <v>0</v>
      </c>
      <c r="F876" s="1127">
        <f t="shared" si="124"/>
        <v>0</v>
      </c>
      <c r="G876" s="947"/>
      <c r="H876" s="1127">
        <f t="shared" ref="H876:K876" si="125">SUM(H577)</f>
        <v>0</v>
      </c>
      <c r="I876" s="1127">
        <f t="shared" si="125"/>
        <v>0</v>
      </c>
      <c r="J876" s="1127">
        <f t="shared" si="125"/>
        <v>0</v>
      </c>
      <c r="K876" s="1127">
        <f t="shared" si="125"/>
        <v>0</v>
      </c>
      <c r="L876" s="947"/>
      <c r="M876" s="1127">
        <f t="shared" ref="M876:P876" si="126">SUM(M577)</f>
        <v>0</v>
      </c>
      <c r="N876" s="1127">
        <f t="shared" si="126"/>
        <v>0</v>
      </c>
      <c r="O876" s="1127">
        <f t="shared" si="126"/>
        <v>0</v>
      </c>
      <c r="P876" s="1127">
        <f t="shared" si="126"/>
        <v>0</v>
      </c>
      <c r="Q876" s="1032" t="str">
        <f>$Q$579</f>
        <v>fpl</v>
      </c>
      <c r="R876" s="44"/>
      <c r="S876" s="46"/>
      <c r="T876" s="46"/>
      <c r="U876" s="1059">
        <v>876</v>
      </c>
      <c r="V876" s="46"/>
    </row>
    <row r="877" spans="1:22" ht="15.75" customHeight="1">
      <c r="A877" s="44" t="str">
        <f>$A$580</f>
        <v>Cassava (fresh) purchase - qty</v>
      </c>
      <c r="B877" s="1199"/>
      <c r="C877" s="1127">
        <f t="shared" ref="C877:F877" si="127">SUM(C583)</f>
        <v>0</v>
      </c>
      <c r="D877" s="1127">
        <f t="shared" si="127"/>
        <v>0</v>
      </c>
      <c r="E877" s="1127">
        <f t="shared" si="127"/>
        <v>0</v>
      </c>
      <c r="F877" s="1127">
        <f t="shared" si="127"/>
        <v>0</v>
      </c>
      <c r="G877" s="947"/>
      <c r="H877" s="1127">
        <f t="shared" ref="H877:K877" si="128">SUM(H583)</f>
        <v>0</v>
      </c>
      <c r="I877" s="1127">
        <f t="shared" si="128"/>
        <v>0</v>
      </c>
      <c r="J877" s="1127">
        <f t="shared" si="128"/>
        <v>0</v>
      </c>
      <c r="K877" s="1127">
        <f t="shared" si="128"/>
        <v>0</v>
      </c>
      <c r="L877" s="947"/>
      <c r="M877" s="1127">
        <f t="shared" ref="M877:P877" si="129">SUM(M583)</f>
        <v>0</v>
      </c>
      <c r="N877" s="1127">
        <f t="shared" si="129"/>
        <v>0</v>
      </c>
      <c r="O877" s="1127">
        <f t="shared" si="129"/>
        <v>0</v>
      </c>
      <c r="P877" s="1127">
        <f t="shared" si="129"/>
        <v>0</v>
      </c>
      <c r="Q877" s="1032" t="str">
        <f>$Q$585</f>
        <v>fpl</v>
      </c>
      <c r="R877" s="44"/>
      <c r="S877" s="46"/>
      <c r="T877" s="46"/>
      <c r="U877" s="1059">
        <v>877</v>
      </c>
      <c r="V877" s="46"/>
    </row>
    <row r="878" spans="1:22" ht="15.75" customHeight="1">
      <c r="A878" s="44" t="str">
        <f>$A$586</f>
        <v>Cassava (flour) purchase - qty</v>
      </c>
      <c r="B878" s="1199"/>
      <c r="C878" s="1127">
        <f t="shared" ref="C878:F878" si="130">SUM(C589)</f>
        <v>2.6771037181996086E-2</v>
      </c>
      <c r="D878" s="1127">
        <f t="shared" si="130"/>
        <v>3.0595471065138387E-2</v>
      </c>
      <c r="E878" s="1127">
        <f t="shared" si="130"/>
        <v>1.7847358121330724E-2</v>
      </c>
      <c r="F878" s="1127">
        <f t="shared" si="130"/>
        <v>2.7886497064579255E-2</v>
      </c>
      <c r="G878" s="947"/>
      <c r="H878" s="1127">
        <f t="shared" ref="H878:K878" si="131">SUM(H589)</f>
        <v>0</v>
      </c>
      <c r="I878" s="1127">
        <f t="shared" si="131"/>
        <v>0</v>
      </c>
      <c r="J878" s="1127">
        <f t="shared" si="131"/>
        <v>0</v>
      </c>
      <c r="K878" s="1127">
        <f t="shared" si="131"/>
        <v>0</v>
      </c>
      <c r="L878" s="947"/>
      <c r="M878" s="1127">
        <f t="shared" ref="M878:P878" si="132">SUM(M589)</f>
        <v>-2.6771037181996086E-2</v>
      </c>
      <c r="N878" s="1127">
        <f t="shared" si="132"/>
        <v>-3.0595471065138387E-2</v>
      </c>
      <c r="O878" s="1127">
        <f t="shared" si="132"/>
        <v>-1.7847358121330724E-2</v>
      </c>
      <c r="P878" s="1127">
        <f t="shared" si="132"/>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3">SUM(C596)</f>
        <v>4.018264840182648E-3</v>
      </c>
      <c r="D879" s="808">
        <f t="shared" si="133"/>
        <v>0</v>
      </c>
      <c r="E879" s="808">
        <f t="shared" si="133"/>
        <v>0</v>
      </c>
      <c r="F879" s="808">
        <f t="shared" si="133"/>
        <v>0</v>
      </c>
      <c r="G879" s="947"/>
      <c r="H879" s="808">
        <f t="shared" ref="H879:K879" si="134">SUM(H596)</f>
        <v>0</v>
      </c>
      <c r="I879" s="808">
        <f t="shared" si="134"/>
        <v>0</v>
      </c>
      <c r="J879" s="808">
        <f t="shared" si="134"/>
        <v>0</v>
      </c>
      <c r="K879" s="808">
        <f t="shared" si="134"/>
        <v>0</v>
      </c>
      <c r="L879" s="947"/>
      <c r="M879" s="808">
        <f t="shared" ref="M879:P879" si="135">SUM(M596)</f>
        <v>-4.018264840182648E-3</v>
      </c>
      <c r="N879" s="808">
        <f t="shared" si="135"/>
        <v>0</v>
      </c>
      <c r="O879" s="808">
        <f t="shared" si="135"/>
        <v>0</v>
      </c>
      <c r="P879" s="808">
        <f t="shared" si="135"/>
        <v>0</v>
      </c>
      <c r="Q879" s="1032" t="str">
        <f>$Q$598</f>
        <v>des</v>
      </c>
      <c r="R879" s="44" t="str">
        <f t="shared" si="84"/>
        <v/>
      </c>
      <c r="S879" s="46"/>
      <c r="T879" s="46"/>
      <c r="U879" s="1059">
        <v>879</v>
      </c>
      <c r="V879" s="46"/>
    </row>
    <row r="880" spans="1:22" ht="15.75" customHeight="1">
      <c r="A880" s="44" t="str">
        <f>$A$599</f>
        <v>Fresh fish purchase - unit</v>
      </c>
      <c r="B880" s="1199"/>
      <c r="C880" s="808">
        <f t="shared" ref="C880:F880" si="136">SUM(C602)</f>
        <v>4.1313328984561863E-4</v>
      </c>
      <c r="D880" s="808">
        <f t="shared" si="136"/>
        <v>1.4164569937564068E-3</v>
      </c>
      <c r="E880" s="808">
        <f t="shared" si="136"/>
        <v>2.4787997390737118E-3</v>
      </c>
      <c r="F880" s="808">
        <f t="shared" si="136"/>
        <v>7.7462491846053486E-3</v>
      </c>
      <c r="G880" s="947"/>
      <c r="H880" s="808">
        <f t="shared" ref="H880:K880" si="137">SUM(H602)</f>
        <v>0</v>
      </c>
      <c r="I880" s="808">
        <f t="shared" si="137"/>
        <v>0</v>
      </c>
      <c r="J880" s="808">
        <f t="shared" si="137"/>
        <v>0</v>
      </c>
      <c r="K880" s="808">
        <f t="shared" si="137"/>
        <v>0</v>
      </c>
      <c r="L880" s="947"/>
      <c r="M880" s="808">
        <f t="shared" ref="M880:P880" si="138">SUM(M602)</f>
        <v>-4.1313328984561863E-4</v>
      </c>
      <c r="N880" s="808">
        <f t="shared" si="138"/>
        <v>-1.4164569937564068E-3</v>
      </c>
      <c r="O880" s="808">
        <f t="shared" si="138"/>
        <v>-2.4787997390737118E-3</v>
      </c>
      <c r="P880" s="808">
        <f t="shared" si="138"/>
        <v>-7.7462491846053486E-3</v>
      </c>
      <c r="Q880" s="1032" t="str">
        <f>$Q$604</f>
        <v>fpl</v>
      </c>
      <c r="R880" s="44" t="str">
        <f t="shared" si="84"/>
        <v/>
      </c>
      <c r="S880" s="46"/>
      <c r="T880" s="46"/>
      <c r="U880" s="1059">
        <v>880</v>
      </c>
      <c r="V880" s="46"/>
    </row>
    <row r="881" spans="1:22" ht="15.75" customHeight="1">
      <c r="A881" s="44" t="str">
        <f>$A$605</f>
        <v>Dried fish purchase - unit</v>
      </c>
      <c r="B881" s="1199"/>
      <c r="C881" s="808">
        <f t="shared" ref="C881:F881" si="139">SUM(C608)</f>
        <v>3.3594259621656884E-3</v>
      </c>
      <c r="D881" s="808">
        <f t="shared" si="139"/>
        <v>6.9108191221694155E-3</v>
      </c>
      <c r="E881" s="808">
        <f t="shared" si="139"/>
        <v>1.6125244618395301E-2</v>
      </c>
      <c r="F881" s="808">
        <f t="shared" si="139"/>
        <v>3.0234833659491193E-2</v>
      </c>
      <c r="G881" s="947"/>
      <c r="H881" s="808">
        <f t="shared" ref="H881:K881" si="140">SUM(H608)</f>
        <v>0</v>
      </c>
      <c r="I881" s="808">
        <f t="shared" si="140"/>
        <v>0</v>
      </c>
      <c r="J881" s="808">
        <f t="shared" si="140"/>
        <v>0</v>
      </c>
      <c r="K881" s="808">
        <f t="shared" si="140"/>
        <v>0</v>
      </c>
      <c r="L881" s="947"/>
      <c r="M881" s="808">
        <f t="shared" ref="M881:P881" si="141">SUM(M608)</f>
        <v>-3.3594259621656884E-3</v>
      </c>
      <c r="N881" s="808">
        <f t="shared" si="141"/>
        <v>-6.9108191221694155E-3</v>
      </c>
      <c r="O881" s="808">
        <f t="shared" si="141"/>
        <v>-1.6125244618395301E-2</v>
      </c>
      <c r="P881" s="808">
        <f t="shared" si="141"/>
        <v>-3.0234833659491193E-2</v>
      </c>
      <c r="Q881" s="1032" t="str">
        <f>$Q$610</f>
        <v>fpl</v>
      </c>
      <c r="R881" s="44" t="str">
        <f t="shared" si="84"/>
        <v/>
      </c>
      <c r="S881" s="46"/>
      <c r="T881" s="46"/>
      <c r="U881" s="1059">
        <v>881</v>
      </c>
      <c r="V881" s="46"/>
    </row>
    <row r="882" spans="1:22" ht="15.75" customHeight="1">
      <c r="A882" s="44" t="str">
        <f>$A$611</f>
        <v>Kapenta purchase - unit</v>
      </c>
      <c r="B882" s="1199"/>
      <c r="C882" s="808">
        <f t="shared" ref="C882:F882" si="142">SUM(C614)</f>
        <v>0</v>
      </c>
      <c r="D882" s="808">
        <f t="shared" si="142"/>
        <v>0</v>
      </c>
      <c r="E882" s="808">
        <f t="shared" si="142"/>
        <v>8.7671232876712323E-3</v>
      </c>
      <c r="F882" s="808">
        <f t="shared" si="142"/>
        <v>7.1232876712328764E-3</v>
      </c>
      <c r="G882" s="947"/>
      <c r="H882" s="808">
        <f t="shared" ref="H882:K882" si="143">SUM(H614)</f>
        <v>0</v>
      </c>
      <c r="I882" s="808">
        <f t="shared" si="143"/>
        <v>0</v>
      </c>
      <c r="J882" s="808">
        <f t="shared" si="143"/>
        <v>0</v>
      </c>
      <c r="K882" s="808">
        <f t="shared" si="143"/>
        <v>0</v>
      </c>
      <c r="L882" s="947"/>
      <c r="M882" s="808">
        <f t="shared" ref="M882:P882" si="144">SUM(M614)</f>
        <v>0</v>
      </c>
      <c r="N882" s="808">
        <f t="shared" si="144"/>
        <v>0</v>
      </c>
      <c r="O882" s="808">
        <f t="shared" si="144"/>
        <v>-8.7671232876712323E-3</v>
      </c>
      <c r="P882" s="808">
        <f t="shared" si="144"/>
        <v>-7.1232876712328764E-3</v>
      </c>
      <c r="Q882" s="1032" t="str">
        <f>$Q$616</f>
        <v>des</v>
      </c>
      <c r="R882" s="44" t="str">
        <f t="shared" si="84"/>
        <v/>
      </c>
      <c r="S882" s="46"/>
      <c r="T882" s="46"/>
      <c r="U882" s="1059">
        <v>882</v>
      </c>
      <c r="V882" s="46"/>
    </row>
    <row r="883" spans="1:22" ht="15.75" customHeight="1">
      <c r="A883" s="44" t="str">
        <f>$A$617</f>
        <v>Groundnuts (dried) purchase - unit</v>
      </c>
      <c r="B883" s="1199"/>
      <c r="C883" s="808">
        <f t="shared" ref="C883:F883" si="145">SUM(C620)</f>
        <v>0</v>
      </c>
      <c r="D883" s="808">
        <f t="shared" si="145"/>
        <v>3.2373497344143137E-3</v>
      </c>
      <c r="E883" s="808">
        <f t="shared" si="145"/>
        <v>3.7769080234833661E-3</v>
      </c>
      <c r="F883" s="808">
        <f t="shared" si="145"/>
        <v>8.4980430528375731E-3</v>
      </c>
      <c r="G883" s="947"/>
      <c r="H883" s="808">
        <f t="shared" ref="H883:K883" si="146">SUM(H620)</f>
        <v>0</v>
      </c>
      <c r="I883" s="808">
        <f t="shared" si="146"/>
        <v>0</v>
      </c>
      <c r="J883" s="808">
        <f t="shared" si="146"/>
        <v>0</v>
      </c>
      <c r="K883" s="808">
        <f t="shared" si="146"/>
        <v>0</v>
      </c>
      <c r="L883" s="947"/>
      <c r="M883" s="808">
        <f t="shared" ref="M883:P883" si="147">SUM(M620)</f>
        <v>0</v>
      </c>
      <c r="N883" s="808">
        <f t="shared" si="147"/>
        <v>-3.2373497344143137E-3</v>
      </c>
      <c r="O883" s="808">
        <f t="shared" si="147"/>
        <v>-3.7769080234833661E-3</v>
      </c>
      <c r="P883" s="808">
        <f t="shared" si="147"/>
        <v>-8.4980430528375731E-3</v>
      </c>
      <c r="Q883" s="1032" t="str">
        <f>$Q$622</f>
        <v>fpl</v>
      </c>
      <c r="R883" s="44" t="str">
        <f t="shared" si="84"/>
        <v/>
      </c>
      <c r="S883" s="46"/>
      <c r="T883" s="46"/>
      <c r="U883" s="1059">
        <v>883</v>
      </c>
      <c r="V883" s="46"/>
    </row>
    <row r="884" spans="1:22" ht="15.75" customHeight="1">
      <c r="A884" s="44" t="str">
        <f>$A$623</f>
        <v>Beans purchase - unit</v>
      </c>
      <c r="B884" s="1199"/>
      <c r="C884" s="808">
        <f t="shared" ref="C884:F884" si="148">SUM(C626)</f>
        <v>7.3711676451402482E-3</v>
      </c>
      <c r="D884" s="808">
        <f t="shared" si="148"/>
        <v>1.1372658652502097E-2</v>
      </c>
      <c r="E884" s="808">
        <f t="shared" si="148"/>
        <v>1.7690802348336598E-2</v>
      </c>
      <c r="F884" s="808">
        <f t="shared" si="148"/>
        <v>1.1056751467710372E-2</v>
      </c>
      <c r="G884" s="947"/>
      <c r="H884" s="808">
        <f t="shared" ref="H884:K884" si="149">SUM(H626)</f>
        <v>0</v>
      </c>
      <c r="I884" s="808">
        <f t="shared" si="149"/>
        <v>0</v>
      </c>
      <c r="J884" s="808">
        <f t="shared" si="149"/>
        <v>0</v>
      </c>
      <c r="K884" s="808">
        <f t="shared" si="149"/>
        <v>0</v>
      </c>
      <c r="L884" s="947"/>
      <c r="M884" s="808">
        <f t="shared" ref="M884:P884" si="150">SUM(M626)</f>
        <v>-7.3711676451402482E-3</v>
      </c>
      <c r="N884" s="808">
        <f t="shared" si="150"/>
        <v>-1.1372658652502097E-2</v>
      </c>
      <c r="O884" s="808">
        <f t="shared" si="150"/>
        <v>-1.7690802348336598E-2</v>
      </c>
      <c r="P884" s="808">
        <f t="shared" si="150"/>
        <v>-1.1056751467710372E-2</v>
      </c>
      <c r="Q884" s="1032" t="str">
        <f>$Q$628</f>
        <v>des</v>
      </c>
      <c r="R884" s="44" t="str">
        <f t="shared" si="84"/>
        <v/>
      </c>
      <c r="S884" s="46"/>
      <c r="T884" s="46"/>
      <c r="U884" s="1059">
        <v>884</v>
      </c>
      <c r="V884" s="46"/>
    </row>
    <row r="885" spans="1:22" ht="15.75" customHeight="1">
      <c r="A885" s="44" t="str">
        <f>$A$629</f>
        <v>Loquat (masuku) purchase - unit</v>
      </c>
      <c r="B885" s="1199"/>
      <c r="C885" s="808">
        <f t="shared" ref="C885:F885" si="151">SUM(C632)</f>
        <v>0</v>
      </c>
      <c r="D885" s="808">
        <f t="shared" si="151"/>
        <v>0</v>
      </c>
      <c r="E885" s="808">
        <f t="shared" si="151"/>
        <v>0</v>
      </c>
      <c r="F885" s="808">
        <f t="shared" si="151"/>
        <v>0</v>
      </c>
      <c r="G885" s="947"/>
      <c r="H885" s="808">
        <f t="shared" ref="H885:K885" si="152">SUM(H632)</f>
        <v>0</v>
      </c>
      <c r="I885" s="808">
        <f t="shared" si="152"/>
        <v>0</v>
      </c>
      <c r="J885" s="808">
        <f t="shared" si="152"/>
        <v>0</v>
      </c>
      <c r="K885" s="808">
        <f t="shared" si="152"/>
        <v>0</v>
      </c>
      <c r="L885" s="947"/>
      <c r="M885" s="808">
        <f t="shared" ref="M885:P885" si="153">SUM(M632)</f>
        <v>0</v>
      </c>
      <c r="N885" s="808">
        <f t="shared" si="153"/>
        <v>0</v>
      </c>
      <c r="O885" s="808">
        <f t="shared" si="153"/>
        <v>0</v>
      </c>
      <c r="P885" s="808">
        <f t="shared" si="153"/>
        <v>0</v>
      </c>
      <c r="Q885" s="1032" t="str">
        <f>$Q$634</f>
        <v>des</v>
      </c>
      <c r="R885" s="44" t="str">
        <f t="shared" si="84"/>
        <v/>
      </c>
      <c r="S885" s="46"/>
      <c r="T885" s="46"/>
      <c r="U885" s="1059">
        <v>885</v>
      </c>
      <c r="V885" s="46"/>
    </row>
    <row r="886" spans="1:22" ht="15.75" customHeight="1">
      <c r="A886" s="1209" t="str">
        <f>$A$635</f>
        <v>Other purchase -- see Data 4</v>
      </c>
      <c r="B886" s="1199"/>
      <c r="C886" s="808">
        <f t="shared" ref="C886:F886" si="154">SUM(C639)</f>
        <v>1.6177429876060012E-3</v>
      </c>
      <c r="D886" s="808">
        <f t="shared" si="154"/>
        <v>9.4678967477401909E-3</v>
      </c>
      <c r="E886" s="808">
        <f t="shared" si="154"/>
        <v>0</v>
      </c>
      <c r="F886" s="808">
        <f t="shared" si="154"/>
        <v>0</v>
      </c>
      <c r="G886" s="947"/>
      <c r="H886" s="808">
        <f t="shared" ref="H886:K886" si="155">SUM(H639)</f>
        <v>0</v>
      </c>
      <c r="I886" s="808">
        <f t="shared" si="155"/>
        <v>0</v>
      </c>
      <c r="J886" s="808">
        <f t="shared" si="155"/>
        <v>0</v>
      </c>
      <c r="K886" s="808">
        <f t="shared" si="155"/>
        <v>0</v>
      </c>
      <c r="L886" s="947"/>
      <c r="M886" s="808">
        <f t="shared" ref="M886:P886" si="156">SUM(M639)</f>
        <v>-1.6177429876060012E-3</v>
      </c>
      <c r="N886" s="808">
        <f t="shared" si="156"/>
        <v>-9.4678967477401909E-3</v>
      </c>
      <c r="O886" s="808">
        <f t="shared" si="156"/>
        <v>0</v>
      </c>
      <c r="P886" s="808">
        <f t="shared" si="156"/>
        <v>0</v>
      </c>
      <c r="Q886" s="1032" t="str">
        <f>$Q$641</f>
        <v>dis</v>
      </c>
      <c r="R886" s="44" t="str">
        <f t="shared" si="84"/>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7">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8">IF(MAX(C904:F904,H904:K904)&gt;0,S903+1,S903)</f>
        <v>0</v>
      </c>
      <c r="T904" s="46" t="str">
        <f t="shared" si="157"/>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8"/>
        <v>0</v>
      </c>
      <c r="T905" s="46" t="str">
        <f t="shared" si="157"/>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8"/>
        <v>1</v>
      </c>
      <c r="T906" s="46">
        <f t="shared" si="157"/>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8"/>
        <v>1</v>
      </c>
      <c r="T907" s="46" t="str">
        <f t="shared" si="157"/>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8"/>
        <v>1</v>
      </c>
      <c r="T908" s="46" t="str">
        <f t="shared" si="157"/>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8"/>
        <v>1</v>
      </c>
      <c r="T909" s="46" t="str">
        <f t="shared" si="157"/>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8"/>
        <v>1</v>
      </c>
      <c r="T910" s="46" t="str">
        <f t="shared" si="157"/>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8"/>
        <v>1</v>
      </c>
      <c r="T911" s="46" t="str">
        <f t="shared" si="157"/>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8"/>
        <v>1</v>
      </c>
      <c r="T912" s="46" t="str">
        <f t="shared" si="157"/>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8"/>
        <v>1</v>
      </c>
      <c r="T913" s="46" t="str">
        <f t="shared" si="157"/>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8"/>
        <v>1</v>
      </c>
      <c r="T914" s="46" t="str">
        <f t="shared" si="157"/>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8"/>
        <v>1</v>
      </c>
      <c r="T915" s="46" t="str">
        <f t="shared" si="157"/>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8"/>
        <v>1</v>
      </c>
      <c r="T916" s="46" t="str">
        <f t="shared" si="157"/>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8"/>
        <v>1</v>
      </c>
      <c r="T917" s="46" t="str">
        <f t="shared" si="157"/>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8"/>
        <v>1</v>
      </c>
      <c r="T918" s="46" t="str">
        <f t="shared" si="157"/>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8"/>
        <v>1</v>
      </c>
      <c r="T919" s="46" t="str">
        <f t="shared" si="157"/>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8"/>
        <v>1</v>
      </c>
      <c r="T920" s="46" t="str">
        <f t="shared" si="157"/>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8"/>
        <v>1</v>
      </c>
      <c r="T921" s="46" t="str">
        <f t="shared" si="157"/>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8"/>
        <v>1</v>
      </c>
      <c r="T922" s="46" t="str">
        <f t="shared" si="157"/>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8"/>
        <v>2</v>
      </c>
      <c r="T923" s="46">
        <f t="shared" si="157"/>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8"/>
        <v>2</v>
      </c>
      <c r="T924" s="46" t="str">
        <f t="shared" si="157"/>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8"/>
        <v>3</v>
      </c>
      <c r="T925" s="46">
        <f t="shared" si="157"/>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8"/>
        <v>3</v>
      </c>
      <c r="T926" s="46" t="str">
        <f t="shared" si="157"/>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8"/>
        <v>3</v>
      </c>
      <c r="T927" s="46" t="str">
        <f t="shared" si="157"/>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8"/>
        <v>4</v>
      </c>
      <c r="T928" s="46">
        <f t="shared" si="157"/>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8"/>
        <v>4</v>
      </c>
      <c r="T929" s="46" t="str">
        <f t="shared" si="157"/>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8"/>
        <v>4</v>
      </c>
      <c r="T930" s="46" t="str">
        <f t="shared" si="157"/>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8"/>
        <v>5</v>
      </c>
      <c r="T931" s="46">
        <f t="shared" si="157"/>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8"/>
        <v>5</v>
      </c>
      <c r="T932" s="46" t="str">
        <f t="shared" si="157"/>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8"/>
        <v>6</v>
      </c>
      <c r="T933" s="46">
        <f t="shared" si="157"/>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8"/>
        <v>6</v>
      </c>
      <c r="T934" s="46" t="str">
        <f t="shared" si="157"/>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8"/>
        <v>6</v>
      </c>
      <c r="T935" s="46" t="str">
        <f t="shared" si="157"/>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8"/>
        <v>7</v>
      </c>
      <c r="T936" s="46">
        <f t="shared" si="157"/>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8"/>
        <v>7</v>
      </c>
      <c r="T937" s="46" t="str">
        <f t="shared" si="157"/>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8"/>
        <v>7</v>
      </c>
      <c r="T938" s="46" t="str">
        <f t="shared" si="157"/>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8"/>
        <v>7</v>
      </c>
      <c r="T939" s="46" t="str">
        <f t="shared" si="157"/>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8"/>
        <v>7</v>
      </c>
      <c r="T940" s="46" t="str">
        <f t="shared" si="157"/>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8"/>
        <v>7</v>
      </c>
      <c r="T941" s="46" t="str">
        <f t="shared" si="157"/>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8"/>
        <v>7</v>
      </c>
      <c r="T942" s="46" t="str">
        <f t="shared" si="157"/>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8"/>
        <v>8</v>
      </c>
      <c r="T943" s="46">
        <f t="shared" si="157"/>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8"/>
        <v>9</v>
      </c>
      <c r="T944" s="46">
        <f t="shared" si="157"/>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8"/>
        <v>9</v>
      </c>
      <c r="T945" s="46" t="str">
        <f t="shared" si="157"/>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8"/>
        <v>10</v>
      </c>
      <c r="T946" s="46">
        <f t="shared" si="157"/>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8"/>
        <v>10</v>
      </c>
      <c r="T947" s="46" t="str">
        <f t="shared" si="157"/>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8"/>
        <v>10</v>
      </c>
      <c r="T948" s="46" t="str">
        <f t="shared" si="157"/>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8"/>
        <v>10</v>
      </c>
      <c r="T949" s="46" t="str">
        <f t="shared" si="157"/>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8"/>
        <v>10</v>
      </c>
      <c r="T950" s="46" t="str">
        <f t="shared" si="157"/>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8"/>
        <v>10</v>
      </c>
      <c r="T951" s="46" t="str">
        <f t="shared" si="157"/>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8"/>
        <v>10</v>
      </c>
      <c r="T952" s="46" t="str">
        <f t="shared" si="157"/>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8"/>
        <v>10</v>
      </c>
      <c r="T953" s="46" t="str">
        <f t="shared" si="157"/>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8"/>
        <v>10</v>
      </c>
      <c r="T954" s="46" t="str">
        <f t="shared" si="157"/>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8"/>
        <v>10</v>
      </c>
      <c r="T955" s="46" t="str">
        <f t="shared" si="157"/>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8"/>
        <v>10</v>
      </c>
      <c r="T956" s="46" t="str">
        <f t="shared" si="157"/>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8"/>
        <v>10</v>
      </c>
      <c r="T957" s="46" t="str">
        <f t="shared" si="157"/>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8"/>
        <v>10</v>
      </c>
      <c r="T958" s="46" t="str">
        <f t="shared" si="157"/>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8"/>
        <v>10</v>
      </c>
      <c r="T959" s="46" t="str">
        <f t="shared" si="157"/>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8"/>
        <v>10</v>
      </c>
      <c r="T960" s="46" t="str">
        <f t="shared" si="157"/>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8"/>
        <v>10</v>
      </c>
      <c r="T961" s="46" t="str">
        <f t="shared" si="157"/>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8"/>
        <v>10</v>
      </c>
      <c r="T962" s="46" t="str">
        <f t="shared" si="157"/>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8"/>
        <v>10</v>
      </c>
      <c r="T963" s="46" t="str">
        <f t="shared" si="157"/>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8"/>
        <v>11</v>
      </c>
      <c r="T964" s="46">
        <f t="shared" si="157"/>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8"/>
        <v>12</v>
      </c>
      <c r="T965" s="46">
        <f t="shared" si="157"/>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8"/>
        <v>13</v>
      </c>
      <c r="T966" s="46">
        <f t="shared" si="157"/>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8"/>
        <v>13</v>
      </c>
      <c r="T967" s="46" t="str">
        <f t="shared" ref="T967:T982" si="159">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60">IF(MAX(C968:F968,H968:K968)&gt;0,S967+1,S967)</f>
        <v>13</v>
      </c>
      <c r="T968" s="46" t="str">
        <f t="shared" si="159"/>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60"/>
        <v>13</v>
      </c>
      <c r="T969" s="46" t="str">
        <f t="shared" si="159"/>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60"/>
        <v>13</v>
      </c>
      <c r="T970" s="46" t="str">
        <f t="shared" si="159"/>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60"/>
        <v>13</v>
      </c>
      <c r="T971" s="46" t="str">
        <f t="shared" si="159"/>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60"/>
        <v>14</v>
      </c>
      <c r="T972" s="46">
        <f t="shared" si="159"/>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60"/>
        <v>14</v>
      </c>
      <c r="T973" s="46" t="str">
        <f t="shared" si="159"/>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60"/>
        <v>15</v>
      </c>
      <c r="T974" s="46">
        <f t="shared" si="159"/>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60"/>
        <v>15</v>
      </c>
      <c r="T975" s="46" t="str">
        <f t="shared" si="159"/>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60"/>
        <v>15</v>
      </c>
      <c r="T976" s="46" t="str">
        <f t="shared" si="159"/>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60"/>
        <v>15</v>
      </c>
      <c r="T977" s="46" t="str">
        <f t="shared" si="159"/>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60"/>
        <v>15</v>
      </c>
      <c r="T978" s="46" t="str">
        <f t="shared" si="159"/>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60"/>
        <v>15</v>
      </c>
      <c r="T979" s="46" t="str">
        <f t="shared" si="159"/>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60"/>
        <v>15</v>
      </c>
      <c r="T980" s="46" t="str">
        <f t="shared" si="159"/>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60"/>
        <v>15</v>
      </c>
      <c r="T981" s="46" t="str">
        <f t="shared" si="159"/>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60"/>
        <v>15</v>
      </c>
      <c r="T982" s="46" t="str">
        <f t="shared" si="159"/>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 t="shared" ref="E987:F987" si="161">SUM(E456,E465,E474,E483,E492,E501,E507,E585,E591)</f>
        <v>1476</v>
      </c>
      <c r="F987" s="797">
        <f t="shared" si="161"/>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2">SUM(D513,D519,D525,D531,D537,D543,D549,D555,D561,D567,D573,D579,D604,D610,D622,D771,D772)</f>
        <v>579</v>
      </c>
      <c r="E988" s="797">
        <f t="shared" si="162"/>
        <v>2262</v>
      </c>
      <c r="F988" s="797">
        <f t="shared" si="162"/>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 t="shared" ref="C989:F989" si="163">SUM(C598,C616,C628,C634)</f>
        <v>162</v>
      </c>
      <c r="D989" s="797">
        <f t="shared" si="163"/>
        <v>90</v>
      </c>
      <c r="E989" s="797">
        <f t="shared" si="163"/>
        <v>216</v>
      </c>
      <c r="F989" s="797">
        <f t="shared" si="163"/>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4">SUM(C641)</f>
        <v>30</v>
      </c>
      <c r="D990" s="797">
        <f t="shared" si="164"/>
        <v>164</v>
      </c>
      <c r="E990" s="797">
        <f t="shared" si="164"/>
        <v>0</v>
      </c>
      <c r="F990" s="797">
        <f t="shared" si="164"/>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5">SUM(D773,D774,D775,D781:D782,D805)</f>
        <v>427</v>
      </c>
      <c r="E991" s="797">
        <f t="shared" si="165"/>
        <v>1272</v>
      </c>
      <c r="F991" s="797">
        <f t="shared" si="165"/>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6">SUM(D780,D789)</f>
        <v>0</v>
      </c>
      <c r="E992" s="797">
        <f t="shared" si="166"/>
        <v>0</v>
      </c>
      <c r="F992" s="797">
        <f t="shared" si="166"/>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7">SUM(D783:D784,D790:D794,D796:D797)</f>
        <v>385</v>
      </c>
      <c r="E993" s="797">
        <f t="shared" si="167"/>
        <v>7270</v>
      </c>
      <c r="F993" s="797">
        <f t="shared" si="167"/>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8">SUM(D798,D799)</f>
        <v>700</v>
      </c>
      <c r="E994" s="797">
        <f t="shared" si="168"/>
        <v>1050</v>
      </c>
      <c r="F994" s="797">
        <f t="shared" si="168"/>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9">SUM(D800)</f>
        <v>100</v>
      </c>
      <c r="E995" s="797">
        <f t="shared" si="169"/>
        <v>500</v>
      </c>
      <c r="F995" s="797">
        <f t="shared" si="169"/>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70">SUM(D803)</f>
        <v>0</v>
      </c>
      <c r="E996" s="797">
        <f t="shared" si="170"/>
        <v>100</v>
      </c>
      <c r="F996" s="797">
        <f t="shared" si="170"/>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71">SUM(D801,D802)</f>
        <v>258</v>
      </c>
      <c r="E997" s="797">
        <f t="shared" si="171"/>
        <v>600</v>
      </c>
      <c r="F997" s="797">
        <f t="shared" si="171"/>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2">SUM(D795,D804)</f>
        <v>337</v>
      </c>
      <c r="E998" s="797">
        <f t="shared" si="172"/>
        <v>900</v>
      </c>
      <c r="F998" s="797">
        <f t="shared" si="172"/>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3">SUM(D806)</f>
        <v>0</v>
      </c>
      <c r="E999" s="797">
        <f t="shared" si="173"/>
        <v>0</v>
      </c>
      <c r="F999" s="797">
        <f t="shared" si="173"/>
        <v>0</v>
      </c>
      <c r="G999" s="1199"/>
      <c r="H999" s="797">
        <f t="shared" ref="H999:K1000" si="174">SUM(H806)</f>
        <v>0</v>
      </c>
      <c r="I999" s="797">
        <f t="shared" si="174"/>
        <v>0</v>
      </c>
      <c r="J999" s="797">
        <f t="shared" si="174"/>
        <v>0</v>
      </c>
      <c r="K999" s="797">
        <f t="shared" si="174"/>
        <v>0</v>
      </c>
      <c r="L999" s="1199"/>
      <c r="M999" s="797">
        <f t="shared" ref="M999:P1000" si="175">SUM(M806)</f>
        <v>0</v>
      </c>
      <c r="N999" s="797">
        <f t="shared" si="175"/>
        <v>0</v>
      </c>
      <c r="O999" s="797">
        <f t="shared" si="175"/>
        <v>0</v>
      </c>
      <c r="P999" s="797">
        <f t="shared" si="175"/>
        <v>0</v>
      </c>
      <c r="R999" s="44"/>
      <c r="S999" s="46"/>
      <c r="T999" s="46"/>
      <c r="U999" s="1059">
        <v>999</v>
      </c>
      <c r="V999" s="46"/>
    </row>
    <row r="1000" spans="1:22" ht="15.75" customHeight="1">
      <c r="A1000" s="484" t="s">
        <v>703</v>
      </c>
      <c r="B1000" s="1199"/>
      <c r="C1000" s="797">
        <f t="shared" ref="C1000:F1000" si="176">SUM(C807)</f>
        <v>0</v>
      </c>
      <c r="D1000" s="797">
        <f t="shared" si="176"/>
        <v>0</v>
      </c>
      <c r="E1000" s="797">
        <f t="shared" si="176"/>
        <v>0</v>
      </c>
      <c r="F1000" s="797">
        <f t="shared" si="176"/>
        <v>0</v>
      </c>
      <c r="G1000" s="1199"/>
      <c r="H1000" s="797">
        <f t="shared" si="174"/>
        <v>0</v>
      </c>
      <c r="I1000" s="797">
        <f t="shared" si="174"/>
        <v>0</v>
      </c>
      <c r="J1000" s="797">
        <f t="shared" si="174"/>
        <v>0</v>
      </c>
      <c r="K1000" s="797">
        <f t="shared" si="174"/>
        <v>0</v>
      </c>
      <c r="L1000" s="1199"/>
      <c r="M1000" s="797">
        <f t="shared" si="175"/>
        <v>0</v>
      </c>
      <c r="N1000" s="797">
        <f t="shared" si="175"/>
        <v>0</v>
      </c>
      <c r="O1000" s="797">
        <f t="shared" si="175"/>
        <v>0</v>
      </c>
      <c r="P1000" s="797">
        <f t="shared" si="175"/>
        <v>0</v>
      </c>
      <c r="R1000" s="44"/>
      <c r="S1000" s="46"/>
      <c r="T1000" s="46"/>
      <c r="U1000" s="1059">
        <v>1000</v>
      </c>
      <c r="V1000" s="46"/>
    </row>
    <row r="1001" spans="1:22" ht="15.75" customHeight="1">
      <c r="A1001" s="44" t="s">
        <v>404</v>
      </c>
      <c r="B1001" s="1199"/>
      <c r="C1001" s="797">
        <f>C984-SUM(C987:C1000)</f>
        <v>610</v>
      </c>
      <c r="D1001" s="797">
        <f t="shared" ref="D1001:F1001" si="177">D984-SUM(D987:D1000)</f>
        <v>1214</v>
      </c>
      <c r="E1001" s="797">
        <f t="shared" si="177"/>
        <v>1763</v>
      </c>
      <c r="F1001" s="797">
        <f t="shared" si="177"/>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8">IF(LOOKUP(R1043,R$1067:R$1090,R$1067:R$1090)=R1043,R1043,"")</f>
        <v>3</v>
      </c>
      <c r="N1043" s="840"/>
      <c r="O1043" s="840"/>
      <c r="P1043" s="840"/>
      <c r="Q1043" s="447"/>
      <c r="R1043" s="840">
        <f t="shared" ref="R1043:R1054" si="179">IF($A1043="","",IF(LOOKUP($B1043,$T$819:$T$897,R$819:R$897)=0,"",LOOKUP($B1043,$T$819:$T$897,R$819:R$897)))</f>
        <v>3</v>
      </c>
      <c r="S1043" s="840"/>
      <c r="T1043" s="46"/>
      <c r="U1043" s="1059">
        <v>1043</v>
      </c>
      <c r="V1043" s="46"/>
    </row>
    <row r="1044" spans="1:22" ht="15.75" customHeight="1">
      <c r="A1044" s="1242" t="str">
        <f t="shared" ref="A1044:A1053" si="180">IF(OR(A1043="",LOOKUP(B1044,$T$819:$T$897,A$819:A$897)=A1043),"",LOOKUP(B1044,$T$819:$T$897,A$819:A$897))</f>
        <v>Own meat</v>
      </c>
      <c r="B1044" s="1216">
        <v>2</v>
      </c>
      <c r="C1044" s="884">
        <f t="shared" ref="C1044:C1059" si="181">IF($A1044="","",LOOKUP($B1044,$T$819:$T$897,C$819:C$897))</f>
        <v>3.9410741465535993E-3</v>
      </c>
      <c r="D1044" s="884">
        <f t="shared" ref="D1044:D1054" si="182">IF($A1044="","",LOOKUP($B1044,$T$819:$T$897,M$819:M$897))</f>
        <v>0</v>
      </c>
      <c r="E1044" s="884">
        <f t="shared" ref="E1044:E1054" si="183">IF($A1044="","",LOOKUP($B1044,$T$819:$T$897,D$819:D$897))</f>
        <v>6.7561271083775984E-3</v>
      </c>
      <c r="F1044" s="884">
        <f t="shared" ref="F1044:F1054" si="184">IF($A1044="","",LOOKUP($B1044,$T$819:$T$897,N$819:N$897))</f>
        <v>0</v>
      </c>
      <c r="G1044" s="840"/>
      <c r="H1044" s="1243">
        <f t="shared" ref="H1044:H1054" si="185">IF($A1044="","",LOOKUP($B1044,$T$819:$T$897,E$819:E$897))</f>
        <v>4.6205696890628402E-2</v>
      </c>
      <c r="I1044" s="1243">
        <f t="shared" ref="I1044:I1054" si="186">IF($A1044="","",LOOKUP($B1044,$T$819:$T$897,O$819:O$897))</f>
        <v>0</v>
      </c>
      <c r="J1044" s="1243">
        <f t="shared" ref="J1044:J1054" si="187">IF($A1044="","",LOOKUP($B1044,$T$819:$T$897,F$819:F$897))</f>
        <v>0.18132338551859098</v>
      </c>
      <c r="K1044" s="1243">
        <f t="shared" ref="K1044:K1054" si="188">IF($A1044="","",LOOKUP($B1044,$T$819:$T$897,P$819:P$897))</f>
        <v>0</v>
      </c>
      <c r="L1044" s="840"/>
      <c r="M1044" s="1226" t="str">
        <f t="shared" si="178"/>
        <v/>
      </c>
      <c r="N1044" s="840"/>
      <c r="O1044" s="840"/>
      <c r="P1044" s="840"/>
      <c r="Q1044" s="447"/>
      <c r="R1044" s="840" t="str">
        <f t="shared" si="179"/>
        <v/>
      </c>
      <c r="S1044" s="46"/>
      <c r="T1044" s="46"/>
      <c r="U1044" s="1059">
        <v>1044</v>
      </c>
      <c r="V1044" s="46"/>
    </row>
    <row r="1045" spans="1:22" ht="15.75" customHeight="1">
      <c r="A1045" s="1242" t="str">
        <f t="shared" si="180"/>
        <v>Green cons - Season 1: no of months</v>
      </c>
      <c r="B1045" s="1216">
        <v>3</v>
      </c>
      <c r="C1045" s="884">
        <f t="shared" si="181"/>
        <v>7.4999999999999997E-2</v>
      </c>
      <c r="D1045" s="884">
        <f t="shared" si="182"/>
        <v>0</v>
      </c>
      <c r="E1045" s="884">
        <f t="shared" si="183"/>
        <v>0.03</v>
      </c>
      <c r="F1045" s="884">
        <f t="shared" si="184"/>
        <v>0</v>
      </c>
      <c r="G1045" s="840"/>
      <c r="H1045" s="1243">
        <f t="shared" si="185"/>
        <v>9.9999999999999985E-3</v>
      </c>
      <c r="I1045" s="1243">
        <f t="shared" si="186"/>
        <v>0</v>
      </c>
      <c r="J1045" s="1243">
        <f t="shared" si="187"/>
        <v>9.9999999999999985E-3</v>
      </c>
      <c r="K1045" s="1243">
        <f t="shared" si="188"/>
        <v>0</v>
      </c>
      <c r="L1045" s="840"/>
      <c r="M1045" s="1226">
        <f t="shared" si="178"/>
        <v>9</v>
      </c>
      <c r="N1045" s="840"/>
      <c r="O1045" s="840"/>
      <c r="P1045" s="840"/>
      <c r="Q1045" s="447"/>
      <c r="R1045" s="840">
        <f t="shared" si="179"/>
        <v>9</v>
      </c>
      <c r="S1045" s="46"/>
      <c r="T1045" s="46"/>
      <c r="U1045" s="1059">
        <v>1045</v>
      </c>
      <c r="V1045" s="46"/>
    </row>
    <row r="1046" spans="1:22" ht="15.75" customHeight="1">
      <c r="A1046" s="1242" t="str">
        <f t="shared" si="180"/>
        <v xml:space="preserve">Green beans </v>
      </c>
      <c r="B1046" s="1216">
        <v>4</v>
      </c>
      <c r="C1046" s="884">
        <f t="shared" si="181"/>
        <v>3.3333333333333333E-2</v>
      </c>
      <c r="D1046" s="884">
        <f t="shared" si="182"/>
        <v>0</v>
      </c>
      <c r="E1046" s="884">
        <f t="shared" si="183"/>
        <v>3.3333333333333333E-2</v>
      </c>
      <c r="F1046" s="884">
        <f t="shared" si="184"/>
        <v>0</v>
      </c>
      <c r="G1046" s="840"/>
      <c r="H1046" s="1243">
        <f t="shared" si="185"/>
        <v>8.3333333333333332E-3</v>
      </c>
      <c r="I1046" s="1243">
        <f t="shared" si="186"/>
        <v>0</v>
      </c>
      <c r="J1046" s="1243">
        <f t="shared" si="187"/>
        <v>8.3333333333333332E-3</v>
      </c>
      <c r="K1046" s="1243">
        <f t="shared" si="188"/>
        <v>0</v>
      </c>
      <c r="L1046" s="840"/>
      <c r="M1046" s="1226" t="str">
        <f t="shared" si="178"/>
        <v/>
      </c>
      <c r="N1046" s="840"/>
      <c r="O1046" s="840"/>
      <c r="P1046" s="840"/>
      <c r="Q1046" s="447"/>
      <c r="R1046" s="840">
        <f t="shared" si="179"/>
        <v>10</v>
      </c>
      <c r="S1046" s="46"/>
      <c r="T1046" s="46"/>
      <c r="U1046" s="1059">
        <v>1046</v>
      </c>
      <c r="V1046" s="46"/>
    </row>
    <row r="1047" spans="1:22" ht="15.75" customHeight="1">
      <c r="A1047" s="1242" t="str">
        <f t="shared" si="180"/>
        <v>Maize: kg produced</v>
      </c>
      <c r="B1047" s="1216">
        <v>5</v>
      </c>
      <c r="C1047" s="884">
        <f t="shared" si="181"/>
        <v>7.893020221787346E-2</v>
      </c>
      <c r="D1047" s="884">
        <f t="shared" si="182"/>
        <v>0</v>
      </c>
      <c r="E1047" s="884">
        <f t="shared" si="183"/>
        <v>0.16575342465753423</v>
      </c>
      <c r="F1047" s="884">
        <f t="shared" si="184"/>
        <v>6.7654459043891557E-2</v>
      </c>
      <c r="G1047" s="840"/>
      <c r="H1047" s="1243">
        <f t="shared" si="185"/>
        <v>0.19732550554468362</v>
      </c>
      <c r="I1047" s="1243">
        <f t="shared" si="186"/>
        <v>0.51304631441617743</v>
      </c>
      <c r="J1047" s="1243">
        <f t="shared" si="187"/>
        <v>0.17759295499021527</v>
      </c>
      <c r="K1047" s="1243">
        <f t="shared" si="188"/>
        <v>0.71037181996086107</v>
      </c>
      <c r="L1047" s="840"/>
      <c r="M1047" s="1226">
        <f t="shared" si="178"/>
        <v>11</v>
      </c>
      <c r="N1047" s="840"/>
      <c r="O1047" s="840"/>
      <c r="P1047" s="840"/>
      <c r="Q1047" s="447"/>
      <c r="R1047" s="840">
        <f t="shared" si="179"/>
        <v>11</v>
      </c>
      <c r="S1047" s="46"/>
      <c r="T1047" s="46"/>
      <c r="U1047" s="1059">
        <v>1047</v>
      </c>
      <c r="V1047" s="46"/>
    </row>
    <row r="1048" spans="1:22" ht="15.75" customHeight="1">
      <c r="A1048" s="1242" t="str">
        <f t="shared" si="180"/>
        <v>Rice: kg produced</v>
      </c>
      <c r="B1048" s="1216">
        <v>6</v>
      </c>
      <c r="C1048" s="884">
        <f t="shared" si="181"/>
        <v>0</v>
      </c>
      <c r="D1048" s="884">
        <f t="shared" si="182"/>
        <v>0</v>
      </c>
      <c r="E1048" s="884">
        <f t="shared" si="183"/>
        <v>0</v>
      </c>
      <c r="F1048" s="884">
        <f t="shared" si="184"/>
        <v>0</v>
      </c>
      <c r="G1048" s="840"/>
      <c r="H1048" s="1243">
        <f t="shared" si="185"/>
        <v>0</v>
      </c>
      <c r="I1048" s="1243">
        <f t="shared" si="186"/>
        <v>0</v>
      </c>
      <c r="J1048" s="1243">
        <f t="shared" si="187"/>
        <v>1.1545988258317026E-2</v>
      </c>
      <c r="K1048" s="1243">
        <f t="shared" si="188"/>
        <v>-1.1545988258317026E-2</v>
      </c>
      <c r="L1048" s="840"/>
      <c r="M1048" s="1226" t="str">
        <f t="shared" si="178"/>
        <v/>
      </c>
      <c r="N1048" s="840"/>
      <c r="O1048" s="840"/>
      <c r="P1048" s="840"/>
      <c r="Q1048" s="447"/>
      <c r="R1048" s="840">
        <f t="shared" si="179"/>
        <v>13</v>
      </c>
      <c r="S1048" s="46"/>
      <c r="T1048" s="46"/>
      <c r="U1048" s="1059">
        <v>1048</v>
      </c>
      <c r="V1048" s="46"/>
    </row>
    <row r="1049" spans="1:22" ht="15.75" customHeight="1">
      <c r="A1049" s="1242" t="str">
        <f t="shared" si="180"/>
        <v>Beans: kg produced</v>
      </c>
      <c r="B1049" s="1216">
        <v>7</v>
      </c>
      <c r="C1049" s="884">
        <f t="shared" si="181"/>
        <v>1.3268101761252446E-2</v>
      </c>
      <c r="D1049" s="884">
        <f t="shared" si="182"/>
        <v>0</v>
      </c>
      <c r="E1049" s="884">
        <f t="shared" si="183"/>
        <v>1.2636287391668997E-2</v>
      </c>
      <c r="F1049" s="884">
        <f t="shared" si="184"/>
        <v>0</v>
      </c>
      <c r="G1049" s="840"/>
      <c r="H1049" s="1243">
        <f t="shared" si="185"/>
        <v>2.2113502935420744E-2</v>
      </c>
      <c r="I1049" s="1243">
        <f t="shared" si="186"/>
        <v>0</v>
      </c>
      <c r="J1049" s="1243">
        <f t="shared" si="187"/>
        <v>8.5689823874755391E-2</v>
      </c>
      <c r="K1049" s="1243">
        <f t="shared" si="188"/>
        <v>-2.2113502935420762E-2</v>
      </c>
      <c r="L1049" s="840"/>
      <c r="M1049" s="1226" t="str">
        <f t="shared" si="178"/>
        <v/>
      </c>
      <c r="N1049" s="840"/>
      <c r="O1049" s="840"/>
      <c r="P1049" s="840"/>
      <c r="Q1049" s="447"/>
      <c r="R1049" s="840">
        <f t="shared" si="179"/>
        <v>16</v>
      </c>
      <c r="S1049" s="46"/>
      <c r="T1049" s="46"/>
      <c r="U1049" s="1059">
        <v>1049</v>
      </c>
      <c r="V1049" s="46"/>
    </row>
    <row r="1050" spans="1:22" ht="15.75" customHeight="1">
      <c r="A1050" s="1242" t="str">
        <f t="shared" si="180"/>
        <v>Other root crops: no. local meas: Sweet Potatoes</v>
      </c>
      <c r="B1050" s="1216">
        <v>8</v>
      </c>
      <c r="C1050" s="884">
        <f t="shared" si="181"/>
        <v>4.9575994781474236E-3</v>
      </c>
      <c r="D1050" s="884">
        <f t="shared" si="182"/>
        <v>0</v>
      </c>
      <c r="E1050" s="884">
        <f t="shared" si="183"/>
        <v>4.2493709812692201E-3</v>
      </c>
      <c r="F1050" s="884">
        <f t="shared" si="184"/>
        <v>0</v>
      </c>
      <c r="G1050" s="840"/>
      <c r="H1050" s="1243">
        <f t="shared" si="185"/>
        <v>6.9406392694063929E-2</v>
      </c>
      <c r="I1050" s="1243">
        <f t="shared" si="186"/>
        <v>0</v>
      </c>
      <c r="J1050" s="1243">
        <f t="shared" si="187"/>
        <v>2.974559686888454E-2</v>
      </c>
      <c r="K1050" s="1243">
        <f t="shared" si="188"/>
        <v>4.4618395303326806E-2</v>
      </c>
      <c r="L1050" s="840"/>
      <c r="M1050" s="1226" t="str">
        <f t="shared" si="178"/>
        <v/>
      </c>
      <c r="N1050" s="840"/>
      <c r="O1050" s="840"/>
      <c r="P1050" s="840"/>
      <c r="Q1050" s="447"/>
      <c r="R1050" s="840">
        <f t="shared" si="179"/>
        <v>23</v>
      </c>
      <c r="S1050" s="46"/>
      <c r="T1050" s="46"/>
      <c r="U1050" s="1059">
        <v>1050</v>
      </c>
      <c r="V1050" s="46"/>
    </row>
    <row r="1051" spans="1:22" ht="15.75" customHeight="1">
      <c r="A1051" s="1242" t="str">
        <f t="shared" si="180"/>
        <v>Groundnuts (dry): no. local meas</v>
      </c>
      <c r="B1051" s="1216">
        <v>9</v>
      </c>
      <c r="C1051" s="884">
        <f t="shared" si="181"/>
        <v>0</v>
      </c>
      <c r="D1051" s="884">
        <f t="shared" si="182"/>
        <v>0</v>
      </c>
      <c r="E1051" s="884">
        <f t="shared" si="183"/>
        <v>0</v>
      </c>
      <c r="F1051" s="884">
        <f t="shared" si="184"/>
        <v>0</v>
      </c>
      <c r="G1051" s="1216"/>
      <c r="H1051" s="1243">
        <f t="shared" si="185"/>
        <v>0.18884540117416829</v>
      </c>
      <c r="I1051" s="1243">
        <f t="shared" si="186"/>
        <v>0.25179386823222438</v>
      </c>
      <c r="J1051" s="1243">
        <f t="shared" si="187"/>
        <v>0.16996086105675146</v>
      </c>
      <c r="K1051" s="1243">
        <f t="shared" si="188"/>
        <v>0.37769080234833652</v>
      </c>
      <c r="L1051" s="840"/>
      <c r="M1051" s="1226">
        <f t="shared" si="178"/>
        <v>24</v>
      </c>
      <c r="N1051" s="840"/>
      <c r="O1051" s="840"/>
      <c r="P1051" s="840"/>
      <c r="Q1051" s="447"/>
      <c r="R1051" s="840">
        <f t="shared" si="179"/>
        <v>24</v>
      </c>
      <c r="S1051" s="46"/>
      <c r="T1051" s="46"/>
      <c r="U1051" s="1059">
        <v>1051</v>
      </c>
      <c r="V1051" s="46"/>
    </row>
    <row r="1052" spans="1:22" ht="15.75" customHeight="1">
      <c r="A1052" s="1242" t="str">
        <f t="shared" si="180"/>
        <v>Other crop:  cassava (flour)</v>
      </c>
      <c r="B1052" s="1216">
        <v>10</v>
      </c>
      <c r="C1052" s="884">
        <f t="shared" si="181"/>
        <v>0.14872798434442269</v>
      </c>
      <c r="D1052" s="884">
        <f t="shared" si="182"/>
        <v>0</v>
      </c>
      <c r="E1052" s="884">
        <f t="shared" si="183"/>
        <v>0.1274811294380766</v>
      </c>
      <c r="F1052" s="884">
        <f t="shared" si="184"/>
        <v>3.1870282359519136E-2</v>
      </c>
      <c r="G1052" s="840"/>
      <c r="H1052" s="1243">
        <f t="shared" si="185"/>
        <v>0.11154598825831702</v>
      </c>
      <c r="I1052" s="1243">
        <f t="shared" si="186"/>
        <v>0.18590998043052837</v>
      </c>
      <c r="J1052" s="1243">
        <f t="shared" si="187"/>
        <v>0.19520547945205477</v>
      </c>
      <c r="K1052" s="1243">
        <f t="shared" si="188"/>
        <v>0.41829745596868884</v>
      </c>
      <c r="L1052" s="840"/>
      <c r="M1052" s="1226" t="str">
        <f t="shared" si="178"/>
        <v/>
      </c>
      <c r="N1052" s="840"/>
      <c r="O1052" s="840"/>
      <c r="P1052" s="840"/>
      <c r="Q1052" s="447"/>
      <c r="R1052" s="840">
        <f t="shared" si="179"/>
        <v>26</v>
      </c>
      <c r="S1052" s="46"/>
      <c r="T1052" s="46"/>
      <c r="U1052" s="1059">
        <v>1052</v>
      </c>
      <c r="V1052" s="46"/>
    </row>
    <row r="1053" spans="1:22" ht="15.75" customHeight="1">
      <c r="A1053" s="1242" t="str">
        <f t="shared" si="180"/>
        <v>Labour: Land clearing, construction, herding, slaughtering</v>
      </c>
      <c r="B1053" s="1216">
        <v>11</v>
      </c>
      <c r="C1053" s="884">
        <f t="shared" si="181"/>
        <v>0.42622309197651664</v>
      </c>
      <c r="D1053" s="884">
        <f t="shared" si="182"/>
        <v>8.5244618395303284E-2</v>
      </c>
      <c r="E1053" s="884">
        <f t="shared" si="183"/>
        <v>0.36533407883701424</v>
      </c>
      <c r="F1053" s="884">
        <f t="shared" si="184"/>
        <v>7.3066815767402926E-2</v>
      </c>
      <c r="G1053" s="840"/>
      <c r="H1053" s="1243">
        <f t="shared" si="185"/>
        <v>0</v>
      </c>
      <c r="I1053" s="1243">
        <f t="shared" si="186"/>
        <v>0</v>
      </c>
      <c r="J1053" s="1243">
        <f t="shared" si="187"/>
        <v>0</v>
      </c>
      <c r="K1053" s="1243">
        <f t="shared" si="188"/>
        <v>0</v>
      </c>
      <c r="L1053" s="840"/>
      <c r="M1053" s="1226" t="str">
        <f t="shared" si="178"/>
        <v/>
      </c>
      <c r="N1053" s="840"/>
      <c r="O1053" s="840"/>
      <c r="P1053" s="840"/>
      <c r="Q1053" s="447"/>
      <c r="R1053" s="840" t="str">
        <f t="shared" si="179"/>
        <v/>
      </c>
      <c r="S1053" s="46"/>
      <c r="T1053" s="46"/>
      <c r="U1053" s="1059">
        <v>1053</v>
      </c>
      <c r="V1053" s="46"/>
    </row>
    <row r="1054" spans="1:22" ht="15.75" customHeight="1">
      <c r="A1054" s="1242" t="str">
        <f t="shared" ref="A1054:A1059" si="189">IF(OR(A1053="",LOOKUP(B1054,$T$819:$T$897,A$819:A$897)=A1053),"",LOOKUP(B1054,$T$819:$T$897,A$819:A$897))</f>
        <v/>
      </c>
      <c r="B1054" s="1216">
        <v>12</v>
      </c>
      <c r="C1054" s="884" t="str">
        <f t="shared" si="181"/>
        <v/>
      </c>
      <c r="D1054" s="884" t="str">
        <f t="shared" si="182"/>
        <v/>
      </c>
      <c r="E1054" s="884" t="str">
        <f t="shared" si="183"/>
        <v/>
      </c>
      <c r="F1054" s="884" t="str">
        <f t="shared" si="184"/>
        <v/>
      </c>
      <c r="G1054" s="840"/>
      <c r="H1054" s="1243" t="str">
        <f t="shared" si="185"/>
        <v/>
      </c>
      <c r="I1054" s="1243" t="str">
        <f t="shared" si="186"/>
        <v/>
      </c>
      <c r="J1054" s="1243" t="str">
        <f t="shared" si="187"/>
        <v/>
      </c>
      <c r="K1054" s="1243" t="str">
        <f t="shared" si="188"/>
        <v/>
      </c>
      <c r="L1054" s="840"/>
      <c r="M1054" s="1226" t="str">
        <f t="shared" si="178"/>
        <v/>
      </c>
      <c r="N1054" s="840"/>
      <c r="O1054" s="840"/>
      <c r="P1054" s="840"/>
      <c r="Q1054" s="447"/>
      <c r="R1054" s="840" t="str">
        <f t="shared" si="179"/>
        <v/>
      </c>
      <c r="S1054" s="46"/>
      <c r="T1054" s="46"/>
      <c r="U1054" s="1059">
        <v>1054</v>
      </c>
      <c r="V1054" s="46"/>
    </row>
    <row r="1055" spans="1:22" ht="15.75" customHeight="1">
      <c r="A1055" s="1242" t="str">
        <f t="shared" si="189"/>
        <v/>
      </c>
      <c r="B1055" s="1216">
        <v>13</v>
      </c>
      <c r="C1055" s="884" t="str">
        <f t="shared" si="181"/>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9"/>
        <v/>
      </c>
      <c r="B1056" s="1216">
        <v>14</v>
      </c>
      <c r="C1056" s="884" t="str">
        <f t="shared" si="181"/>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9"/>
        <v/>
      </c>
      <c r="B1057" s="1216">
        <v>15</v>
      </c>
      <c r="C1057" s="884" t="str">
        <f t="shared" si="181"/>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9"/>
        <v/>
      </c>
      <c r="B1058" s="1216">
        <v>16</v>
      </c>
      <c r="C1058" s="884" t="str">
        <f t="shared" si="181"/>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9"/>
        <v/>
      </c>
      <c r="B1059" s="1216">
        <v>16</v>
      </c>
      <c r="C1059" s="884" t="str">
        <f t="shared" si="181"/>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90">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91">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90"/>
        <v>Cattle sales - local: no. sold</v>
      </c>
      <c r="B1069" s="1216">
        <v>2</v>
      </c>
      <c r="C1069" s="1119">
        <f t="shared" ref="C1069:C1090" si="192">IF($A1069="","",LOOKUP($B1069,$T$903:$T$982,C$903:C$982))</f>
        <v>0</v>
      </c>
      <c r="D1069" s="1119">
        <f t="shared" ref="D1069:D1090" si="193">IF($A1069="","",LOOKUP($B1069,$T$903:$T$982,M$903:M$982))</f>
        <v>0</v>
      </c>
      <c r="E1069" s="1119">
        <f t="shared" ref="E1069:E1090" si="194">IF($A1069="","",LOOKUP($B1069,$T$903:$T$982,D$903:D$982))</f>
        <v>0</v>
      </c>
      <c r="F1069" s="1119">
        <f t="shared" ref="F1069:F1090" si="195">IF($A1069="","",LOOKUP($B1069,$T$903:$T$982,N$903:N$982))</f>
        <v>0</v>
      </c>
      <c r="G1069" s="840"/>
      <c r="H1069" s="1226">
        <f t="shared" ref="H1069:H1090" si="196">IF($A1069="","",LOOKUP($B1069,$T$903:$T$982,E$903:E$982))</f>
        <v>1500</v>
      </c>
      <c r="I1069" s="1226">
        <f t="shared" ref="I1069:I1090" si="197">IF($A1069="","",LOOKUP($B1069,$T$903:$T$982,O$903:O$982))</f>
        <v>0</v>
      </c>
      <c r="J1069" s="1226">
        <f t="shared" ref="J1069:J1090" si="198">IF($A1069="","",LOOKUP($B1069,$T$903:$T$982,F$903:F$982))</f>
        <v>6000</v>
      </c>
      <c r="K1069" s="1226">
        <f t="shared" ref="K1069:K1090" si="199">IF($A1069="","",LOOKUP($B1069,$T$903:$T$982,P$903:P$982))</f>
        <v>750</v>
      </c>
      <c r="L1069" s="840"/>
      <c r="M1069" s="1003" t="str">
        <f t="shared" si="191"/>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90"/>
        <v>Goat sales - local: no. sold</v>
      </c>
      <c r="B1070" s="1216">
        <v>3</v>
      </c>
      <c r="C1070" s="1119">
        <f t="shared" si="192"/>
        <v>150</v>
      </c>
      <c r="D1070" s="1119">
        <f t="shared" si="193"/>
        <v>-75</v>
      </c>
      <c r="E1070" s="1119">
        <f t="shared" si="194"/>
        <v>150</v>
      </c>
      <c r="F1070" s="1119">
        <f t="shared" si="195"/>
        <v>0</v>
      </c>
      <c r="G1070" s="840"/>
      <c r="H1070" s="1226">
        <f t="shared" si="196"/>
        <v>225</v>
      </c>
      <c r="I1070" s="1226">
        <f t="shared" si="197"/>
        <v>75</v>
      </c>
      <c r="J1070" s="1226">
        <f t="shared" si="198"/>
        <v>300</v>
      </c>
      <c r="K1070" s="1226">
        <f t="shared" si="199"/>
        <v>75</v>
      </c>
      <c r="L1070" s="840"/>
      <c r="M1070" s="1003" t="str">
        <f t="shared" si="191"/>
        <v/>
      </c>
      <c r="N1070" s="840"/>
      <c r="O1070" s="840"/>
      <c r="P1070" s="840"/>
      <c r="Q1070" s="447"/>
      <c r="R1070" s="840" t="str">
        <f t="shared" ref="R1070:R1090" si="200">IF($A1070="","",IF(LOOKUP($B1070,$T$903:$T$982,R$903:R$982)=0,"",LOOKUP($B1070,$T$903:$T$982,R$903:R$982)))</f>
        <v/>
      </c>
      <c r="S1070" s="46"/>
      <c r="T1070" s="46"/>
      <c r="U1070" s="1059">
        <v>1070</v>
      </c>
      <c r="V1070" s="46"/>
    </row>
    <row r="1071" spans="1:22" ht="15.75" customHeight="1">
      <c r="A1071" s="1242" t="str">
        <f t="shared" si="190"/>
        <v>Chicken sales: no. sold</v>
      </c>
      <c r="B1071" s="1216">
        <v>4</v>
      </c>
      <c r="C1071" s="1119">
        <f t="shared" si="192"/>
        <v>0</v>
      </c>
      <c r="D1071" s="1119">
        <f t="shared" si="193"/>
        <v>0</v>
      </c>
      <c r="E1071" s="1119">
        <f t="shared" si="194"/>
        <v>250</v>
      </c>
      <c r="F1071" s="1119">
        <f t="shared" si="195"/>
        <v>0</v>
      </c>
      <c r="G1071" s="840"/>
      <c r="H1071" s="1226">
        <f t="shared" si="196"/>
        <v>250</v>
      </c>
      <c r="I1071" s="1226">
        <f t="shared" si="197"/>
        <v>0</v>
      </c>
      <c r="J1071" s="1226">
        <f t="shared" si="198"/>
        <v>625</v>
      </c>
      <c r="K1071" s="1226">
        <f t="shared" si="199"/>
        <v>0</v>
      </c>
      <c r="L1071" s="840"/>
      <c r="M1071" s="1003" t="str">
        <f t="shared" si="191"/>
        <v/>
      </c>
      <c r="N1071" s="840"/>
      <c r="O1071" s="840"/>
      <c r="P1071" s="840"/>
      <c r="Q1071" s="447"/>
      <c r="R1071" s="840" t="str">
        <f t="shared" si="200"/>
        <v/>
      </c>
      <c r="S1071" s="46"/>
      <c r="T1071" s="46"/>
      <c r="U1071" s="1059">
        <v>1071</v>
      </c>
      <c r="V1071" s="46"/>
    </row>
    <row r="1072" spans="1:22" ht="15.75" customHeight="1">
      <c r="A1072" s="1242" t="str">
        <f t="shared" si="190"/>
        <v>Maize: kg produced</v>
      </c>
      <c r="B1072" s="1216">
        <v>5</v>
      </c>
      <c r="C1072" s="1119">
        <f t="shared" si="192"/>
        <v>0</v>
      </c>
      <c r="D1072" s="1119">
        <f t="shared" si="193"/>
        <v>0</v>
      </c>
      <c r="E1072" s="1119">
        <f t="shared" si="194"/>
        <v>100</v>
      </c>
      <c r="F1072" s="1119">
        <f t="shared" si="195"/>
        <v>-100</v>
      </c>
      <c r="G1072" s="840"/>
      <c r="H1072" s="1226">
        <f t="shared" si="196"/>
        <v>650</v>
      </c>
      <c r="I1072" s="1226">
        <f t="shared" si="197"/>
        <v>-650</v>
      </c>
      <c r="J1072" s="1226">
        <f t="shared" si="198"/>
        <v>1200</v>
      </c>
      <c r="K1072" s="1226">
        <f t="shared" si="199"/>
        <v>-1200</v>
      </c>
      <c r="L1072" s="840"/>
      <c r="M1072" s="1003">
        <f t="shared" si="191"/>
        <v>9</v>
      </c>
      <c r="N1072" s="840"/>
      <c r="O1072" s="840"/>
      <c r="P1072" s="840"/>
      <c r="Q1072" s="447"/>
      <c r="R1072" s="840">
        <f t="shared" si="200"/>
        <v>9</v>
      </c>
      <c r="S1072" s="46"/>
      <c r="T1072" s="46"/>
      <c r="U1072" s="1059">
        <v>1072</v>
      </c>
      <c r="V1072" s="46"/>
    </row>
    <row r="1073" spans="1:22" ht="15.75" customHeight="1">
      <c r="A1073" s="1242" t="str">
        <f t="shared" si="190"/>
        <v>Rice: kg produced</v>
      </c>
      <c r="B1073" s="1216">
        <v>6</v>
      </c>
      <c r="C1073" s="1119">
        <f t="shared" si="192"/>
        <v>0</v>
      </c>
      <c r="D1073" s="1119">
        <f t="shared" si="193"/>
        <v>0</v>
      </c>
      <c r="E1073" s="1119">
        <f t="shared" si="194"/>
        <v>0</v>
      </c>
      <c r="F1073" s="1119">
        <f t="shared" si="195"/>
        <v>0</v>
      </c>
      <c r="G1073" s="840"/>
      <c r="H1073" s="1226">
        <f t="shared" si="196"/>
        <v>0</v>
      </c>
      <c r="I1073" s="1226">
        <f t="shared" si="197"/>
        <v>0</v>
      </c>
      <c r="J1073" s="1226">
        <f t="shared" si="198"/>
        <v>3000</v>
      </c>
      <c r="K1073" s="1226">
        <f t="shared" si="199"/>
        <v>40</v>
      </c>
      <c r="L1073" s="840"/>
      <c r="M1073" s="1003">
        <f t="shared" si="191"/>
        <v>11</v>
      </c>
      <c r="N1073" s="840"/>
      <c r="O1073" s="840"/>
      <c r="P1073" s="840"/>
      <c r="Q1073" s="447"/>
      <c r="R1073" s="840">
        <f t="shared" si="200"/>
        <v>11</v>
      </c>
      <c r="S1073" s="46"/>
      <c r="T1073" s="46"/>
      <c r="U1073" s="1059">
        <v>1073</v>
      </c>
      <c r="V1073" s="46"/>
    </row>
    <row r="1074" spans="1:22" ht="15.75" customHeight="1">
      <c r="A1074" s="1242" t="str">
        <f t="shared" si="190"/>
        <v>Beans: kg produced</v>
      </c>
      <c r="B1074" s="1216">
        <v>7</v>
      </c>
      <c r="C1074" s="1119">
        <f t="shared" si="192"/>
        <v>0</v>
      </c>
      <c r="D1074" s="1119">
        <f t="shared" si="193"/>
        <v>0</v>
      </c>
      <c r="E1074" s="1119">
        <f t="shared" si="194"/>
        <v>0</v>
      </c>
      <c r="F1074" s="1119">
        <f t="shared" si="195"/>
        <v>0</v>
      </c>
      <c r="G1074" s="840"/>
      <c r="H1074" s="1226">
        <f t="shared" si="196"/>
        <v>450</v>
      </c>
      <c r="I1074" s="1226">
        <f t="shared" si="197"/>
        <v>0</v>
      </c>
      <c r="J1074" s="1226">
        <f t="shared" si="198"/>
        <v>225</v>
      </c>
      <c r="K1074" s="1226">
        <f t="shared" si="199"/>
        <v>120</v>
      </c>
      <c r="L1074" s="840"/>
      <c r="M1074" s="1003" t="str">
        <f t="shared" si="191"/>
        <v/>
      </c>
      <c r="N1074" s="840"/>
      <c r="O1074" s="840"/>
      <c r="P1074" s="840"/>
      <c r="Q1074" s="447"/>
      <c r="R1074" s="840">
        <f t="shared" si="200"/>
        <v>14</v>
      </c>
      <c r="S1074" s="46"/>
      <c r="T1074" s="46"/>
      <c r="U1074" s="1059">
        <v>1074</v>
      </c>
      <c r="V1074" s="46"/>
    </row>
    <row r="1075" spans="1:22" ht="15.75" customHeight="1">
      <c r="A1075" s="1242" t="str">
        <f t="shared" si="190"/>
        <v>Other root crops: no. local meas: Sweet Potatoes</v>
      </c>
      <c r="B1075" s="1216">
        <v>8</v>
      </c>
      <c r="C1075" s="1119">
        <f t="shared" si="192"/>
        <v>0</v>
      </c>
      <c r="D1075" s="1119">
        <f t="shared" si="193"/>
        <v>0</v>
      </c>
      <c r="E1075" s="1119">
        <f t="shared" si="194"/>
        <v>0</v>
      </c>
      <c r="F1075" s="1119">
        <f t="shared" si="195"/>
        <v>0</v>
      </c>
      <c r="G1075" s="840"/>
      <c r="H1075" s="1226">
        <f t="shared" si="196"/>
        <v>0</v>
      </c>
      <c r="I1075" s="1226">
        <f t="shared" si="197"/>
        <v>0</v>
      </c>
      <c r="J1075" s="1226">
        <f t="shared" si="198"/>
        <v>480</v>
      </c>
      <c r="K1075" s="1226">
        <f t="shared" si="199"/>
        <v>-480</v>
      </c>
      <c r="L1075" s="840"/>
      <c r="M1075" s="1003" t="str">
        <f t="shared" si="191"/>
        <v/>
      </c>
      <c r="N1075" s="840"/>
      <c r="O1075" s="840"/>
      <c r="P1075" s="840"/>
      <c r="Q1075" s="447"/>
      <c r="R1075" s="840">
        <f t="shared" si="200"/>
        <v>21</v>
      </c>
      <c r="S1075" s="46"/>
      <c r="T1075" s="46"/>
      <c r="U1075" s="1059">
        <v>1075</v>
      </c>
      <c r="V1075" s="46"/>
    </row>
    <row r="1076" spans="1:22" ht="15.75" customHeight="1">
      <c r="A1076" s="1242" t="str">
        <f t="shared" si="190"/>
        <v>Groundnuts (dry): no. local meas</v>
      </c>
      <c r="B1076" s="1216">
        <v>9</v>
      </c>
      <c r="C1076" s="1119">
        <f t="shared" si="192"/>
        <v>0</v>
      </c>
      <c r="D1076" s="1119">
        <f t="shared" si="193"/>
        <v>0</v>
      </c>
      <c r="E1076" s="1119">
        <f t="shared" si="194"/>
        <v>0</v>
      </c>
      <c r="F1076" s="1119">
        <f t="shared" si="195"/>
        <v>0</v>
      </c>
      <c r="G1076" s="840"/>
      <c r="H1076" s="1226">
        <f t="shared" si="196"/>
        <v>1200</v>
      </c>
      <c r="I1076" s="1226">
        <f t="shared" si="197"/>
        <v>-1200</v>
      </c>
      <c r="J1076" s="1226">
        <f t="shared" si="198"/>
        <v>1600</v>
      </c>
      <c r="K1076" s="1226">
        <f t="shared" si="199"/>
        <v>-1600</v>
      </c>
      <c r="L1076" s="840"/>
      <c r="M1076" s="1003" t="str">
        <f t="shared" si="191"/>
        <v/>
      </c>
      <c r="N1076" s="840"/>
      <c r="O1076" s="840"/>
      <c r="P1076" s="840"/>
      <c r="Q1076" s="447"/>
      <c r="R1076" s="840">
        <f t="shared" si="200"/>
        <v>22</v>
      </c>
      <c r="S1076" s="46"/>
      <c r="T1076" s="46"/>
      <c r="U1076" s="1059">
        <v>1076</v>
      </c>
      <c r="V1076" s="46"/>
    </row>
    <row r="1077" spans="1:22" ht="15.75" customHeight="1">
      <c r="A1077" s="1242" t="str">
        <f t="shared" si="190"/>
        <v>Other crop:  cassava (flour)</v>
      </c>
      <c r="B1077" s="1216">
        <v>10</v>
      </c>
      <c r="C1077" s="1119">
        <f t="shared" si="192"/>
        <v>0</v>
      </c>
      <c r="D1077" s="1119">
        <f t="shared" si="193"/>
        <v>0</v>
      </c>
      <c r="E1077" s="1119">
        <f t="shared" si="194"/>
        <v>50</v>
      </c>
      <c r="F1077" s="1119">
        <f t="shared" si="195"/>
        <v>-50</v>
      </c>
      <c r="G1077" s="840"/>
      <c r="H1077" s="1226">
        <f t="shared" si="196"/>
        <v>250</v>
      </c>
      <c r="I1077" s="1226">
        <f t="shared" si="197"/>
        <v>-250</v>
      </c>
      <c r="J1077" s="1226">
        <f t="shared" si="198"/>
        <v>750</v>
      </c>
      <c r="K1077" s="1226">
        <f t="shared" si="199"/>
        <v>-750</v>
      </c>
      <c r="L1077" s="840"/>
      <c r="M1077" s="1003">
        <f t="shared" si="191"/>
        <v>24</v>
      </c>
      <c r="N1077" s="840"/>
      <c r="O1077" s="840"/>
      <c r="P1077" s="840"/>
      <c r="Q1077" s="447"/>
      <c r="R1077" s="840">
        <f t="shared" si="200"/>
        <v>24</v>
      </c>
      <c r="S1077" s="46"/>
      <c r="T1077" s="46"/>
      <c r="U1077" s="1059">
        <v>1077</v>
      </c>
      <c r="V1077" s="46"/>
    </row>
    <row r="1078" spans="1:22" ht="15.75" customHeight="1">
      <c r="A1078" s="1242" t="str">
        <f t="shared" si="190"/>
        <v>Agricultural cash income -- see Data2</v>
      </c>
      <c r="B1078" s="1216">
        <v>11</v>
      </c>
      <c r="C1078" s="1119">
        <f t="shared" si="192"/>
        <v>1720</v>
      </c>
      <c r="D1078" s="1119">
        <f t="shared" si="193"/>
        <v>344</v>
      </c>
      <c r="E1078" s="1119">
        <f t="shared" si="194"/>
        <v>1800</v>
      </c>
      <c r="F1078" s="1119">
        <f t="shared" si="195"/>
        <v>360</v>
      </c>
      <c r="G1078" s="840"/>
      <c r="H1078" s="1226">
        <f t="shared" si="196"/>
        <v>0</v>
      </c>
      <c r="I1078" s="1226">
        <f t="shared" si="197"/>
        <v>0</v>
      </c>
      <c r="J1078" s="1226">
        <f t="shared" si="198"/>
        <v>0</v>
      </c>
      <c r="K1078" s="1226">
        <f t="shared" si="199"/>
        <v>0</v>
      </c>
      <c r="L1078" s="840"/>
      <c r="M1078" s="1003" t="str">
        <f t="shared" si="191"/>
        <v/>
      </c>
      <c r="N1078" s="840"/>
      <c r="O1078" s="840"/>
      <c r="P1078" s="840"/>
      <c r="Q1078" s="447"/>
      <c r="R1078" s="840" t="str">
        <f t="shared" si="200"/>
        <v/>
      </c>
      <c r="S1078" s="46"/>
      <c r="T1078" s="46"/>
      <c r="U1078" s="1059">
        <v>1078</v>
      </c>
      <c r="V1078" s="46"/>
    </row>
    <row r="1079" spans="1:22" ht="15.75" customHeight="1">
      <c r="A1079" s="1242" t="str">
        <f t="shared" si="190"/>
        <v>Construction cash income -- see Data2</v>
      </c>
      <c r="B1079" s="1216">
        <v>12</v>
      </c>
      <c r="C1079" s="1119">
        <f t="shared" si="192"/>
        <v>520</v>
      </c>
      <c r="D1079" s="1119">
        <f t="shared" si="193"/>
        <v>104</v>
      </c>
      <c r="E1079" s="1119">
        <f t="shared" si="194"/>
        <v>480</v>
      </c>
      <c r="F1079" s="1119">
        <f t="shared" si="195"/>
        <v>96</v>
      </c>
      <c r="G1079" s="840"/>
      <c r="H1079" s="1226">
        <f t="shared" si="196"/>
        <v>0</v>
      </c>
      <c r="I1079" s="1226">
        <f t="shared" si="197"/>
        <v>0</v>
      </c>
      <c r="J1079" s="1226">
        <f t="shared" si="198"/>
        <v>0</v>
      </c>
      <c r="K1079" s="1226">
        <f t="shared" si="199"/>
        <v>0</v>
      </c>
      <c r="L1079" s="840"/>
      <c r="M1079" s="1003" t="str">
        <f t="shared" si="191"/>
        <v/>
      </c>
      <c r="N1079" s="840"/>
      <c r="O1079" s="840"/>
      <c r="P1079" s="840"/>
      <c r="Q1079" s="447"/>
      <c r="R1079" s="840" t="str">
        <f t="shared" si="200"/>
        <v/>
      </c>
      <c r="S1079" s="46"/>
      <c r="T1079" s="46"/>
      <c r="U1079" s="1059">
        <v>1079</v>
      </c>
      <c r="V1079" s="46"/>
    </row>
    <row r="1080" spans="1:22" ht="15.75" customHeight="1">
      <c r="A1080" s="1242" t="str">
        <f t="shared" si="190"/>
        <v>Domestic work cash income -- see Data2</v>
      </c>
      <c r="B1080" s="1216">
        <v>13</v>
      </c>
      <c r="C1080" s="1119">
        <f t="shared" si="192"/>
        <v>0</v>
      </c>
      <c r="D1080" s="1119">
        <f t="shared" si="193"/>
        <v>0</v>
      </c>
      <c r="E1080" s="1119">
        <f t="shared" si="194"/>
        <v>576</v>
      </c>
      <c r="F1080" s="1119">
        <f t="shared" si="195"/>
        <v>115.19999999999993</v>
      </c>
      <c r="G1080" s="840"/>
      <c r="H1080" s="1226">
        <f t="shared" si="196"/>
        <v>0</v>
      </c>
      <c r="I1080" s="1226">
        <f t="shared" si="197"/>
        <v>0</v>
      </c>
      <c r="J1080" s="1226">
        <f t="shared" si="198"/>
        <v>0</v>
      </c>
      <c r="K1080" s="1226">
        <f t="shared" si="199"/>
        <v>0</v>
      </c>
      <c r="L1080" s="840"/>
      <c r="M1080" s="1003" t="str">
        <f t="shared" si="191"/>
        <v/>
      </c>
      <c r="N1080" s="840"/>
      <c r="O1080" s="840"/>
      <c r="P1080" s="840"/>
      <c r="Q1080" s="447"/>
      <c r="R1080" s="840" t="str">
        <f t="shared" si="200"/>
        <v/>
      </c>
      <c r="S1080" s="46"/>
      <c r="T1080" s="46"/>
      <c r="U1080" s="1059">
        <v>1080</v>
      </c>
      <c r="V1080" s="46"/>
    </row>
    <row r="1081" spans="1:22" ht="15.75" customHeight="1">
      <c r="A1081" s="1242" t="str">
        <f t="shared" si="190"/>
        <v>Self-employment -- see Data2</v>
      </c>
      <c r="B1081" s="1216">
        <v>14</v>
      </c>
      <c r="C1081" s="1119">
        <f t="shared" si="192"/>
        <v>0</v>
      </c>
      <c r="D1081" s="1119">
        <f t="shared" si="193"/>
        <v>0</v>
      </c>
      <c r="E1081" s="1119">
        <f t="shared" si="194"/>
        <v>1080</v>
      </c>
      <c r="F1081" s="1119">
        <f t="shared" si="195"/>
        <v>216</v>
      </c>
      <c r="G1081" s="840"/>
      <c r="H1081" s="1226">
        <f t="shared" si="196"/>
        <v>1560</v>
      </c>
      <c r="I1081" s="1226">
        <f t="shared" si="197"/>
        <v>312</v>
      </c>
      <c r="J1081" s="1226">
        <f t="shared" si="198"/>
        <v>0</v>
      </c>
      <c r="K1081" s="1226">
        <f t="shared" si="199"/>
        <v>0</v>
      </c>
      <c r="L1081" s="840"/>
      <c r="M1081" s="1003" t="str">
        <f t="shared" si="191"/>
        <v/>
      </c>
      <c r="N1081" s="840"/>
      <c r="O1081" s="840"/>
      <c r="P1081" s="840"/>
      <c r="Q1081" s="447"/>
      <c r="R1081" s="840" t="str">
        <f t="shared" si="200"/>
        <v/>
      </c>
      <c r="S1081" s="46"/>
      <c r="T1081" s="46"/>
      <c r="U1081" s="1059">
        <v>1081</v>
      </c>
      <c r="V1081" s="46"/>
    </row>
    <row r="1082" spans="1:22" ht="15.75" customHeight="1">
      <c r="A1082" s="1242" t="str">
        <f t="shared" si="190"/>
        <v>Small business -- see Data2</v>
      </c>
      <c r="B1082" s="1216">
        <v>15</v>
      </c>
      <c r="C1082" s="1119">
        <f t="shared" si="192"/>
        <v>0</v>
      </c>
      <c r="D1082" s="1119">
        <f t="shared" si="193"/>
        <v>0</v>
      </c>
      <c r="E1082" s="1119">
        <f t="shared" si="194"/>
        <v>720</v>
      </c>
      <c r="F1082" s="1119">
        <f t="shared" si="195"/>
        <v>0</v>
      </c>
      <c r="G1082" s="840"/>
      <c r="H1082" s="1226">
        <f t="shared" si="196"/>
        <v>10964</v>
      </c>
      <c r="I1082" s="1226">
        <f t="shared" si="197"/>
        <v>0</v>
      </c>
      <c r="J1082" s="1226">
        <f t="shared" si="198"/>
        <v>20520</v>
      </c>
      <c r="K1082" s="1226">
        <f t="shared" si="199"/>
        <v>0</v>
      </c>
      <c r="L1082" s="840"/>
      <c r="M1082" s="1003" t="str">
        <f t="shared" si="191"/>
        <v/>
      </c>
      <c r="N1082" s="840"/>
      <c r="O1082" s="840"/>
      <c r="P1082" s="840"/>
      <c r="Q1082" s="447"/>
      <c r="R1082" s="840" t="str">
        <f t="shared" si="200"/>
        <v/>
      </c>
      <c r="S1082" s="46"/>
      <c r="T1082" s="46"/>
      <c r="U1082" s="1059">
        <v>1082</v>
      </c>
      <c r="V1082" s="46"/>
    </row>
    <row r="1083" spans="1:22" ht="15.75" customHeight="1">
      <c r="A1083" s="1242" t="str">
        <f t="shared" si="190"/>
        <v/>
      </c>
      <c r="B1083" s="1216">
        <v>16</v>
      </c>
      <c r="C1083" s="1119" t="str">
        <f t="shared" si="192"/>
        <v/>
      </c>
      <c r="D1083" s="1119" t="str">
        <f t="shared" si="193"/>
        <v/>
      </c>
      <c r="E1083" s="1119" t="str">
        <f t="shared" si="194"/>
        <v/>
      </c>
      <c r="F1083" s="1119" t="str">
        <f t="shared" si="195"/>
        <v/>
      </c>
      <c r="G1083" s="840"/>
      <c r="H1083" s="1226" t="str">
        <f t="shared" si="196"/>
        <v/>
      </c>
      <c r="I1083" s="1226" t="str">
        <f t="shared" si="197"/>
        <v/>
      </c>
      <c r="J1083" s="1226" t="str">
        <f t="shared" si="198"/>
        <v/>
      </c>
      <c r="K1083" s="1226" t="str">
        <f t="shared" si="199"/>
        <v/>
      </c>
      <c r="L1083" s="840"/>
      <c r="M1083" s="1003" t="str">
        <f t="shared" si="191"/>
        <v/>
      </c>
      <c r="N1083" s="840"/>
      <c r="O1083" s="840"/>
      <c r="P1083" s="840"/>
      <c r="Q1083" s="447"/>
      <c r="R1083" s="840" t="str">
        <f t="shared" si="200"/>
        <v/>
      </c>
      <c r="S1083" s="46"/>
      <c r="T1083" s="46"/>
      <c r="U1083" s="1059">
        <v>1083</v>
      </c>
      <c r="V1083" s="46"/>
    </row>
    <row r="1084" spans="1:22" ht="15.75" customHeight="1">
      <c r="A1084" s="1242" t="str">
        <f t="shared" si="190"/>
        <v/>
      </c>
      <c r="B1084" s="1216">
        <v>17</v>
      </c>
      <c r="C1084" s="1119" t="str">
        <f t="shared" si="192"/>
        <v/>
      </c>
      <c r="D1084" s="1119" t="str">
        <f t="shared" si="193"/>
        <v/>
      </c>
      <c r="E1084" s="1119" t="str">
        <f t="shared" si="194"/>
        <v/>
      </c>
      <c r="F1084" s="1119" t="str">
        <f t="shared" si="195"/>
        <v/>
      </c>
      <c r="G1084" s="840"/>
      <c r="H1084" s="1226" t="str">
        <f t="shared" si="196"/>
        <v/>
      </c>
      <c r="I1084" s="1226" t="str">
        <f t="shared" si="197"/>
        <v/>
      </c>
      <c r="J1084" s="1226" t="str">
        <f t="shared" si="198"/>
        <v/>
      </c>
      <c r="K1084" s="1226" t="str">
        <f t="shared" si="199"/>
        <v/>
      </c>
      <c r="L1084" s="840"/>
      <c r="M1084" s="1003" t="str">
        <f t="shared" si="191"/>
        <v/>
      </c>
      <c r="N1084" s="840"/>
      <c r="O1084" s="840"/>
      <c r="P1084" s="840"/>
      <c r="Q1084" s="447"/>
      <c r="R1084" s="840" t="str">
        <f t="shared" si="200"/>
        <v/>
      </c>
      <c r="S1084" s="46"/>
      <c r="T1084" s="46"/>
      <c r="U1084" s="1059">
        <v>1084</v>
      </c>
      <c r="V1084" s="46"/>
    </row>
    <row r="1085" spans="1:22" ht="15.75" customHeight="1">
      <c r="A1085" s="1242" t="str">
        <f t="shared" si="190"/>
        <v/>
      </c>
      <c r="B1085" s="1216">
        <v>18</v>
      </c>
      <c r="C1085" s="1119" t="str">
        <f t="shared" si="192"/>
        <v/>
      </c>
      <c r="D1085" s="1119" t="str">
        <f t="shared" si="193"/>
        <v/>
      </c>
      <c r="E1085" s="1119" t="str">
        <f t="shared" si="194"/>
        <v/>
      </c>
      <c r="F1085" s="1119" t="str">
        <f t="shared" si="195"/>
        <v/>
      </c>
      <c r="G1085" s="840"/>
      <c r="H1085" s="1226" t="str">
        <f t="shared" si="196"/>
        <v/>
      </c>
      <c r="I1085" s="1226" t="str">
        <f t="shared" si="197"/>
        <v/>
      </c>
      <c r="J1085" s="1226" t="str">
        <f t="shared" si="198"/>
        <v/>
      </c>
      <c r="K1085" s="1226" t="str">
        <f t="shared" si="199"/>
        <v/>
      </c>
      <c r="L1085" s="840"/>
      <c r="M1085" s="1003" t="str">
        <f t="shared" si="191"/>
        <v/>
      </c>
      <c r="N1085" s="840"/>
      <c r="O1085" s="840"/>
      <c r="P1085" s="840"/>
      <c r="Q1085" s="447"/>
      <c r="R1085" s="840" t="str">
        <f t="shared" si="200"/>
        <v/>
      </c>
      <c r="S1085" s="46"/>
      <c r="T1085" s="46"/>
      <c r="U1085" s="1059">
        <v>1085</v>
      </c>
      <c r="V1085" s="46"/>
    </row>
    <row r="1086" spans="1:22" ht="15.75" customHeight="1">
      <c r="A1086" s="1242" t="str">
        <f t="shared" si="190"/>
        <v/>
      </c>
      <c r="B1086" s="1216">
        <v>19</v>
      </c>
      <c r="C1086" s="1119" t="str">
        <f t="shared" si="192"/>
        <v/>
      </c>
      <c r="D1086" s="1119" t="str">
        <f t="shared" si="193"/>
        <v/>
      </c>
      <c r="E1086" s="1119" t="str">
        <f t="shared" si="194"/>
        <v/>
      </c>
      <c r="F1086" s="1119" t="str">
        <f t="shared" si="195"/>
        <v/>
      </c>
      <c r="G1086" s="840"/>
      <c r="H1086" s="1226" t="str">
        <f t="shared" si="196"/>
        <v/>
      </c>
      <c r="I1086" s="1226" t="str">
        <f t="shared" si="197"/>
        <v/>
      </c>
      <c r="J1086" s="1226" t="str">
        <f t="shared" si="198"/>
        <v/>
      </c>
      <c r="K1086" s="1226" t="str">
        <f t="shared" si="199"/>
        <v/>
      </c>
      <c r="L1086" s="840"/>
      <c r="M1086" s="1003" t="str">
        <f t="shared" si="191"/>
        <v/>
      </c>
      <c r="N1086" s="840"/>
      <c r="O1086" s="840"/>
      <c r="P1086" s="840"/>
      <c r="Q1086" s="447"/>
      <c r="R1086" s="840" t="str">
        <f t="shared" si="200"/>
        <v/>
      </c>
      <c r="S1086" s="46"/>
      <c r="T1086" s="46"/>
      <c r="U1086" s="1059">
        <v>1086</v>
      </c>
      <c r="V1086" s="46"/>
    </row>
    <row r="1087" spans="1:22" ht="15.75" customHeight="1">
      <c r="A1087" s="1242" t="str">
        <f t="shared" si="190"/>
        <v/>
      </c>
      <c r="B1087" s="1216">
        <v>20</v>
      </c>
      <c r="C1087" s="1119" t="str">
        <f t="shared" si="192"/>
        <v/>
      </c>
      <c r="D1087" s="1119" t="str">
        <f t="shared" si="193"/>
        <v/>
      </c>
      <c r="E1087" s="1119" t="str">
        <f t="shared" si="194"/>
        <v/>
      </c>
      <c r="F1087" s="1119" t="str">
        <f t="shared" si="195"/>
        <v/>
      </c>
      <c r="G1087" s="840"/>
      <c r="H1087" s="1226" t="str">
        <f t="shared" si="196"/>
        <v/>
      </c>
      <c r="I1087" s="1226" t="str">
        <f t="shared" si="197"/>
        <v/>
      </c>
      <c r="J1087" s="1226" t="str">
        <f t="shared" si="198"/>
        <v/>
      </c>
      <c r="K1087" s="1226" t="str">
        <f t="shared" si="199"/>
        <v/>
      </c>
      <c r="L1087" s="840"/>
      <c r="M1087" s="1003" t="str">
        <f t="shared" si="191"/>
        <v/>
      </c>
      <c r="N1087" s="840"/>
      <c r="O1087" s="840"/>
      <c r="P1087" s="840"/>
      <c r="Q1087" s="447"/>
      <c r="R1087" s="840" t="str">
        <f t="shared" si="200"/>
        <v/>
      </c>
      <c r="S1087" s="46"/>
      <c r="T1087" s="46"/>
      <c r="U1087" s="1059">
        <v>1087</v>
      </c>
      <c r="V1087" s="46"/>
    </row>
    <row r="1088" spans="1:22" ht="15.75" customHeight="1">
      <c r="A1088" s="1242" t="str">
        <f t="shared" si="190"/>
        <v/>
      </c>
      <c r="B1088" s="1216">
        <v>21</v>
      </c>
      <c r="C1088" s="1119" t="str">
        <f t="shared" si="192"/>
        <v/>
      </c>
      <c r="D1088" s="1119" t="str">
        <f t="shared" si="193"/>
        <v/>
      </c>
      <c r="E1088" s="1119" t="str">
        <f t="shared" si="194"/>
        <v/>
      </c>
      <c r="F1088" s="1119" t="str">
        <f t="shared" si="195"/>
        <v/>
      </c>
      <c r="G1088" s="840"/>
      <c r="H1088" s="1226" t="str">
        <f t="shared" si="196"/>
        <v/>
      </c>
      <c r="I1088" s="1226" t="str">
        <f t="shared" si="197"/>
        <v/>
      </c>
      <c r="J1088" s="1226" t="str">
        <f t="shared" si="198"/>
        <v/>
      </c>
      <c r="K1088" s="1226" t="str">
        <f t="shared" si="199"/>
        <v/>
      </c>
      <c r="L1088" s="840"/>
      <c r="M1088" s="1003" t="str">
        <f t="shared" si="191"/>
        <v/>
      </c>
      <c r="N1088" s="840"/>
      <c r="O1088" s="840"/>
      <c r="P1088" s="840"/>
      <c r="Q1088" s="447"/>
      <c r="R1088" s="840" t="str">
        <f t="shared" si="200"/>
        <v/>
      </c>
      <c r="S1088" s="46"/>
      <c r="T1088" s="46"/>
      <c r="U1088" s="1059">
        <v>1088</v>
      </c>
      <c r="V1088" s="46"/>
    </row>
    <row r="1089" spans="1:22" ht="15.75" customHeight="1">
      <c r="A1089" s="1242" t="str">
        <f t="shared" si="190"/>
        <v/>
      </c>
      <c r="B1089" s="1216">
        <v>22</v>
      </c>
      <c r="C1089" s="1119" t="str">
        <f t="shared" si="192"/>
        <v/>
      </c>
      <c r="D1089" s="1119" t="str">
        <f t="shared" si="193"/>
        <v/>
      </c>
      <c r="E1089" s="1119" t="str">
        <f t="shared" si="194"/>
        <v/>
      </c>
      <c r="F1089" s="1119" t="str">
        <f t="shared" si="195"/>
        <v/>
      </c>
      <c r="G1089" s="840"/>
      <c r="H1089" s="1226" t="str">
        <f t="shared" si="196"/>
        <v/>
      </c>
      <c r="I1089" s="1226" t="str">
        <f t="shared" si="197"/>
        <v/>
      </c>
      <c r="J1089" s="1226" t="str">
        <f t="shared" si="198"/>
        <v/>
      </c>
      <c r="K1089" s="1226" t="str">
        <f t="shared" si="199"/>
        <v/>
      </c>
      <c r="L1089" s="840"/>
      <c r="M1089" s="1003" t="str">
        <f t="shared" si="191"/>
        <v/>
      </c>
      <c r="N1089" s="840"/>
      <c r="O1089" s="840"/>
      <c r="P1089" s="840"/>
      <c r="Q1089" s="447"/>
      <c r="R1089" s="840" t="str">
        <f t="shared" si="200"/>
        <v/>
      </c>
      <c r="S1089" s="46"/>
      <c r="T1089" s="46"/>
      <c r="U1089" s="1059">
        <v>1089</v>
      </c>
      <c r="V1089" s="46"/>
    </row>
    <row r="1090" spans="1:22" ht="15.75" customHeight="1">
      <c r="A1090" s="1242" t="str">
        <f t="shared" si="190"/>
        <v/>
      </c>
      <c r="B1090" s="1216">
        <v>23</v>
      </c>
      <c r="C1090" s="1119" t="str">
        <f t="shared" si="192"/>
        <v/>
      </c>
      <c r="D1090" s="1119" t="str">
        <f t="shared" si="193"/>
        <v/>
      </c>
      <c r="E1090" s="1119" t="str">
        <f t="shared" si="194"/>
        <v/>
      </c>
      <c r="F1090" s="1119" t="str">
        <f t="shared" si="195"/>
        <v/>
      </c>
      <c r="G1090" s="840"/>
      <c r="H1090" s="1226" t="str">
        <f t="shared" si="196"/>
        <v/>
      </c>
      <c r="I1090" s="1226" t="str">
        <f t="shared" si="197"/>
        <v/>
      </c>
      <c r="J1090" s="1226" t="str">
        <f t="shared" si="198"/>
        <v/>
      </c>
      <c r="K1090" s="1226" t="str">
        <f t="shared" si="199"/>
        <v/>
      </c>
      <c r="L1090" s="840"/>
      <c r="M1090" s="1003" t="str">
        <f t="shared" si="191"/>
        <v/>
      </c>
      <c r="N1090" s="840"/>
      <c r="O1090" s="840"/>
      <c r="P1090" s="840"/>
      <c r="Q1090" s="447"/>
      <c r="R1090" s="840" t="str">
        <f t="shared" si="200"/>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201">A829</f>
        <v>Green cons - Season 1: no of months</v>
      </c>
      <c r="B1105" s="840"/>
      <c r="C1105" s="1248">
        <f t="shared" ref="C1105:F1106" si="202">MAX(SUM(C829,M829),SUM(C829))</f>
        <v>7.4999999999999997E-2</v>
      </c>
      <c r="D1105" s="1248">
        <f t="shared" si="202"/>
        <v>0.03</v>
      </c>
      <c r="E1105" s="1248">
        <f t="shared" si="202"/>
        <v>9.9999999999999985E-3</v>
      </c>
      <c r="F1105" s="1248">
        <f t="shared" si="202"/>
        <v>9.9999999999999985E-3</v>
      </c>
      <c r="G1105" s="840"/>
      <c r="H1105" s="46"/>
      <c r="I1105" s="46"/>
      <c r="J1105" s="46"/>
      <c r="K1105" s="46"/>
      <c r="L1105" s="44"/>
      <c r="M1105" s="1239" t="str">
        <f t="shared" ref="M1105:M1138" si="203">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201"/>
        <v xml:space="preserve">Green beans </v>
      </c>
      <c r="B1106" s="840"/>
      <c r="C1106" s="1248">
        <f t="shared" si="202"/>
        <v>3.3333333333333333E-2</v>
      </c>
      <c r="D1106" s="1248">
        <f t="shared" si="202"/>
        <v>3.3333333333333333E-2</v>
      </c>
      <c r="E1106" s="1248">
        <f t="shared" si="202"/>
        <v>8.3333333333333332E-3</v>
      </c>
      <c r="F1106" s="1248">
        <f t="shared" si="202"/>
        <v>8.3333333333333332E-3</v>
      </c>
      <c r="G1106" s="840"/>
      <c r="H1106" s="46"/>
      <c r="I1106" s="46"/>
      <c r="J1106" s="46"/>
      <c r="K1106" s="46"/>
      <c r="L1106" s="44"/>
      <c r="M1106" s="1239" t="str">
        <f t="shared" si="203"/>
        <v/>
      </c>
      <c r="N1106" s="1256"/>
      <c r="O1106" s="840"/>
      <c r="P1106" s="840"/>
      <c r="Q1106" s="15"/>
      <c r="R1106" s="447"/>
      <c r="S1106" s="46"/>
      <c r="T1106" s="46"/>
      <c r="U1106" s="1059">
        <v>1106</v>
      </c>
      <c r="V1106" s="46"/>
    </row>
    <row r="1107" spans="1:22" ht="15.75" customHeight="1">
      <c r="A1107" s="1257" t="str">
        <f t="shared" si="201"/>
        <v>Maize: kg produced</v>
      </c>
      <c r="B1107" s="840"/>
      <c r="C1107" s="1248">
        <f t="shared" ref="C1107:C1124" si="204">IF(C$1102=0,0,MAX((SUM(C831,M831)+SUM(C931,M931)/C$1102),(SUM(C831)+SUM(C931)/C$1102)))</f>
        <v>7.893020221787346E-2</v>
      </c>
      <c r="D1107" s="1248">
        <f t="shared" ref="D1107:D1124" si="205">IF(D$1102=0,0,MAX((SUM(D831,N831)+SUM(D931,N931)/D$1102),(SUM(D831)+SUM(D931)/D$1102)))</f>
        <v>0.50123008107352529</v>
      </c>
      <c r="E1107" s="1248">
        <f t="shared" ref="E1107:E1124" si="206">IF(E$1102=0,0,MAX((SUM(E831,O831)+SUM(E931,O931)/E$1102),(SUM(E831)+SUM(E931)/E$1102)))</f>
        <v>2.7413568166992826</v>
      </c>
      <c r="F1107" s="1248">
        <f t="shared" ref="F1107:F1124" si="207">IF(F$1102=0,0,MAX((SUM(F831,P831)+SUM(F931,P931)/F$1102),(SUM(F831)+SUM(F931)/F$1102)))</f>
        <v>3.7000978473581205</v>
      </c>
      <c r="G1107" s="840"/>
      <c r="H1107" s="1249">
        <f t="shared" ref="H1107:H1124" si="208">IF(C$1102=0,0,MAX(SUM(C931,M931)/C$1102,SUM(C931)/C$1102))</f>
        <v>0</v>
      </c>
      <c r="I1107" s="1249">
        <f t="shared" ref="I1107:I1124" si="209">IF(D$1102=0,0,MAX(SUM(D931,N931)/D$1102,SUM(D931)/D$1102))</f>
        <v>0.335476656415991</v>
      </c>
      <c r="J1107" s="1249">
        <f t="shared" ref="J1107:J1124" si="210">IF(E$1102=0,0,MAX(SUM(E931,O931)/E$1102,SUM(E931)/E$1102))</f>
        <v>2.5440313111545989</v>
      </c>
      <c r="K1107" s="1249">
        <f t="shared" ref="K1107:K1124" si="211">IF(F$1102=0,0,MAX(SUM(F931,P931)/F$1102,SUM(F931)/F$1102))</f>
        <v>3.5225048923679054</v>
      </c>
      <c r="L1107" s="44"/>
      <c r="M1107" s="1239" t="str">
        <f t="shared" si="203"/>
        <v>yes</v>
      </c>
      <c r="N1107" s="1253" t="str">
        <f t="shared" ref="N1107:N1126" si="212">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201"/>
        <v>Sorghum: kg produced</v>
      </c>
      <c r="B1108" s="840"/>
      <c r="C1108" s="1248">
        <f t="shared" si="204"/>
        <v>0</v>
      </c>
      <c r="D1108" s="1248">
        <f t="shared" si="205"/>
        <v>0</v>
      </c>
      <c r="E1108" s="1248">
        <f t="shared" si="206"/>
        <v>0</v>
      </c>
      <c r="F1108" s="1248">
        <f t="shared" si="207"/>
        <v>0</v>
      </c>
      <c r="G1108" s="840"/>
      <c r="H1108" s="1249">
        <f t="shared" si="208"/>
        <v>0</v>
      </c>
      <c r="I1108" s="1249">
        <f t="shared" si="209"/>
        <v>0</v>
      </c>
      <c r="J1108" s="1249">
        <f t="shared" si="210"/>
        <v>0</v>
      </c>
      <c r="K1108" s="1249">
        <f t="shared" si="211"/>
        <v>0</v>
      </c>
      <c r="L1108" s="44"/>
      <c r="M1108" s="1239" t="str">
        <f t="shared" si="203"/>
        <v/>
      </c>
      <c r="N1108" s="1253" t="str">
        <f t="shared" si="212"/>
        <v/>
      </c>
      <c r="O1108" s="840"/>
      <c r="P1108" s="840"/>
      <c r="Q1108" s="15"/>
      <c r="R1108" s="447"/>
      <c r="S1108" s="46"/>
      <c r="T1108" s="46"/>
      <c r="U1108" s="1059">
        <v>1108</v>
      </c>
      <c r="V1108" s="46"/>
    </row>
    <row r="1109" spans="1:22" ht="15.75" customHeight="1">
      <c r="A1109" s="1257" t="str">
        <f t="shared" si="201"/>
        <v>Rice: kg produced</v>
      </c>
      <c r="B1109" s="840"/>
      <c r="C1109" s="1248">
        <f t="shared" si="204"/>
        <v>0</v>
      </c>
      <c r="D1109" s="1248">
        <f t="shared" si="205"/>
        <v>0</v>
      </c>
      <c r="E1109" s="1248">
        <f t="shared" si="206"/>
        <v>0</v>
      </c>
      <c r="F1109" s="1248">
        <f t="shared" si="207"/>
        <v>8.9236790606653607</v>
      </c>
      <c r="G1109" s="840"/>
      <c r="H1109" s="1249">
        <f t="shared" si="208"/>
        <v>0</v>
      </c>
      <c r="I1109" s="1249">
        <f t="shared" si="209"/>
        <v>0</v>
      </c>
      <c r="J1109" s="1249">
        <f t="shared" si="210"/>
        <v>0</v>
      </c>
      <c r="K1109" s="1249">
        <f t="shared" si="211"/>
        <v>8.9236790606653607</v>
      </c>
      <c r="L1109" s="44"/>
      <c r="M1109" s="1239" t="str">
        <f t="shared" si="203"/>
        <v>yes</v>
      </c>
      <c r="N1109" s="1253" t="str">
        <f t="shared" si="212"/>
        <v>yes</v>
      </c>
      <c r="O1109" s="840"/>
      <c r="P1109" s="840"/>
      <c r="Q1109" s="15"/>
      <c r="R1109" s="447"/>
      <c r="S1109" s="46"/>
      <c r="T1109" s="46"/>
      <c r="U1109" s="1059">
        <v>1109</v>
      </c>
      <c r="V1109" s="46"/>
    </row>
    <row r="1110" spans="1:22" ht="15.75" customHeight="1">
      <c r="A1110" s="1257" t="str">
        <f t="shared" si="201"/>
        <v>High value cereal: kg produced</v>
      </c>
      <c r="B1110" s="840"/>
      <c r="C1110" s="1248">
        <f t="shared" si="204"/>
        <v>0</v>
      </c>
      <c r="D1110" s="1248">
        <f t="shared" si="205"/>
        <v>0</v>
      </c>
      <c r="E1110" s="1248">
        <f t="shared" si="206"/>
        <v>0</v>
      </c>
      <c r="F1110" s="1248">
        <f t="shared" si="207"/>
        <v>0</v>
      </c>
      <c r="G1110" s="840"/>
      <c r="H1110" s="1249">
        <f t="shared" si="208"/>
        <v>0</v>
      </c>
      <c r="I1110" s="1249">
        <f t="shared" si="209"/>
        <v>0</v>
      </c>
      <c r="J1110" s="1249">
        <f t="shared" si="210"/>
        <v>0</v>
      </c>
      <c r="K1110" s="1249">
        <f t="shared" si="211"/>
        <v>0</v>
      </c>
      <c r="L1110" s="44"/>
      <c r="M1110" s="1239" t="str">
        <f t="shared" si="203"/>
        <v/>
      </c>
      <c r="N1110" s="1253" t="str">
        <f t="shared" si="212"/>
        <v/>
      </c>
      <c r="O1110" s="840"/>
      <c r="P1110" s="840"/>
      <c r="Q1110" s="15"/>
      <c r="R1110" s="447"/>
      <c r="S1110" s="46"/>
      <c r="T1110" s="46"/>
      <c r="U1110" s="1059">
        <v>1110</v>
      </c>
      <c r="V1110" s="46"/>
    </row>
    <row r="1111" spans="1:22" ht="15.75" customHeight="1">
      <c r="A1111" s="1257" t="str">
        <f t="shared" si="201"/>
        <v>Cowpeas: kg produced</v>
      </c>
      <c r="B1111" s="840"/>
      <c r="C1111" s="1248">
        <f t="shared" si="204"/>
        <v>0</v>
      </c>
      <c r="D1111" s="1248">
        <f t="shared" si="205"/>
        <v>0</v>
      </c>
      <c r="E1111" s="1248">
        <f t="shared" si="206"/>
        <v>0</v>
      </c>
      <c r="F1111" s="1248">
        <f t="shared" si="207"/>
        <v>0</v>
      </c>
      <c r="G1111" s="840"/>
      <c r="H1111" s="1249">
        <f t="shared" si="208"/>
        <v>0</v>
      </c>
      <c r="I1111" s="1249">
        <f t="shared" si="209"/>
        <v>0</v>
      </c>
      <c r="J1111" s="1249">
        <f t="shared" si="210"/>
        <v>0</v>
      </c>
      <c r="K1111" s="1249">
        <f t="shared" si="211"/>
        <v>0</v>
      </c>
      <c r="L1111" s="44"/>
      <c r="M1111" s="1239" t="str">
        <f t="shared" si="203"/>
        <v/>
      </c>
      <c r="N1111" s="1253" t="str">
        <f t="shared" si="212"/>
        <v/>
      </c>
      <c r="O1111" s="840"/>
      <c r="P1111" s="840"/>
      <c r="Q1111" s="15"/>
      <c r="R1111" s="447"/>
      <c r="S1111" s="46"/>
      <c r="T1111" s="46"/>
      <c r="U1111" s="1059">
        <v>1111</v>
      </c>
      <c r="V1111" s="46"/>
    </row>
    <row r="1112" spans="1:22" ht="15.75" customHeight="1">
      <c r="A1112" s="1257" t="str">
        <f t="shared" si="201"/>
        <v>Beans: kg produced</v>
      </c>
      <c r="B1112" s="840"/>
      <c r="C1112" s="1248">
        <f t="shared" si="204"/>
        <v>1.3268101761252446E-2</v>
      </c>
      <c r="D1112" s="1248">
        <f t="shared" si="205"/>
        <v>1.2636287391668997E-2</v>
      </c>
      <c r="E1112" s="1248">
        <f t="shared" si="206"/>
        <v>1.7833659491193736</v>
      </c>
      <c r="F1112" s="1248">
        <f t="shared" si="207"/>
        <v>1.0762964774951076</v>
      </c>
      <c r="G1112" s="840"/>
      <c r="H1112" s="1249">
        <f t="shared" si="208"/>
        <v>0</v>
      </c>
      <c r="I1112" s="1249">
        <f t="shared" si="209"/>
        <v>0</v>
      </c>
      <c r="J1112" s="1249">
        <f t="shared" si="210"/>
        <v>1.7612524461839529</v>
      </c>
      <c r="K1112" s="1249">
        <f t="shared" si="211"/>
        <v>1.0127201565557729</v>
      </c>
      <c r="L1112" s="44"/>
      <c r="M1112" s="1239" t="str">
        <f t="shared" si="203"/>
        <v>yes</v>
      </c>
      <c r="N1112" s="1253" t="str">
        <f t="shared" si="212"/>
        <v>yes</v>
      </c>
      <c r="O1112" s="840"/>
      <c r="P1112" s="840"/>
      <c r="Q1112" s="15"/>
      <c r="R1112" s="447"/>
      <c r="S1112" s="46"/>
      <c r="T1112" s="46"/>
      <c r="U1112" s="1059">
        <v>1112</v>
      </c>
      <c r="V1112" s="46"/>
    </row>
    <row r="1113" spans="1:22" ht="15.75" customHeight="1">
      <c r="A1113" s="1257" t="str">
        <f t="shared" si="201"/>
        <v>Millet: kg produced</v>
      </c>
      <c r="B1113" s="840"/>
      <c r="C1113" s="1248">
        <f t="shared" si="204"/>
        <v>0</v>
      </c>
      <c r="D1113" s="1248">
        <f t="shared" si="205"/>
        <v>0</v>
      </c>
      <c r="E1113" s="1248">
        <f t="shared" si="206"/>
        <v>0</v>
      </c>
      <c r="F1113" s="1248">
        <f t="shared" si="207"/>
        <v>0</v>
      </c>
      <c r="G1113" s="840"/>
      <c r="H1113" s="1249">
        <f t="shared" si="208"/>
        <v>0</v>
      </c>
      <c r="I1113" s="1249">
        <f t="shared" si="209"/>
        <v>0</v>
      </c>
      <c r="J1113" s="1249">
        <f t="shared" si="210"/>
        <v>0</v>
      </c>
      <c r="K1113" s="1249">
        <f t="shared" si="211"/>
        <v>0</v>
      </c>
      <c r="L1113" s="44"/>
      <c r="M1113" s="1239" t="str">
        <f t="shared" si="203"/>
        <v/>
      </c>
      <c r="N1113" s="1253" t="str">
        <f t="shared" si="212"/>
        <v/>
      </c>
      <c r="O1113" s="840"/>
      <c r="P1113" s="840"/>
      <c r="Q1113" s="15"/>
      <c r="R1113" s="447"/>
      <c r="S1113" s="46"/>
      <c r="T1113" s="46"/>
      <c r="U1113" s="1059">
        <v>1113</v>
      </c>
      <c r="V1113" s="46"/>
    </row>
    <row r="1114" spans="1:22" ht="15.75" customHeight="1">
      <c r="A1114" s="1257" t="str">
        <f t="shared" si="201"/>
        <v>Finger millet: kg produced</v>
      </c>
      <c r="B1114" s="840"/>
      <c r="C1114" s="1248">
        <f t="shared" si="204"/>
        <v>0</v>
      </c>
      <c r="D1114" s="1248">
        <f t="shared" si="205"/>
        <v>0</v>
      </c>
      <c r="E1114" s="1248">
        <f t="shared" si="206"/>
        <v>0</v>
      </c>
      <c r="F1114" s="1248">
        <f t="shared" si="207"/>
        <v>0</v>
      </c>
      <c r="G1114" s="840"/>
      <c r="H1114" s="1249">
        <f t="shared" si="208"/>
        <v>0</v>
      </c>
      <c r="I1114" s="1249">
        <f t="shared" si="209"/>
        <v>0</v>
      </c>
      <c r="J1114" s="1249">
        <f t="shared" si="210"/>
        <v>0</v>
      </c>
      <c r="K1114" s="1249">
        <f t="shared" si="211"/>
        <v>0</v>
      </c>
      <c r="L1114" s="44"/>
      <c r="M1114" s="1239" t="str">
        <f t="shared" si="203"/>
        <v/>
      </c>
      <c r="N1114" s="1253" t="str">
        <f t="shared" si="212"/>
        <v/>
      </c>
      <c r="O1114" s="840"/>
      <c r="P1114" s="840"/>
      <c r="Q1114" s="15"/>
      <c r="R1114" s="447"/>
      <c r="S1114" s="46"/>
      <c r="T1114" s="46"/>
      <c r="U1114" s="1059">
        <v>1114</v>
      </c>
      <c r="V1114" s="46"/>
    </row>
    <row r="1115" spans="1:22" ht="15.75" customHeight="1">
      <c r="A1115" s="1257" t="str">
        <f t="shared" si="201"/>
        <v>Wheat: kg produced</v>
      </c>
      <c r="B1115" s="840"/>
      <c r="C1115" s="1248">
        <f t="shared" si="204"/>
        <v>0</v>
      </c>
      <c r="D1115" s="1248">
        <f t="shared" si="205"/>
        <v>0</v>
      </c>
      <c r="E1115" s="1248">
        <f t="shared" si="206"/>
        <v>0</v>
      </c>
      <c r="F1115" s="1248">
        <f t="shared" si="207"/>
        <v>0</v>
      </c>
      <c r="G1115" s="840"/>
      <c r="H1115" s="1249">
        <f t="shared" si="208"/>
        <v>0</v>
      </c>
      <c r="I1115" s="1249">
        <f t="shared" si="209"/>
        <v>0</v>
      </c>
      <c r="J1115" s="1249">
        <f t="shared" si="210"/>
        <v>0</v>
      </c>
      <c r="K1115" s="1249">
        <f t="shared" si="211"/>
        <v>0</v>
      </c>
      <c r="L1115" s="44"/>
      <c r="M1115" s="1239" t="str">
        <f t="shared" si="203"/>
        <v/>
      </c>
      <c r="N1115" s="1253" t="str">
        <f t="shared" si="212"/>
        <v/>
      </c>
      <c r="O1115" s="840"/>
      <c r="P1115" s="840"/>
      <c r="Q1115" s="15"/>
      <c r="R1115" s="447"/>
      <c r="S1115" s="46"/>
      <c r="T1115" s="46"/>
      <c r="U1115" s="1059">
        <v>1115</v>
      </c>
      <c r="V1115" s="46"/>
    </row>
    <row r="1116" spans="1:22" ht="15.75" customHeight="1">
      <c r="A1116" s="1257" t="str">
        <f t="shared" si="201"/>
        <v>Cassava: no. local meas.</v>
      </c>
      <c r="B1116" s="840"/>
      <c r="C1116" s="1248">
        <f t="shared" si="204"/>
        <v>0</v>
      </c>
      <c r="D1116" s="1248">
        <f t="shared" si="205"/>
        <v>0</v>
      </c>
      <c r="E1116" s="1248">
        <f t="shared" si="206"/>
        <v>0</v>
      </c>
      <c r="F1116" s="1248">
        <f t="shared" si="207"/>
        <v>0</v>
      </c>
      <c r="G1116" s="840"/>
      <c r="H1116" s="1249">
        <f t="shared" si="208"/>
        <v>0</v>
      </c>
      <c r="I1116" s="1249">
        <f t="shared" si="209"/>
        <v>0</v>
      </c>
      <c r="J1116" s="1249">
        <f t="shared" si="210"/>
        <v>0</v>
      </c>
      <c r="K1116" s="1249">
        <f t="shared" si="211"/>
        <v>0</v>
      </c>
      <c r="L1116" s="44"/>
      <c r="M1116" s="1239" t="str">
        <f t="shared" si="203"/>
        <v/>
      </c>
      <c r="N1116" s="1253" t="str">
        <f t="shared" si="212"/>
        <v/>
      </c>
      <c r="O1116" s="840"/>
      <c r="P1116" s="840"/>
      <c r="Q1116" s="15"/>
      <c r="R1116" s="447"/>
      <c r="S1116" s="46"/>
      <c r="T1116" s="46"/>
      <c r="U1116" s="1059">
        <v>1116</v>
      </c>
      <c r="V1116" s="46"/>
    </row>
    <row r="1117" spans="1:22" ht="15.75" customHeight="1">
      <c r="A1117" s="1257" t="str">
        <f t="shared" si="201"/>
        <v>Water melon: no. local meas</v>
      </c>
      <c r="B1117" s="840"/>
      <c r="C1117" s="1248">
        <f t="shared" si="204"/>
        <v>0</v>
      </c>
      <c r="D1117" s="1248">
        <f t="shared" si="205"/>
        <v>0</v>
      </c>
      <c r="E1117" s="1248">
        <f t="shared" si="206"/>
        <v>0</v>
      </c>
      <c r="F1117" s="1248">
        <f t="shared" si="207"/>
        <v>0</v>
      </c>
      <c r="G1117" s="840"/>
      <c r="H1117" s="1249">
        <f t="shared" si="208"/>
        <v>0</v>
      </c>
      <c r="I1117" s="1249">
        <f t="shared" si="209"/>
        <v>0</v>
      </c>
      <c r="J1117" s="1249">
        <f t="shared" si="210"/>
        <v>0</v>
      </c>
      <c r="K1117" s="1249">
        <f t="shared" si="211"/>
        <v>0</v>
      </c>
      <c r="L1117" s="44"/>
      <c r="M1117" s="1239" t="str">
        <f t="shared" si="203"/>
        <v/>
      </c>
      <c r="N1117" s="1253" t="str">
        <f t="shared" si="212"/>
        <v/>
      </c>
      <c r="O1117" s="840"/>
      <c r="P1117" s="840"/>
      <c r="Q1117" s="15"/>
      <c r="R1117" s="447"/>
      <c r="S1117" s="46"/>
      <c r="T1117" s="46"/>
      <c r="U1117" s="1059">
        <v>1117</v>
      </c>
      <c r="V1117" s="46"/>
    </row>
    <row r="1118" spans="1:22" ht="15.75" customHeight="1">
      <c r="A1118" s="1257" t="str">
        <f t="shared" si="201"/>
        <v>Other melons: no. local meas</v>
      </c>
      <c r="B1118" s="840"/>
      <c r="C1118" s="1248">
        <f t="shared" si="204"/>
        <v>0</v>
      </c>
      <c r="D1118" s="1248">
        <f t="shared" si="205"/>
        <v>0</v>
      </c>
      <c r="E1118" s="1248">
        <f t="shared" si="206"/>
        <v>0</v>
      </c>
      <c r="F1118" s="1248">
        <f t="shared" si="207"/>
        <v>0</v>
      </c>
      <c r="G1118" s="840"/>
      <c r="H1118" s="1249">
        <f t="shared" si="208"/>
        <v>0</v>
      </c>
      <c r="I1118" s="1249">
        <f t="shared" si="209"/>
        <v>0</v>
      </c>
      <c r="J1118" s="1249">
        <f t="shared" si="210"/>
        <v>0</v>
      </c>
      <c r="K1118" s="1249">
        <f t="shared" si="211"/>
        <v>0</v>
      </c>
      <c r="L1118" s="44"/>
      <c r="M1118" s="1239" t="str">
        <f t="shared" si="203"/>
        <v/>
      </c>
      <c r="N1118" s="1253" t="str">
        <f t="shared" si="212"/>
        <v/>
      </c>
      <c r="O1118" s="840"/>
      <c r="P1118" s="840"/>
      <c r="Q1118" s="15"/>
      <c r="R1118" s="447"/>
      <c r="S1118" s="46"/>
      <c r="T1118" s="46"/>
      <c r="U1118" s="1059">
        <v>1118</v>
      </c>
      <c r="V1118" s="46"/>
    </row>
    <row r="1119" spans="1:22" ht="15.75" customHeight="1">
      <c r="A1119" s="1257" t="str">
        <f t="shared" si="201"/>
        <v>Other root crops: no. local meas: Sweet Potatoes</v>
      </c>
      <c r="B1119" s="840"/>
      <c r="C1119" s="1248">
        <f t="shared" si="204"/>
        <v>4.9575994781474236E-3</v>
      </c>
      <c r="D1119" s="1248">
        <f t="shared" si="205"/>
        <v>4.2493709812692201E-3</v>
      </c>
      <c r="E1119" s="1248">
        <f t="shared" si="206"/>
        <v>6.9406392694063929E-2</v>
      </c>
      <c r="F1119" s="1248">
        <f t="shared" si="207"/>
        <v>1.4387475538160466</v>
      </c>
      <c r="G1119" s="840"/>
      <c r="H1119" s="1249">
        <f t="shared" si="208"/>
        <v>0</v>
      </c>
      <c r="I1119" s="1249">
        <f t="shared" si="209"/>
        <v>0</v>
      </c>
      <c r="J1119" s="1249">
        <f t="shared" si="210"/>
        <v>0</v>
      </c>
      <c r="K1119" s="1249">
        <f t="shared" si="211"/>
        <v>1.4090019569471621</v>
      </c>
      <c r="L1119" s="44"/>
      <c r="M1119" s="1239" t="str">
        <f t="shared" si="203"/>
        <v>yes</v>
      </c>
      <c r="N1119" s="1253" t="str">
        <f t="shared" si="212"/>
        <v>yes</v>
      </c>
      <c r="O1119" s="840"/>
      <c r="P1119" s="840"/>
      <c r="Q1119" s="15"/>
      <c r="R1119" s="447"/>
      <c r="S1119" s="46"/>
      <c r="T1119" s="46"/>
      <c r="U1119" s="1059">
        <v>1119</v>
      </c>
      <c r="V1119" s="46"/>
    </row>
    <row r="1120" spans="1:22" ht="15.75" customHeight="1">
      <c r="A1120" s="1257" t="str">
        <f t="shared" si="201"/>
        <v>Groundnuts (dry): no. local meas</v>
      </c>
      <c r="B1120" s="840"/>
      <c r="C1120" s="1248">
        <f t="shared" si="204"/>
        <v>0</v>
      </c>
      <c r="D1120" s="1248">
        <f t="shared" si="205"/>
        <v>0</v>
      </c>
      <c r="E1120" s="1248">
        <f t="shared" si="206"/>
        <v>4.8855185909980428</v>
      </c>
      <c r="F1120" s="1248">
        <f t="shared" si="207"/>
        <v>4.8666340508806254</v>
      </c>
      <c r="G1120" s="840"/>
      <c r="H1120" s="1249">
        <f t="shared" si="208"/>
        <v>0</v>
      </c>
      <c r="I1120" s="1249">
        <f t="shared" si="209"/>
        <v>0</v>
      </c>
      <c r="J1120" s="1249">
        <f t="shared" si="210"/>
        <v>4.6966731898238745</v>
      </c>
      <c r="K1120" s="1249">
        <f t="shared" si="211"/>
        <v>4.6966731898238736</v>
      </c>
      <c r="L1120" s="44"/>
      <c r="M1120" s="1239" t="str">
        <f t="shared" si="203"/>
        <v>yes</v>
      </c>
      <c r="N1120" s="1253" t="str">
        <f t="shared" si="212"/>
        <v>yes</v>
      </c>
      <c r="O1120" s="840"/>
      <c r="P1120" s="840"/>
      <c r="Q1120" s="15"/>
      <c r="R1120" s="447"/>
      <c r="S1120" s="46"/>
      <c r="T1120" s="46"/>
      <c r="U1120" s="1059">
        <v>1120</v>
      </c>
      <c r="V1120" s="46"/>
    </row>
    <row r="1121" spans="1:22" ht="15.75" customHeight="1">
      <c r="A1121" s="1257" t="str">
        <f t="shared" si="201"/>
        <v>Roundnuts (bambara): no. local meas</v>
      </c>
      <c r="B1121" s="840"/>
      <c r="C1121" s="1248">
        <f t="shared" si="204"/>
        <v>0</v>
      </c>
      <c r="D1121" s="1248">
        <f t="shared" si="205"/>
        <v>0</v>
      </c>
      <c r="E1121" s="1248">
        <f t="shared" si="206"/>
        <v>0</v>
      </c>
      <c r="F1121" s="1248">
        <f t="shared" si="207"/>
        <v>0</v>
      </c>
      <c r="G1121" s="840"/>
      <c r="H1121" s="1249">
        <f t="shared" si="208"/>
        <v>0</v>
      </c>
      <c r="I1121" s="1249">
        <f t="shared" si="209"/>
        <v>0</v>
      </c>
      <c r="J1121" s="1249">
        <f t="shared" si="210"/>
        <v>0</v>
      </c>
      <c r="K1121" s="1249">
        <f t="shared" si="211"/>
        <v>0</v>
      </c>
      <c r="L1121" s="44"/>
      <c r="M1121" s="1239" t="str">
        <f t="shared" si="203"/>
        <v/>
      </c>
      <c r="N1121" s="1253" t="str">
        <f t="shared" si="212"/>
        <v/>
      </c>
      <c r="O1121" s="840"/>
      <c r="P1121" s="840"/>
      <c r="Q1121" s="15"/>
      <c r="R1121" s="447"/>
      <c r="S1121" s="46"/>
      <c r="T1121" s="46"/>
      <c r="U1121" s="1059">
        <v>1121</v>
      </c>
      <c r="V1121" s="46"/>
    </row>
    <row r="1122" spans="1:22" ht="15.75" customHeight="1">
      <c r="A1122" s="1257" t="str">
        <f t="shared" si="201"/>
        <v>Other crop:  cassava (flour)</v>
      </c>
      <c r="B1122" s="840"/>
      <c r="C1122" s="1248">
        <f t="shared" si="204"/>
        <v>0.14872798434442269</v>
      </c>
      <c r="D1122" s="1248">
        <f t="shared" si="205"/>
        <v>0.2952194576460721</v>
      </c>
      <c r="E1122" s="1248">
        <f t="shared" si="206"/>
        <v>1.0900195694716242</v>
      </c>
      <c r="F1122" s="1248">
        <f t="shared" si="207"/>
        <v>2.3967710371819955</v>
      </c>
      <c r="G1122" s="840"/>
      <c r="H1122" s="1249">
        <f t="shared" si="208"/>
        <v>0</v>
      </c>
      <c r="I1122" s="1249">
        <f t="shared" si="209"/>
        <v>0.1677383282079955</v>
      </c>
      <c r="J1122" s="1249">
        <f t="shared" si="210"/>
        <v>0.97847358121330719</v>
      </c>
      <c r="K1122" s="1249">
        <f t="shared" si="211"/>
        <v>2.2015655577299409</v>
      </c>
      <c r="L1122" s="44"/>
      <c r="M1122" s="1239" t="str">
        <f t="shared" si="203"/>
        <v>yes</v>
      </c>
      <c r="N1122" s="1253" t="str">
        <f t="shared" si="212"/>
        <v>yes</v>
      </c>
      <c r="O1122" s="840"/>
      <c r="P1122" s="840"/>
      <c r="Q1122" s="15"/>
      <c r="R1122" s="447"/>
      <c r="S1122" s="46"/>
      <c r="T1122" s="46"/>
      <c r="U1122" s="1059">
        <v>1122</v>
      </c>
      <c r="V1122" s="46"/>
    </row>
    <row r="1123" spans="1:22" ht="15.75" customHeight="1">
      <c r="A1123" s="1257" t="str">
        <f t="shared" si="201"/>
        <v>Other crop: pumpkin</v>
      </c>
      <c r="B1123" s="840"/>
      <c r="C1123" s="1248">
        <f t="shared" si="204"/>
        <v>0</v>
      </c>
      <c r="D1123" s="1248">
        <f t="shared" si="205"/>
        <v>0</v>
      </c>
      <c r="E1123" s="1248">
        <f t="shared" si="206"/>
        <v>0</v>
      </c>
      <c r="F1123" s="1248">
        <f t="shared" si="207"/>
        <v>0</v>
      </c>
      <c r="G1123" s="840"/>
      <c r="H1123" s="1249">
        <f t="shared" si="208"/>
        <v>0</v>
      </c>
      <c r="I1123" s="1249">
        <f t="shared" si="209"/>
        <v>0</v>
      </c>
      <c r="J1123" s="1249">
        <f t="shared" si="210"/>
        <v>0</v>
      </c>
      <c r="K1123" s="1249">
        <f t="shared" si="211"/>
        <v>0</v>
      </c>
      <c r="L1123" s="44"/>
      <c r="M1123" s="1239" t="str">
        <f t="shared" si="203"/>
        <v/>
      </c>
      <c r="N1123" s="1253" t="str">
        <f t="shared" si="212"/>
        <v/>
      </c>
      <c r="O1123" s="840"/>
      <c r="P1123" s="840"/>
      <c r="Q1123" s="15"/>
      <c r="R1123" s="447"/>
      <c r="S1123" s="46"/>
      <c r="T1123" s="46"/>
      <c r="U1123" s="1059">
        <v>1123</v>
      </c>
      <c r="V1123" s="46"/>
    </row>
    <row r="1124" spans="1:22" ht="15.75" customHeight="1">
      <c r="A1124" s="1257" t="str">
        <f t="shared" si="201"/>
        <v xml:space="preserve">Other crop: </v>
      </c>
      <c r="B1124" s="840"/>
      <c r="C1124" s="1248">
        <f t="shared" si="204"/>
        <v>0</v>
      </c>
      <c r="D1124" s="1248">
        <f t="shared" si="205"/>
        <v>0</v>
      </c>
      <c r="E1124" s="1248">
        <f t="shared" si="206"/>
        <v>0</v>
      </c>
      <c r="F1124" s="1248">
        <f t="shared" si="207"/>
        <v>0</v>
      </c>
      <c r="G1124" s="840"/>
      <c r="H1124" s="1249">
        <f t="shared" si="208"/>
        <v>0</v>
      </c>
      <c r="I1124" s="1249">
        <f t="shared" si="209"/>
        <v>0</v>
      </c>
      <c r="J1124" s="1249">
        <f t="shared" si="210"/>
        <v>0</v>
      </c>
      <c r="K1124" s="1249">
        <f t="shared" si="211"/>
        <v>0</v>
      </c>
      <c r="L1124" s="44"/>
      <c r="M1124" s="1239" t="str">
        <f t="shared" si="203"/>
        <v/>
      </c>
      <c r="N1124" s="1253" t="str">
        <f t="shared" si="212"/>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3">IF(C$1102=0,0,MAX((SUM(C850,M850)+SUM(C961,M961)/C$1102),(SUM(C850)+SUM(C961)/C$1102)))</f>
        <v>0</v>
      </c>
      <c r="D1125" s="1248">
        <f t="shared" si="213"/>
        <v>0</v>
      </c>
      <c r="E1125" s="1248">
        <f t="shared" si="213"/>
        <v>0</v>
      </c>
      <c r="F1125" s="1248">
        <f t="shared" si="213"/>
        <v>0</v>
      </c>
      <c r="G1125" s="840"/>
      <c r="H1125" s="1249">
        <f t="shared" ref="H1125:K1126" si="214">IF(C$1102=0,0,MAX(SUM(C961,M961)/C$1102,SUM(C961)/C$1102))</f>
        <v>0</v>
      </c>
      <c r="I1125" s="1249">
        <f t="shared" si="214"/>
        <v>0</v>
      </c>
      <c r="J1125" s="1249">
        <f t="shared" si="214"/>
        <v>0</v>
      </c>
      <c r="K1125" s="1249">
        <f t="shared" si="214"/>
        <v>0</v>
      </c>
      <c r="L1125" s="44"/>
      <c r="M1125" s="1239" t="str">
        <f t="shared" si="203"/>
        <v/>
      </c>
      <c r="N1125" s="1253" t="str">
        <f t="shared" si="212"/>
        <v/>
      </c>
      <c r="O1125" s="840"/>
      <c r="P1125" s="840"/>
      <c r="Q1125" s="15"/>
      <c r="R1125" s="447"/>
      <c r="S1125" s="46"/>
      <c r="T1125" s="46"/>
      <c r="U1125" s="1059">
        <v>1125</v>
      </c>
      <c r="V1125" s="46"/>
    </row>
    <row r="1126" spans="1:22" ht="15.75" customHeight="1">
      <c r="A1126" s="1257" t="str">
        <f>A851</f>
        <v>WILD FOODS -- see worksheet Data 3</v>
      </c>
      <c r="B1126" s="840"/>
      <c r="C1126" s="1248">
        <f t="shared" si="213"/>
        <v>0</v>
      </c>
      <c r="D1126" s="1248">
        <f t="shared" si="213"/>
        <v>0</v>
      </c>
      <c r="E1126" s="1248">
        <f t="shared" si="213"/>
        <v>0</v>
      </c>
      <c r="F1126" s="1248">
        <f t="shared" si="213"/>
        <v>0</v>
      </c>
      <c r="G1126" s="840"/>
      <c r="H1126" s="1249">
        <f t="shared" si="214"/>
        <v>0</v>
      </c>
      <c r="I1126" s="1249">
        <f t="shared" si="214"/>
        <v>0</v>
      </c>
      <c r="J1126" s="1249">
        <f t="shared" si="214"/>
        <v>0</v>
      </c>
      <c r="K1126" s="1249">
        <f t="shared" si="214"/>
        <v>0</v>
      </c>
      <c r="L1126" s="44"/>
      <c r="M1126" s="1239" t="str">
        <f t="shared" si="203"/>
        <v/>
      </c>
      <c r="N1126" s="1253" t="str">
        <f t="shared" si="212"/>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3"/>
        <v/>
      </c>
      <c r="N1127" s="1239" t="str">
        <f t="shared" ref="N1127:N1138" si="215">M1127</f>
        <v/>
      </c>
      <c r="O1127" s="840"/>
      <c r="P1127" s="840"/>
      <c r="Q1127" s="15"/>
      <c r="R1127" s="447"/>
      <c r="S1127" s="46"/>
      <c r="T1127" s="46"/>
      <c r="U1127" s="1059">
        <v>1127</v>
      </c>
      <c r="V1127" s="46"/>
    </row>
    <row r="1128" spans="1:22" ht="15.75" customHeight="1">
      <c r="A1128" s="44" t="str">
        <f t="shared" ref="A1128:A1138" si="216">A949</f>
        <v>Main cashcrop kg sold</v>
      </c>
      <c r="B1128" s="840"/>
      <c r="C1128" s="1248">
        <f t="shared" ref="C1128:C1138" si="217">IF(C$1102=0,0,MAX(SUM(C949,M949)/C$1102,SUM(C949)/C$1102))</f>
        <v>0</v>
      </c>
      <c r="D1128" s="1248">
        <f t="shared" ref="D1128:D1138" si="218">IF(D$1102=0,0,MAX(SUM(D949,N949)/D$1102,SUM(D949)/D$1102))</f>
        <v>0</v>
      </c>
      <c r="E1128" s="1248">
        <f t="shared" ref="E1128:E1138" si="219">IF(E$1102=0,0,MAX(SUM(E949,O949)/E$1102,SUM(E949)/E$1102))</f>
        <v>0</v>
      </c>
      <c r="F1128" s="1248">
        <f t="shared" ref="F1128:F1138" si="220">IF(F$1102=0,0,MAX(SUM(F949,P949)/F$1102,SUM(F949)/F$1102))</f>
        <v>0</v>
      </c>
      <c r="G1128" s="840"/>
      <c r="H1128" s="46"/>
      <c r="I1128" s="46"/>
      <c r="J1128" s="46"/>
      <c r="K1128" s="839"/>
      <c r="L1128" s="840"/>
      <c r="M1128" s="1239" t="str">
        <f t="shared" si="203"/>
        <v/>
      </c>
      <c r="N1128" s="1239" t="str">
        <f t="shared" si="215"/>
        <v/>
      </c>
      <c r="O1128" s="840"/>
      <c r="P1128" s="840"/>
      <c r="Q1128" s="15"/>
      <c r="R1128" s="447"/>
      <c r="S1128" s="46"/>
      <c r="T1128" s="46"/>
      <c r="U1128" s="1059">
        <v>1128</v>
      </c>
      <c r="V1128" s="46"/>
    </row>
    <row r="1129" spans="1:22" ht="15.75" customHeight="1">
      <c r="A1129" s="44" t="str">
        <f t="shared" si="216"/>
        <v>Other cashcrop: kg produced</v>
      </c>
      <c r="B1129" s="840"/>
      <c r="C1129" s="1248">
        <f t="shared" si="217"/>
        <v>0</v>
      </c>
      <c r="D1129" s="1248">
        <f t="shared" si="218"/>
        <v>0</v>
      </c>
      <c r="E1129" s="1248">
        <f t="shared" si="219"/>
        <v>0</v>
      </c>
      <c r="F1129" s="1248">
        <f t="shared" si="220"/>
        <v>0</v>
      </c>
      <c r="G1129" s="840"/>
      <c r="H1129" s="46"/>
      <c r="I1129" s="46"/>
      <c r="J1129" s="46"/>
      <c r="K1129" s="839"/>
      <c r="L1129" s="840"/>
      <c r="M1129" s="1239" t="str">
        <f t="shared" si="203"/>
        <v/>
      </c>
      <c r="N1129" s="1239" t="str">
        <f t="shared" si="215"/>
        <v/>
      </c>
      <c r="O1129" s="840"/>
      <c r="P1129" s="840"/>
      <c r="Q1129" s="15"/>
      <c r="R1129" s="447"/>
      <c r="S1129" s="46"/>
      <c r="T1129" s="46"/>
      <c r="U1129" s="1059">
        <v>1129</v>
      </c>
      <c r="V1129" s="46"/>
    </row>
    <row r="1130" spans="1:22" ht="15.75" customHeight="1">
      <c r="A1130" s="44" t="str">
        <f t="shared" si="216"/>
        <v>Other cashcrop: kg produced</v>
      </c>
      <c r="B1130" s="840"/>
      <c r="C1130" s="1248">
        <f t="shared" si="217"/>
        <v>0</v>
      </c>
      <c r="D1130" s="1248">
        <f t="shared" si="218"/>
        <v>0</v>
      </c>
      <c r="E1130" s="1248">
        <f t="shared" si="219"/>
        <v>0</v>
      </c>
      <c r="F1130" s="1248">
        <f t="shared" si="220"/>
        <v>0</v>
      </c>
      <c r="G1130" s="840"/>
      <c r="H1130" s="46"/>
      <c r="I1130" s="46"/>
      <c r="J1130" s="46"/>
      <c r="K1130" s="839"/>
      <c r="L1130" s="840"/>
      <c r="M1130" s="1239" t="str">
        <f t="shared" si="203"/>
        <v/>
      </c>
      <c r="N1130" s="1239" t="str">
        <f t="shared" si="215"/>
        <v/>
      </c>
      <c r="O1130" s="840"/>
      <c r="P1130" s="840"/>
      <c r="Q1130" s="15"/>
      <c r="R1130" s="447"/>
      <c r="S1130" s="46"/>
      <c r="T1130" s="46"/>
      <c r="U1130" s="1059">
        <v>1130</v>
      </c>
      <c r="V1130" s="46"/>
    </row>
    <row r="1131" spans="1:22" ht="15.75" customHeight="1">
      <c r="A1131" s="44" t="str">
        <f t="shared" si="216"/>
        <v>Other cashcrop: kg produced</v>
      </c>
      <c r="B1131" s="840"/>
      <c r="C1131" s="1248">
        <f t="shared" si="217"/>
        <v>0</v>
      </c>
      <c r="D1131" s="1248">
        <f t="shared" si="218"/>
        <v>0</v>
      </c>
      <c r="E1131" s="1248">
        <f t="shared" si="219"/>
        <v>0</v>
      </c>
      <c r="F1131" s="1248">
        <f t="shared" si="220"/>
        <v>0</v>
      </c>
      <c r="G1131" s="840"/>
      <c r="H1131" s="46"/>
      <c r="I1131" s="46"/>
      <c r="J1131" s="46"/>
      <c r="K1131" s="839"/>
      <c r="L1131" s="840"/>
      <c r="M1131" s="1239" t="str">
        <f t="shared" si="203"/>
        <v/>
      </c>
      <c r="N1131" s="1239" t="str">
        <f t="shared" si="215"/>
        <v/>
      </c>
      <c r="O1131" s="840"/>
      <c r="P1131" s="840"/>
      <c r="Q1131" s="15"/>
      <c r="R1131" s="447"/>
      <c r="S1131" s="46"/>
      <c r="T1131" s="46"/>
      <c r="U1131" s="1059">
        <v>1131</v>
      </c>
      <c r="V1131" s="46"/>
    </row>
    <row r="1132" spans="1:22" ht="15.75" customHeight="1">
      <c r="A1132" s="44" t="str">
        <f t="shared" si="216"/>
        <v>Other cashcrop: kg produced</v>
      </c>
      <c r="B1132" s="840"/>
      <c r="C1132" s="1248">
        <f t="shared" si="217"/>
        <v>0</v>
      </c>
      <c r="D1132" s="1248">
        <f t="shared" si="218"/>
        <v>0</v>
      </c>
      <c r="E1132" s="1248">
        <f t="shared" si="219"/>
        <v>0</v>
      </c>
      <c r="F1132" s="1248">
        <f t="shared" si="220"/>
        <v>0</v>
      </c>
      <c r="G1132" s="840"/>
      <c r="H1132" s="46"/>
      <c r="I1132" s="46"/>
      <c r="J1132" s="46"/>
      <c r="K1132" s="839"/>
      <c r="L1132" s="840"/>
      <c r="M1132" s="1239" t="str">
        <f t="shared" si="203"/>
        <v/>
      </c>
      <c r="N1132" s="1239" t="str">
        <f t="shared" si="215"/>
        <v/>
      </c>
      <c r="O1132" s="840"/>
      <c r="P1132" s="840"/>
      <c r="Q1132" s="15"/>
      <c r="R1132" s="447"/>
      <c r="S1132" s="46"/>
      <c r="T1132" s="46"/>
      <c r="U1132" s="1059">
        <v>1132</v>
      </c>
      <c r="V1132" s="46"/>
    </row>
    <row r="1133" spans="1:22" ht="15.75" customHeight="1">
      <c r="A1133" s="44" t="str">
        <f t="shared" si="216"/>
        <v>Other cashcrop: kg produced</v>
      </c>
      <c r="B1133" s="840"/>
      <c r="C1133" s="1248">
        <f t="shared" si="217"/>
        <v>0</v>
      </c>
      <c r="D1133" s="1248">
        <f t="shared" si="218"/>
        <v>0</v>
      </c>
      <c r="E1133" s="1248">
        <f t="shared" si="219"/>
        <v>0</v>
      </c>
      <c r="F1133" s="1248">
        <f t="shared" si="220"/>
        <v>0</v>
      </c>
      <c r="G1133" s="840"/>
      <c r="H1133" s="46"/>
      <c r="I1133" s="46"/>
      <c r="J1133" s="46"/>
      <c r="K1133" s="839"/>
      <c r="L1133" s="840"/>
      <c r="M1133" s="1239" t="str">
        <f t="shared" si="203"/>
        <v/>
      </c>
      <c r="N1133" s="1239" t="str">
        <f t="shared" si="215"/>
        <v/>
      </c>
      <c r="O1133" s="840"/>
      <c r="P1133" s="840"/>
      <c r="Q1133" s="15"/>
      <c r="R1133" s="447"/>
      <c r="S1133" s="46"/>
      <c r="T1133" s="46"/>
      <c r="U1133" s="1059">
        <v>1133</v>
      </c>
      <c r="V1133" s="46"/>
    </row>
    <row r="1134" spans="1:22" ht="15.75" customHeight="1">
      <c r="A1134" s="44" t="str">
        <f t="shared" si="216"/>
        <v>Other cashcrop: kg produced</v>
      </c>
      <c r="B1134" s="840"/>
      <c r="C1134" s="1248">
        <f t="shared" si="217"/>
        <v>0</v>
      </c>
      <c r="D1134" s="1248">
        <f t="shared" si="218"/>
        <v>0</v>
      </c>
      <c r="E1134" s="1248">
        <f t="shared" si="219"/>
        <v>0</v>
      </c>
      <c r="F1134" s="1248">
        <f t="shared" si="220"/>
        <v>0</v>
      </c>
      <c r="G1134" s="840"/>
      <c r="H1134" s="46"/>
      <c r="I1134" s="46"/>
      <c r="J1134" s="46"/>
      <c r="K1134" s="839"/>
      <c r="L1134" s="840"/>
      <c r="M1134" s="1239" t="str">
        <f t="shared" si="203"/>
        <v/>
      </c>
      <c r="N1134" s="1239" t="str">
        <f t="shared" si="215"/>
        <v/>
      </c>
      <c r="O1134" s="840"/>
      <c r="P1134" s="840"/>
      <c r="Q1134" s="15"/>
      <c r="R1134" s="447"/>
      <c r="S1134" s="46"/>
      <c r="T1134" s="46"/>
      <c r="U1134" s="1059">
        <v>1134</v>
      </c>
      <c r="V1134" s="46"/>
    </row>
    <row r="1135" spans="1:22" ht="15.75" customHeight="1">
      <c r="A1135" s="44" t="str">
        <f t="shared" si="216"/>
        <v>Straw: quantity sold</v>
      </c>
      <c r="B1135" s="840"/>
      <c r="C1135" s="1248">
        <f t="shared" si="217"/>
        <v>0</v>
      </c>
      <c r="D1135" s="1248">
        <f t="shared" si="218"/>
        <v>0</v>
      </c>
      <c r="E1135" s="1248">
        <f t="shared" si="219"/>
        <v>0</v>
      </c>
      <c r="F1135" s="1248">
        <f t="shared" si="220"/>
        <v>0</v>
      </c>
      <c r="G1135" s="840"/>
      <c r="H1135" s="46"/>
      <c r="I1135" s="46"/>
      <c r="J1135" s="46"/>
      <c r="K1135" s="839"/>
      <c r="L1135" s="840"/>
      <c r="M1135" s="1239" t="str">
        <f t="shared" si="203"/>
        <v/>
      </c>
      <c r="N1135" s="1239" t="str">
        <f t="shared" si="215"/>
        <v/>
      </c>
      <c r="O1135" s="840"/>
      <c r="P1135" s="840"/>
      <c r="Q1135" s="15"/>
      <c r="R1135" s="447"/>
      <c r="S1135" s="46"/>
      <c r="T1135" s="46"/>
      <c r="U1135" s="1059">
        <v>1135</v>
      </c>
      <c r="V1135" s="46"/>
    </row>
    <row r="1136" spans="1:22" ht="15.75" customHeight="1">
      <c r="A1136" s="44" t="str">
        <f t="shared" si="216"/>
        <v>Trees: quantity sold</v>
      </c>
      <c r="B1136" s="840"/>
      <c r="C1136" s="1248">
        <f t="shared" si="217"/>
        <v>0</v>
      </c>
      <c r="D1136" s="1248">
        <f t="shared" si="218"/>
        <v>0</v>
      </c>
      <c r="E1136" s="1248">
        <f t="shared" si="219"/>
        <v>0</v>
      </c>
      <c r="F1136" s="1248">
        <f t="shared" si="220"/>
        <v>0</v>
      </c>
      <c r="G1136" s="840"/>
      <c r="H1136" s="46"/>
      <c r="I1136" s="46"/>
      <c r="J1136" s="46"/>
      <c r="K1136" s="839"/>
      <c r="L1136" s="840"/>
      <c r="M1136" s="1239" t="str">
        <f t="shared" si="203"/>
        <v/>
      </c>
      <c r="N1136" s="1239" t="str">
        <f t="shared" si="215"/>
        <v/>
      </c>
      <c r="O1136" s="840"/>
      <c r="P1136" s="840"/>
      <c r="Q1136" s="15"/>
      <c r="R1136" s="447"/>
      <c r="S1136" s="46"/>
      <c r="T1136" s="46"/>
      <c r="U1136" s="1059">
        <v>1136</v>
      </c>
      <c r="V1136" s="46"/>
    </row>
    <row r="1137" spans="1:22" ht="15.75" customHeight="1">
      <c r="A1137" s="44" t="str">
        <f t="shared" si="216"/>
        <v>Other cash crop: type</v>
      </c>
      <c r="B1137" s="840"/>
      <c r="C1137" s="1248">
        <f t="shared" si="217"/>
        <v>0</v>
      </c>
      <c r="D1137" s="1248">
        <f t="shared" si="218"/>
        <v>0</v>
      </c>
      <c r="E1137" s="1248">
        <f t="shared" si="219"/>
        <v>0</v>
      </c>
      <c r="F1137" s="1248">
        <f t="shared" si="220"/>
        <v>0</v>
      </c>
      <c r="G1137" s="840"/>
      <c r="H1137" s="46"/>
      <c r="I1137" s="46"/>
      <c r="J1137" s="46"/>
      <c r="K1137" s="839"/>
      <c r="L1137" s="840"/>
      <c r="M1137" s="1239" t="str">
        <f t="shared" si="203"/>
        <v/>
      </c>
      <c r="N1137" s="1239" t="str">
        <f t="shared" si="215"/>
        <v/>
      </c>
      <c r="O1137" s="840"/>
      <c r="P1137" s="840"/>
      <c r="Q1137" s="15"/>
      <c r="R1137" s="447"/>
      <c r="S1137" s="46"/>
      <c r="T1137" s="46"/>
      <c r="U1137" s="1059">
        <v>1137</v>
      </c>
      <c r="V1137" s="46"/>
    </row>
    <row r="1138" spans="1:22" ht="15.75" customHeight="1">
      <c r="A1138" s="44" t="str">
        <f t="shared" si="216"/>
        <v>Other cash crop: type</v>
      </c>
      <c r="B1138" s="840"/>
      <c r="C1138" s="1248">
        <f t="shared" si="217"/>
        <v>0</v>
      </c>
      <c r="D1138" s="1248">
        <f t="shared" si="218"/>
        <v>0</v>
      </c>
      <c r="E1138" s="1248">
        <f t="shared" si="219"/>
        <v>0</v>
      </c>
      <c r="F1138" s="1248">
        <f t="shared" si="220"/>
        <v>0</v>
      </c>
      <c r="G1138" s="840"/>
      <c r="H1138" s="46"/>
      <c r="I1138" s="46"/>
      <c r="J1138" s="46"/>
      <c r="K1138" s="839"/>
      <c r="L1138" s="840"/>
      <c r="M1138" s="1239" t="str">
        <f t="shared" si="203"/>
        <v/>
      </c>
      <c r="N1138" s="1239" t="str">
        <f t="shared" si="215"/>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21">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2">MAX(SUM(C853,M853),SUM(C853))</f>
        <v>0.51146771037181993</v>
      </c>
      <c r="D1161" s="1248">
        <f t="shared" si="222"/>
        <v>0.43840089460441717</v>
      </c>
      <c r="E1161" s="1248">
        <f t="shared" si="222"/>
        <v>0</v>
      </c>
      <c r="F1161" s="1248">
        <f t="shared" si="222"/>
        <v>0</v>
      </c>
      <c r="G1161" s="840"/>
      <c r="H1161" s="46"/>
      <c r="I1161" s="46"/>
      <c r="J1161" s="46"/>
      <c r="K1161" s="46"/>
      <c r="L1161" s="44"/>
      <c r="M1161" s="1239" t="str">
        <f t="shared" si="221"/>
        <v>yes</v>
      </c>
      <c r="N1161" s="1256"/>
      <c r="O1161" s="840"/>
      <c r="P1161" s="840"/>
      <c r="Q1161" s="15"/>
      <c r="R1161" s="447"/>
      <c r="S1161" s="46"/>
      <c r="T1161" s="46"/>
      <c r="U1161" s="1059">
        <v>1161</v>
      </c>
      <c r="V1161" s="46"/>
    </row>
    <row r="1162" spans="1:22" ht="15.75" customHeight="1">
      <c r="A1162" s="1250" t="str">
        <f>A854</f>
        <v>Labour: Weeding</v>
      </c>
      <c r="B1162" s="840"/>
      <c r="C1162" s="1248">
        <f t="shared" si="222"/>
        <v>0</v>
      </c>
      <c r="D1162" s="1248">
        <f t="shared" si="222"/>
        <v>0</v>
      </c>
      <c r="E1162" s="1248">
        <f t="shared" si="222"/>
        <v>0</v>
      </c>
      <c r="F1162" s="1248">
        <f t="shared" si="222"/>
        <v>0</v>
      </c>
      <c r="G1162" s="840"/>
      <c r="H1162" s="46"/>
      <c r="I1162" s="46"/>
      <c r="J1162" s="46"/>
      <c r="K1162" s="46"/>
      <c r="L1162" s="44"/>
      <c r="M1162" s="1239" t="str">
        <f t="shared" si="221"/>
        <v/>
      </c>
      <c r="N1162" s="1256"/>
      <c r="O1162" s="840"/>
      <c r="P1162" s="840"/>
      <c r="Q1162" s="15"/>
      <c r="R1162" s="447"/>
      <c r="S1162" s="46"/>
      <c r="T1162" s="46"/>
      <c r="U1162" s="1059">
        <v>1162</v>
      </c>
      <c r="V1162" s="46"/>
    </row>
    <row r="1163" spans="1:22" ht="15.75" customHeight="1">
      <c r="A1163" s="1250" t="str">
        <f>A855</f>
        <v>Labour: Harvesting</v>
      </c>
      <c r="B1163" s="840"/>
      <c r="C1163" s="1248">
        <f t="shared" si="222"/>
        <v>0</v>
      </c>
      <c r="D1163" s="1248">
        <f t="shared" si="222"/>
        <v>0</v>
      </c>
      <c r="E1163" s="1248">
        <f t="shared" si="222"/>
        <v>0</v>
      </c>
      <c r="F1163" s="1248">
        <f t="shared" si="222"/>
        <v>0</v>
      </c>
      <c r="G1163" s="840"/>
      <c r="H1163" s="46"/>
      <c r="I1163" s="46"/>
      <c r="J1163" s="46"/>
      <c r="K1163" s="46"/>
      <c r="L1163" s="44"/>
      <c r="M1163" s="1239" t="str">
        <f t="shared" si="221"/>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3">MAX(SUM(C895,M895),SUM(C895))</f>
        <v>0</v>
      </c>
      <c r="D1164" s="1248">
        <f t="shared" si="223"/>
        <v>0</v>
      </c>
      <c r="E1164" s="1248">
        <f t="shared" si="223"/>
        <v>0</v>
      </c>
      <c r="F1164" s="1248">
        <f t="shared" si="223"/>
        <v>0</v>
      </c>
      <c r="G1164" s="840"/>
      <c r="H1164" s="46"/>
      <c r="I1164" s="46"/>
      <c r="J1164" s="46"/>
      <c r="K1164" s="46"/>
      <c r="L1164" s="44"/>
      <c r="M1164" s="1239" t="str">
        <f t="shared" si="221"/>
        <v/>
      </c>
      <c r="N1164" s="1256"/>
      <c r="O1164" s="840"/>
      <c r="P1164" s="840"/>
      <c r="Q1164" s="15"/>
      <c r="R1164" s="447"/>
      <c r="S1164" s="46"/>
      <c r="T1164" s="46"/>
      <c r="U1164" s="1059">
        <v>1164</v>
      </c>
      <c r="V1164" s="46"/>
    </row>
    <row r="1165" spans="1:22" ht="15.75" customHeight="1">
      <c r="A1165" s="1250" t="str">
        <f>A896</f>
        <v>Gifts/remittances: sugar</v>
      </c>
      <c r="B1165" s="840"/>
      <c r="C1165" s="1248">
        <f t="shared" si="223"/>
        <v>0</v>
      </c>
      <c r="D1165" s="1248">
        <f t="shared" si="223"/>
        <v>0</v>
      </c>
      <c r="E1165" s="1248">
        <f t="shared" si="223"/>
        <v>0</v>
      </c>
      <c r="F1165" s="1248">
        <f t="shared" si="223"/>
        <v>0</v>
      </c>
      <c r="G1165" s="840"/>
      <c r="H1165" s="46"/>
      <c r="I1165" s="46"/>
      <c r="J1165" s="46"/>
      <c r="K1165" s="46"/>
      <c r="L1165" s="44"/>
      <c r="M1165" s="1239" t="str">
        <f t="shared" si="221"/>
        <v/>
      </c>
      <c r="N1165" s="1256"/>
      <c r="O1165" s="840"/>
      <c r="P1165" s="840"/>
      <c r="Q1165" s="15"/>
      <c r="R1165" s="447"/>
      <c r="S1165" s="46"/>
      <c r="T1165" s="46"/>
      <c r="U1165" s="1059">
        <v>1165</v>
      </c>
      <c r="V1165" s="46"/>
    </row>
    <row r="1166" spans="1:22" ht="15.75" customHeight="1">
      <c r="A1166" s="1250" t="str">
        <f>A897</f>
        <v>Gifts/remittances: Other</v>
      </c>
      <c r="B1166" s="840"/>
      <c r="C1166" s="1248">
        <f t="shared" si="223"/>
        <v>0</v>
      </c>
      <c r="D1166" s="1248">
        <f t="shared" si="223"/>
        <v>0</v>
      </c>
      <c r="E1166" s="1248">
        <f t="shared" si="223"/>
        <v>0</v>
      </c>
      <c r="F1166" s="1248">
        <f t="shared" si="223"/>
        <v>0</v>
      </c>
      <c r="G1166" s="840"/>
      <c r="H1166" s="46"/>
      <c r="I1166" s="46"/>
      <c r="J1166" s="46"/>
      <c r="K1166" s="46"/>
      <c r="L1166" s="44"/>
      <c r="M1166" s="1239" t="str">
        <f t="shared" si="221"/>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4">IF(C$1102=0,0,MAX(SUM(C915,M915)/C$1102,SUM(C915)/C$1102))</f>
        <v>0</v>
      </c>
      <c r="D1168" s="1248">
        <f t="shared" si="224"/>
        <v>0</v>
      </c>
      <c r="E1168" s="1248">
        <f t="shared" si="224"/>
        <v>0</v>
      </c>
      <c r="F1168" s="1248">
        <f t="shared" si="224"/>
        <v>0</v>
      </c>
      <c r="G1168" s="840"/>
      <c r="H1168" s="46"/>
      <c r="I1168" s="46"/>
      <c r="J1168" s="46"/>
      <c r="K1168" s="839"/>
      <c r="L1168" s="840"/>
      <c r="M1168" s="1239" t="str">
        <f t="shared" ref="M1168:M1192" si="225">IF(OR(SUM((C1168&gt;C$1100),(D1168&gt;C$1100),(E1168&gt;C$1100),(F1168&gt;C$1100))&gt;1,C1168&gt;C$1100*2,D1168&gt;C$1100*2,E1168&gt;C$1100*2,F1168&gt;C$1100*2),"yes","")</f>
        <v/>
      </c>
      <c r="N1168" s="1239" t="str">
        <f t="shared" ref="N1168:N1192" si="226">M1168</f>
        <v/>
      </c>
      <c r="O1168" s="840"/>
      <c r="P1168" s="840"/>
      <c r="Q1168" s="15"/>
      <c r="R1168" s="447"/>
      <c r="S1168" s="46"/>
      <c r="T1168" s="46"/>
      <c r="U1168" s="1059">
        <v>1168</v>
      </c>
      <c r="V1168" s="46"/>
    </row>
    <row r="1169" spans="1:22" ht="15.75" customHeight="1">
      <c r="A1169" s="44" t="str">
        <f>A916</f>
        <v>Pig sales: no sold</v>
      </c>
      <c r="B1169" s="840"/>
      <c r="C1169" s="1248">
        <f t="shared" si="224"/>
        <v>0</v>
      </c>
      <c r="D1169" s="1248">
        <f t="shared" si="224"/>
        <v>0</v>
      </c>
      <c r="E1169" s="1248">
        <f t="shared" si="224"/>
        <v>0</v>
      </c>
      <c r="F1169" s="1248">
        <f t="shared" si="224"/>
        <v>0</v>
      </c>
      <c r="G1169" s="840"/>
      <c r="H1169" s="46"/>
      <c r="I1169" s="46"/>
      <c r="J1169" s="46"/>
      <c r="K1169" s="839"/>
      <c r="L1169" s="840"/>
      <c r="M1169" s="1239" t="str">
        <f t="shared" si="225"/>
        <v/>
      </c>
      <c r="N1169" s="1239" t="str">
        <f t="shared" si="226"/>
        <v/>
      </c>
      <c r="O1169" s="840"/>
      <c r="P1169" s="840"/>
      <c r="Q1169" s="15"/>
      <c r="R1169" s="447"/>
      <c r="S1169" s="46"/>
      <c r="T1169" s="46"/>
      <c r="U1169" s="1059">
        <v>1169</v>
      </c>
      <c r="V1169" s="46"/>
    </row>
    <row r="1170" spans="1:22" ht="15.75" customHeight="1">
      <c r="A1170" s="44" t="str">
        <f>A917</f>
        <v>Other: Ducks</v>
      </c>
      <c r="B1170" s="840"/>
      <c r="C1170" s="1248">
        <f t="shared" si="224"/>
        <v>0</v>
      </c>
      <c r="D1170" s="1248">
        <f t="shared" si="224"/>
        <v>0</v>
      </c>
      <c r="E1170" s="1248">
        <f t="shared" si="224"/>
        <v>0</v>
      </c>
      <c r="F1170" s="1248">
        <f t="shared" si="224"/>
        <v>0</v>
      </c>
      <c r="G1170" s="840"/>
      <c r="H1170" s="46"/>
      <c r="I1170" s="46"/>
      <c r="J1170" s="46"/>
      <c r="K1170" s="839"/>
      <c r="L1170" s="840"/>
      <c r="M1170" s="1239" t="str">
        <f t="shared" si="225"/>
        <v/>
      </c>
      <c r="N1170" s="1239" t="str">
        <f t="shared" si="226"/>
        <v/>
      </c>
      <c r="O1170" s="840"/>
      <c r="P1170" s="840"/>
      <c r="Q1170" s="15"/>
      <c r="R1170" s="447"/>
      <c r="S1170" s="46"/>
      <c r="T1170" s="46"/>
      <c r="U1170" s="1059">
        <v>1170</v>
      </c>
      <c r="V1170" s="46"/>
    </row>
    <row r="1171" spans="1:22" ht="15.75" customHeight="1">
      <c r="A1171" s="44" t="str">
        <f t="shared" ref="A1171:A1180" si="227">A919</f>
        <v>Beef sales - kg sold</v>
      </c>
      <c r="B1171" s="840"/>
      <c r="C1171" s="1248">
        <f t="shared" ref="C1171:C1180" si="228">IF(C$1102=0,0,MAX(SUM(C919,M919)/C$1102,SUM(C919)/C$1102))</f>
        <v>0</v>
      </c>
      <c r="D1171" s="1248">
        <f t="shared" ref="D1171:D1180" si="229">IF(D$1102=0,0,MAX(SUM(D919,N919)/D$1102,SUM(D919)/D$1102))</f>
        <v>0</v>
      </c>
      <c r="E1171" s="1248">
        <f t="shared" ref="E1171:E1180" si="230">IF(E$1102=0,0,MAX(SUM(E919,O919)/E$1102,SUM(E919)/E$1102))</f>
        <v>0</v>
      </c>
      <c r="F1171" s="1248">
        <f t="shared" ref="F1171:F1180" si="231">IF(F$1102=0,0,MAX(SUM(F919,P919)/F$1102,SUM(F919)/F$1102))</f>
        <v>0</v>
      </c>
      <c r="G1171" s="840"/>
      <c r="H1171" s="46"/>
      <c r="I1171" s="46"/>
      <c r="J1171" s="46"/>
      <c r="K1171" s="839"/>
      <c r="L1171" s="840"/>
      <c r="M1171" s="1239" t="str">
        <f t="shared" si="225"/>
        <v/>
      </c>
      <c r="N1171" s="1239" t="str">
        <f t="shared" si="226"/>
        <v/>
      </c>
      <c r="O1171" s="840"/>
      <c r="P1171" s="840"/>
      <c r="Q1171" s="15"/>
      <c r="R1171" s="447"/>
      <c r="S1171" s="46"/>
      <c r="T1171" s="46"/>
      <c r="U1171" s="1059">
        <v>1171</v>
      </c>
      <c r="V1171" s="46"/>
    </row>
    <row r="1172" spans="1:22" ht="15.75" customHeight="1">
      <c r="A1172" s="44" t="str">
        <f t="shared" si="227"/>
        <v>Pork sales - kg sold</v>
      </c>
      <c r="B1172" s="840"/>
      <c r="C1172" s="1248">
        <f t="shared" si="228"/>
        <v>0</v>
      </c>
      <c r="D1172" s="1248">
        <f t="shared" si="229"/>
        <v>0</v>
      </c>
      <c r="E1172" s="1248">
        <f t="shared" si="230"/>
        <v>0</v>
      </c>
      <c r="F1172" s="1248">
        <f t="shared" si="231"/>
        <v>0</v>
      </c>
      <c r="G1172" s="840"/>
      <c r="H1172" s="46"/>
      <c r="I1172" s="46"/>
      <c r="J1172" s="46"/>
      <c r="K1172" s="839"/>
      <c r="L1172" s="840"/>
      <c r="M1172" s="1239" t="str">
        <f t="shared" si="225"/>
        <v/>
      </c>
      <c r="N1172" s="1239" t="str">
        <f t="shared" si="226"/>
        <v/>
      </c>
      <c r="O1172" s="840"/>
      <c r="P1172" s="840"/>
      <c r="Q1172" s="15"/>
      <c r="R1172" s="447"/>
      <c r="S1172" s="46"/>
      <c r="T1172" s="46"/>
      <c r="U1172" s="1059">
        <v>1172</v>
      </c>
      <c r="V1172" s="46"/>
    </row>
    <row r="1173" spans="1:22" ht="15.75" customHeight="1">
      <c r="A1173" s="44" t="str">
        <f t="shared" si="227"/>
        <v>Fattened Ox sales: no. sold</v>
      </c>
      <c r="B1173" s="840"/>
      <c r="C1173" s="1248">
        <f t="shared" si="228"/>
        <v>0</v>
      </c>
      <c r="D1173" s="1248">
        <f t="shared" si="229"/>
        <v>0</v>
      </c>
      <c r="E1173" s="1248">
        <f t="shared" si="230"/>
        <v>0</v>
      </c>
      <c r="F1173" s="1248">
        <f t="shared" si="231"/>
        <v>0</v>
      </c>
      <c r="G1173" s="840"/>
      <c r="H1173" s="46"/>
      <c r="I1173" s="46"/>
      <c r="J1173" s="46"/>
      <c r="K1173" s="839"/>
      <c r="L1173" s="840"/>
      <c r="M1173" s="1239" t="str">
        <f t="shared" si="225"/>
        <v/>
      </c>
      <c r="N1173" s="1239" t="str">
        <f t="shared" si="226"/>
        <v/>
      </c>
      <c r="O1173" s="840"/>
      <c r="P1173" s="840"/>
      <c r="Q1173" s="15"/>
      <c r="R1173" s="447"/>
      <c r="S1173" s="46"/>
      <c r="T1173" s="46"/>
      <c r="U1173" s="1059">
        <v>1173</v>
      </c>
      <c r="V1173" s="46"/>
    </row>
    <row r="1174" spans="1:22" ht="15.75" customHeight="1">
      <c r="A1174" s="44" t="str">
        <f t="shared" si="227"/>
        <v>Cattle sales - export: no. sold</v>
      </c>
      <c r="B1174" s="840"/>
      <c r="C1174" s="1248">
        <f t="shared" si="228"/>
        <v>0</v>
      </c>
      <c r="D1174" s="1248">
        <f t="shared" si="229"/>
        <v>0</v>
      </c>
      <c r="E1174" s="1248">
        <f t="shared" si="230"/>
        <v>0</v>
      </c>
      <c r="F1174" s="1248">
        <f t="shared" si="231"/>
        <v>0</v>
      </c>
      <c r="G1174" s="840"/>
      <c r="H1174" s="46"/>
      <c r="I1174" s="46"/>
      <c r="J1174" s="46"/>
      <c r="K1174" s="839"/>
      <c r="L1174" s="840"/>
      <c r="M1174" s="1239" t="str">
        <f t="shared" si="225"/>
        <v/>
      </c>
      <c r="N1174" s="1239" t="str">
        <f t="shared" si="226"/>
        <v/>
      </c>
      <c r="O1174" s="840"/>
      <c r="P1174" s="840"/>
      <c r="Q1174" s="15"/>
      <c r="R1174" s="447"/>
      <c r="S1174" s="46"/>
      <c r="T1174" s="46"/>
      <c r="U1174" s="1059">
        <v>1174</v>
      </c>
      <c r="V1174" s="46"/>
    </row>
    <row r="1175" spans="1:22" ht="15.75" customHeight="1">
      <c r="A1175" s="44" t="str">
        <f t="shared" si="227"/>
        <v>Cattle sales - local: no. sold</v>
      </c>
      <c r="B1175" s="840"/>
      <c r="C1175" s="1248">
        <f t="shared" si="228"/>
        <v>0</v>
      </c>
      <c r="D1175" s="1248">
        <f t="shared" si="229"/>
        <v>0</v>
      </c>
      <c r="E1175" s="1248">
        <f t="shared" si="230"/>
        <v>5.8708414872798436</v>
      </c>
      <c r="F1175" s="1248">
        <f t="shared" si="231"/>
        <v>19.814090019569466</v>
      </c>
      <c r="G1175" s="840"/>
      <c r="H1175" s="46"/>
      <c r="I1175" s="46"/>
      <c r="J1175" s="46"/>
      <c r="K1175" s="839"/>
      <c r="L1175" s="840"/>
      <c r="M1175" s="1239" t="str">
        <f t="shared" si="225"/>
        <v>yes</v>
      </c>
      <c r="N1175" s="1239" t="str">
        <f t="shared" si="226"/>
        <v>yes</v>
      </c>
      <c r="O1175" s="840"/>
      <c r="P1175" s="840"/>
      <c r="Q1175" s="15"/>
      <c r="R1175" s="447"/>
      <c r="S1175" s="46"/>
      <c r="T1175" s="46"/>
      <c r="U1175" s="1059">
        <v>1175</v>
      </c>
      <c r="V1175" s="46"/>
    </row>
    <row r="1176" spans="1:22" ht="15.75" customHeight="1">
      <c r="A1176" s="44" t="str">
        <f t="shared" si="227"/>
        <v>Goat sales - export: no. sold</v>
      </c>
      <c r="B1176" s="840"/>
      <c r="C1176" s="1248">
        <f t="shared" si="228"/>
        <v>0</v>
      </c>
      <c r="D1176" s="1248">
        <f t="shared" si="229"/>
        <v>0</v>
      </c>
      <c r="E1176" s="1248">
        <f t="shared" si="230"/>
        <v>0</v>
      </c>
      <c r="F1176" s="1248">
        <f t="shared" si="231"/>
        <v>0</v>
      </c>
      <c r="G1176" s="840"/>
      <c r="H1176" s="46"/>
      <c r="I1176" s="46"/>
      <c r="J1176" s="46"/>
      <c r="K1176" s="839"/>
      <c r="L1176" s="840"/>
      <c r="M1176" s="1239" t="str">
        <f t="shared" si="225"/>
        <v/>
      </c>
      <c r="N1176" s="1239" t="str">
        <f t="shared" si="226"/>
        <v/>
      </c>
      <c r="O1176" s="840"/>
      <c r="P1176" s="840"/>
      <c r="Q1176" s="15"/>
      <c r="R1176" s="447"/>
      <c r="S1176" s="46"/>
      <c r="T1176" s="46"/>
      <c r="U1176" s="1059">
        <v>1176</v>
      </c>
      <c r="V1176" s="46"/>
    </row>
    <row r="1177" spans="1:22" ht="15.75" customHeight="1">
      <c r="A1177" s="44" t="str">
        <f t="shared" si="227"/>
        <v>Goat sales - local: no. sold</v>
      </c>
      <c r="B1177" s="840"/>
      <c r="C1177" s="1248">
        <f t="shared" si="228"/>
        <v>0.58708414872798431</v>
      </c>
      <c r="D1177" s="1248">
        <f t="shared" si="229"/>
        <v>0.50321498462398651</v>
      </c>
      <c r="E1177" s="1248">
        <f t="shared" si="230"/>
        <v>1.1741682974559686</v>
      </c>
      <c r="F1177" s="1248">
        <f t="shared" si="231"/>
        <v>1.1007827788649704</v>
      </c>
      <c r="G1177" s="840"/>
      <c r="H1177" s="46"/>
      <c r="I1177" s="46"/>
      <c r="J1177" s="46"/>
      <c r="K1177" s="839"/>
      <c r="L1177" s="840"/>
      <c r="M1177" s="1239" t="str">
        <f t="shared" si="225"/>
        <v>yes</v>
      </c>
      <c r="N1177" s="1239" t="str">
        <f t="shared" si="226"/>
        <v>yes</v>
      </c>
      <c r="O1177" s="840"/>
      <c r="P1177" s="840"/>
      <c r="Q1177" s="15"/>
      <c r="R1177" s="447"/>
      <c r="S1177" s="46"/>
      <c r="T1177" s="46"/>
      <c r="U1177" s="1059">
        <v>1177</v>
      </c>
      <c r="V1177" s="46"/>
    </row>
    <row r="1178" spans="1:22" ht="15.75" customHeight="1">
      <c r="A1178" s="44" t="str">
        <f t="shared" si="227"/>
        <v>Sheep sales - export: no. sold</v>
      </c>
      <c r="B1178" s="840"/>
      <c r="C1178" s="1248">
        <f t="shared" si="228"/>
        <v>0</v>
      </c>
      <c r="D1178" s="1248">
        <f t="shared" si="229"/>
        <v>0</v>
      </c>
      <c r="E1178" s="1248">
        <f t="shared" si="230"/>
        <v>0</v>
      </c>
      <c r="F1178" s="1248">
        <f t="shared" si="231"/>
        <v>0</v>
      </c>
      <c r="G1178" s="840"/>
      <c r="H1178" s="46"/>
      <c r="I1178" s="46"/>
      <c r="J1178" s="46"/>
      <c r="K1178" s="839"/>
      <c r="L1178" s="840"/>
      <c r="M1178" s="1239" t="str">
        <f t="shared" si="225"/>
        <v/>
      </c>
      <c r="N1178" s="1239" t="str">
        <f t="shared" si="226"/>
        <v/>
      </c>
      <c r="O1178" s="840"/>
      <c r="P1178" s="840"/>
      <c r="Q1178" s="15"/>
      <c r="R1178" s="447"/>
      <c r="S1178" s="46"/>
      <c r="T1178" s="46"/>
      <c r="U1178" s="1059">
        <v>1178</v>
      </c>
      <c r="V1178" s="46"/>
    </row>
    <row r="1179" spans="1:22" ht="15.75" customHeight="1">
      <c r="A1179" s="44" t="str">
        <f t="shared" si="227"/>
        <v>Sheep sales - local: no. sold</v>
      </c>
      <c r="B1179" s="840"/>
      <c r="C1179" s="1248">
        <f t="shared" si="228"/>
        <v>0</v>
      </c>
      <c r="D1179" s="1248">
        <f t="shared" si="229"/>
        <v>0</v>
      </c>
      <c r="E1179" s="1248">
        <f t="shared" si="230"/>
        <v>0</v>
      </c>
      <c r="F1179" s="1248">
        <f t="shared" si="231"/>
        <v>0</v>
      </c>
      <c r="G1179" s="840"/>
      <c r="H1179" s="46"/>
      <c r="I1179" s="46"/>
      <c r="J1179" s="46"/>
      <c r="K1179" s="839"/>
      <c r="L1179" s="840"/>
      <c r="M1179" s="1239" t="str">
        <f t="shared" si="225"/>
        <v/>
      </c>
      <c r="N1179" s="1239" t="str">
        <f t="shared" si="226"/>
        <v/>
      </c>
      <c r="O1179" s="840"/>
      <c r="P1179" s="840"/>
      <c r="Q1179" s="15"/>
      <c r="R1179" s="447"/>
      <c r="S1179" s="46"/>
      <c r="T1179" s="46"/>
      <c r="U1179" s="1059">
        <v>1179</v>
      </c>
      <c r="V1179" s="46"/>
    </row>
    <row r="1180" spans="1:22" ht="15.75" customHeight="1">
      <c r="A1180" s="44" t="str">
        <f t="shared" si="227"/>
        <v>Chicken sales: no. sold</v>
      </c>
      <c r="B1180" s="840"/>
      <c r="C1180" s="1248">
        <f t="shared" si="228"/>
        <v>0</v>
      </c>
      <c r="D1180" s="1248">
        <f t="shared" si="229"/>
        <v>0.83869164103997751</v>
      </c>
      <c r="E1180" s="1248">
        <f t="shared" si="230"/>
        <v>0.97847358121330719</v>
      </c>
      <c r="F1180" s="1248">
        <f t="shared" si="231"/>
        <v>1.8346379647749507</v>
      </c>
      <c r="G1180" s="840"/>
      <c r="H1180" s="46"/>
      <c r="I1180" s="46"/>
      <c r="J1180" s="46"/>
      <c r="K1180" s="839"/>
      <c r="L1180" s="840"/>
      <c r="M1180" s="1239" t="str">
        <f t="shared" si="225"/>
        <v>yes</v>
      </c>
      <c r="N1180" s="1239" t="str">
        <f t="shared" si="226"/>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2">IF(C$1102=0,0,MAX(SUM(C964,M964)/C$1102,SUM(C964)/C$1102))</f>
        <v>8.0782778864970641</v>
      </c>
      <c r="D1181" s="1248">
        <f t="shared" si="232"/>
        <v>7.2462957785854059</v>
      </c>
      <c r="E1181" s="1248">
        <f t="shared" si="232"/>
        <v>0</v>
      </c>
      <c r="F1181" s="1248">
        <f t="shared" si="232"/>
        <v>0</v>
      </c>
      <c r="G1181" s="840"/>
      <c r="H1181" s="46"/>
      <c r="I1181" s="46"/>
      <c r="J1181" s="46"/>
      <c r="K1181" s="839"/>
      <c r="L1181" s="840"/>
      <c r="M1181" s="1239" t="str">
        <f t="shared" si="225"/>
        <v>yes</v>
      </c>
      <c r="N1181" s="1239" t="str">
        <f t="shared" si="226"/>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2"/>
        <v>2.4422700587084147</v>
      </c>
      <c r="D1182" s="1248">
        <f t="shared" si="232"/>
        <v>1.9323455409561083</v>
      </c>
      <c r="E1182" s="1248">
        <f t="shared" si="232"/>
        <v>0</v>
      </c>
      <c r="F1182" s="1248">
        <f t="shared" si="232"/>
        <v>0</v>
      </c>
      <c r="G1182" s="840"/>
      <c r="H1182" s="46"/>
      <c r="I1182" s="46"/>
      <c r="J1182" s="46"/>
      <c r="K1182" s="839"/>
      <c r="L1182" s="840"/>
      <c r="M1182" s="1239" t="str">
        <f t="shared" si="225"/>
        <v>yes</v>
      </c>
      <c r="N1182" s="1239" t="str">
        <f t="shared" si="226"/>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2"/>
        <v>0</v>
      </c>
      <c r="D1183" s="1248">
        <f t="shared" si="232"/>
        <v>2.3188146491473298</v>
      </c>
      <c r="E1183" s="1248">
        <f t="shared" si="232"/>
        <v>0</v>
      </c>
      <c r="F1183" s="1248">
        <f t="shared" si="232"/>
        <v>0</v>
      </c>
      <c r="G1183" s="840"/>
      <c r="H1183" s="46"/>
      <c r="I1183" s="46"/>
      <c r="J1183" s="46"/>
      <c r="K1183" s="839"/>
      <c r="L1183" s="840"/>
      <c r="M1183" s="1239" t="str">
        <f t="shared" si="225"/>
        <v>yes</v>
      </c>
      <c r="N1183" s="1239" t="str">
        <f t="shared" si="226"/>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5"/>
        <v/>
      </c>
      <c r="N1184" s="1239" t="str">
        <f t="shared" si="226"/>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5"/>
        <v/>
      </c>
      <c r="N1185" s="1239" t="str">
        <f t="shared" si="226"/>
        <v/>
      </c>
      <c r="O1185" s="840"/>
      <c r="P1185" s="840"/>
      <c r="Q1185" s="15"/>
      <c r="R1185" s="447"/>
      <c r="S1185" s="46"/>
      <c r="T1185" s="46"/>
      <c r="U1185" s="1059">
        <v>1185</v>
      </c>
      <c r="V1185" s="46"/>
    </row>
    <row r="1186" spans="1:22" ht="15.75" customHeight="1">
      <c r="A1186" s="44" t="str">
        <f>A971</f>
        <v>Firewood: no. people per HH</v>
      </c>
      <c r="B1186" s="840"/>
      <c r="C1186" s="1248">
        <f t="shared" ref="C1186:F1187" si="233">IF(C$1102=0,0,MAX(SUM(C971,M971)/C$1102,SUM(C971)/C$1102))</f>
        <v>0</v>
      </c>
      <c r="D1186" s="1248">
        <f t="shared" si="233"/>
        <v>0</v>
      </c>
      <c r="E1186" s="1248">
        <f t="shared" si="233"/>
        <v>0</v>
      </c>
      <c r="F1186" s="1248">
        <f t="shared" si="233"/>
        <v>0</v>
      </c>
      <c r="G1186" s="840"/>
      <c r="H1186" s="46"/>
      <c r="I1186" s="46"/>
      <c r="J1186" s="46"/>
      <c r="K1186" s="839"/>
      <c r="L1186" s="840"/>
      <c r="M1186" s="1239" t="str">
        <f t="shared" si="225"/>
        <v/>
      </c>
      <c r="N1186" s="1239" t="str">
        <f t="shared" si="226"/>
        <v/>
      </c>
      <c r="O1186" s="840"/>
      <c r="P1186" s="840"/>
      <c r="Q1186" s="15"/>
      <c r="R1186" s="447"/>
      <c r="S1186" s="46"/>
      <c r="T1186" s="46"/>
      <c r="U1186" s="1059">
        <v>1186</v>
      </c>
      <c r="V1186" s="46"/>
    </row>
    <row r="1187" spans="1:22" ht="15.75" customHeight="1">
      <c r="A1187" s="44" t="str">
        <f>A972</f>
        <v>Self-employment -- see Data2</v>
      </c>
      <c r="B1187" s="840"/>
      <c r="C1187" s="1248">
        <f t="shared" si="233"/>
        <v>0</v>
      </c>
      <c r="D1187" s="1248">
        <f t="shared" si="233"/>
        <v>4.3477774671512437</v>
      </c>
      <c r="E1187" s="1248">
        <f t="shared" si="233"/>
        <v>7.3268101761252442</v>
      </c>
      <c r="F1187" s="1248">
        <f t="shared" si="233"/>
        <v>0</v>
      </c>
      <c r="G1187" s="840"/>
      <c r="H1187" s="46"/>
      <c r="I1187" s="46"/>
      <c r="J1187" s="46"/>
      <c r="K1187" s="839"/>
      <c r="L1187" s="840"/>
      <c r="M1187" s="1239" t="str">
        <f t="shared" si="225"/>
        <v>yes</v>
      </c>
      <c r="N1187" s="1239" t="str">
        <f t="shared" si="226"/>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5"/>
        <v>yes</v>
      </c>
      <c r="N1188" s="1239" t="str">
        <f t="shared" si="226"/>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5"/>
        <v/>
      </c>
      <c r="N1189" s="1239" t="str">
        <f t="shared" si="226"/>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5"/>
        <v/>
      </c>
      <c r="N1190" s="1239" t="str">
        <f t="shared" si="226"/>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5"/>
        <v/>
      </c>
      <c r="N1191" s="1239" t="str">
        <f t="shared" si="226"/>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5"/>
        <v/>
      </c>
      <c r="N1192" s="1239" t="str">
        <f t="shared" si="226"/>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2016-11-13T11:25:03Z</dcterms:modified>
</cp:coreProperties>
</file>