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11" i="3" l="1"/>
  <c r="BX11" i="3"/>
  <c r="BY11" i="3"/>
  <c r="BW12" i="3"/>
  <c r="BX12" i="3"/>
  <c r="BY12" i="3"/>
  <c r="BV12" i="3"/>
  <c r="BV11" i="3"/>
  <c r="S856" i="7"/>
  <c r="D12" i="7"/>
  <c r="E12" i="7"/>
  <c r="F12" i="7"/>
  <c r="C12" i="7"/>
  <c r="F11" i="7"/>
  <c r="C11" i="7"/>
  <c r="D11" i="7"/>
  <c r="E11" i="7"/>
  <c r="S895" i="7"/>
  <c r="T895" i="7"/>
  <c r="S896" i="7"/>
  <c r="T896" i="7"/>
  <c r="S897" i="7"/>
  <c r="T897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5" i="7"/>
  <c r="Q859" i="7"/>
  <c r="Q858" i="7"/>
  <c r="D16" i="7"/>
  <c r="E16" i="7"/>
  <c r="F16" i="7"/>
  <c r="D17" i="7"/>
  <c r="E17" i="7"/>
  <c r="F17" i="7"/>
  <c r="C17" i="7"/>
  <c r="C16" i="7"/>
  <c r="BW16" i="3"/>
  <c r="BX16" i="3"/>
  <c r="BY16" i="3"/>
  <c r="BW17" i="3"/>
  <c r="BX17" i="3"/>
  <c r="BY17" i="3"/>
  <c r="BV17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7" i="3"/>
  <c r="BX577" i="3"/>
  <c r="BY577" i="3"/>
  <c r="BV577" i="3"/>
  <c r="AP189" i="3"/>
  <c r="AQ189" i="3"/>
  <c r="BY23" i="3"/>
  <c r="B68" i="8"/>
  <c r="G68" i="8"/>
  <c r="B67" i="8"/>
  <c r="G67" i="8"/>
  <c r="B66" i="8"/>
  <c r="G66" i="8"/>
  <c r="B64" i="8"/>
  <c r="G64" i="8"/>
  <c r="B63" i="8"/>
  <c r="G63" i="8"/>
  <c r="B62" i="8"/>
  <c r="G62" i="8"/>
  <c r="B61" i="8"/>
  <c r="G61" i="8"/>
  <c r="B60" i="8"/>
  <c r="G60" i="8"/>
  <c r="B59" i="8"/>
  <c r="G59" i="8"/>
  <c r="B56" i="8"/>
  <c r="G56" i="8"/>
  <c r="B55" i="8"/>
  <c r="G55" i="8"/>
  <c r="B53" i="8"/>
  <c r="G53" i="8"/>
  <c r="B52" i="8"/>
  <c r="G52" i="8"/>
  <c r="B51" i="8"/>
  <c r="G51" i="8"/>
  <c r="B50" i="8"/>
  <c r="G50" i="8"/>
  <c r="B49" i="8"/>
  <c r="G49" i="8"/>
  <c r="B48" i="8"/>
  <c r="G48" i="8"/>
  <c r="B47" i="8"/>
  <c r="G47" i="8"/>
  <c r="B46" i="8"/>
  <c r="G46" i="8"/>
  <c r="B44" i="8"/>
  <c r="G44" i="8"/>
  <c r="B43" i="8"/>
  <c r="G43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Q474" i="7"/>
  <c r="Q860" i="7"/>
  <c r="Q483" i="7"/>
  <c r="Q861" i="7"/>
  <c r="K477" i="7"/>
  <c r="K479" i="7"/>
  <c r="K1" i="3"/>
  <c r="BW480" i="3"/>
  <c r="D480" i="7"/>
  <c r="G1" i="3"/>
  <c r="P1" i="7"/>
  <c r="K481" i="7"/>
  <c r="F481" i="7"/>
  <c r="P481" i="7"/>
  <c r="P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K468" i="7"/>
  <c r="K470" i="7"/>
  <c r="BW471" i="3"/>
  <c r="D471" i="7"/>
  <c r="K472" i="7"/>
  <c r="BY471" i="3"/>
  <c r="F471" i="7"/>
  <c r="F472" i="7"/>
  <c r="P472" i="7"/>
  <c r="P860" i="7"/>
  <c r="K486" i="7"/>
  <c r="K488" i="7"/>
  <c r="BW489" i="3"/>
  <c r="D489" i="7"/>
  <c r="K490" i="7"/>
  <c r="F490" i="7"/>
  <c r="P490" i="7"/>
  <c r="P862" i="7"/>
  <c r="K495" i="7"/>
  <c r="K497" i="7"/>
  <c r="BW498" i="3"/>
  <c r="D498" i="7"/>
  <c r="K499" i="7"/>
  <c r="BY498" i="3"/>
  <c r="F498" i="7"/>
  <c r="F499" i="7"/>
  <c r="P499" i="7"/>
  <c r="P863" i="7"/>
  <c r="K502" i="7"/>
  <c r="BW504" i="3"/>
  <c r="D504" i="7"/>
  <c r="K505" i="7"/>
  <c r="F505" i="7"/>
  <c r="P505" i="7"/>
  <c r="P864" i="7"/>
  <c r="K508" i="7"/>
  <c r="BW510" i="3"/>
  <c r="D510" i="7"/>
  <c r="K511" i="7"/>
  <c r="BY510" i="3"/>
  <c r="F510" i="7"/>
  <c r="F511" i="7"/>
  <c r="P511" i="7"/>
  <c r="P865" i="7"/>
  <c r="K514" i="7"/>
  <c r="BW516" i="3"/>
  <c r="D516" i="7"/>
  <c r="K517" i="7"/>
  <c r="BY516" i="3"/>
  <c r="F516" i="7"/>
  <c r="F517" i="7"/>
  <c r="P517" i="7"/>
  <c r="P866" i="7"/>
  <c r="K520" i="7"/>
  <c r="BW522" i="3"/>
  <c r="D522" i="7"/>
  <c r="K523" i="7"/>
  <c r="F523" i="7"/>
  <c r="P523" i="7"/>
  <c r="P867" i="7"/>
  <c r="K527" i="7"/>
  <c r="BW528" i="3"/>
  <c r="D528" i="7"/>
  <c r="K529" i="7"/>
  <c r="F529" i="7"/>
  <c r="P529" i="7"/>
  <c r="P868" i="7"/>
  <c r="K533" i="7"/>
  <c r="BW534" i="3"/>
  <c r="D534" i="7"/>
  <c r="K535" i="7"/>
  <c r="F535" i="7"/>
  <c r="P535" i="7"/>
  <c r="P869" i="7"/>
  <c r="K538" i="7"/>
  <c r="BW540" i="3"/>
  <c r="D540" i="7"/>
  <c r="K541" i="7"/>
  <c r="BY540" i="3"/>
  <c r="F540" i="7"/>
  <c r="F541" i="7"/>
  <c r="P541" i="7"/>
  <c r="P870" i="7"/>
  <c r="K545" i="7"/>
  <c r="BW546" i="3"/>
  <c r="D546" i="7"/>
  <c r="K547" i="7"/>
  <c r="F547" i="7"/>
  <c r="P547" i="7"/>
  <c r="P871" i="7"/>
  <c r="K551" i="7"/>
  <c r="BW552" i="3"/>
  <c r="D552" i="7"/>
  <c r="K553" i="7"/>
  <c r="F553" i="7"/>
  <c r="P553" i="7"/>
  <c r="P872" i="7"/>
  <c r="K557" i="7"/>
  <c r="BW558" i="3"/>
  <c r="D558" i="7"/>
  <c r="K559" i="7"/>
  <c r="F559" i="7"/>
  <c r="P559" i="7"/>
  <c r="P873" i="7"/>
  <c r="K563" i="7"/>
  <c r="BW564" i="3"/>
  <c r="D564" i="7"/>
  <c r="K565" i="7"/>
  <c r="F565" i="7"/>
  <c r="P565" i="7"/>
  <c r="P874" i="7"/>
  <c r="K569" i="7"/>
  <c r="BW570" i="3"/>
  <c r="D570" i="7"/>
  <c r="K571" i="7"/>
  <c r="F571" i="7"/>
  <c r="P571" i="7"/>
  <c r="P875" i="7"/>
  <c r="K574" i="7"/>
  <c r="BW576" i="3"/>
  <c r="D576" i="7"/>
  <c r="K577" i="7"/>
  <c r="F577" i="7"/>
  <c r="P577" i="7"/>
  <c r="P876" i="7"/>
  <c r="K580" i="7"/>
  <c r="BW582" i="3"/>
  <c r="D582" i="7"/>
  <c r="K583" i="7"/>
  <c r="F583" i="7"/>
  <c r="P583" i="7"/>
  <c r="P877" i="7"/>
  <c r="K586" i="7"/>
  <c r="BW588" i="3"/>
  <c r="D588" i="7"/>
  <c r="K589" i="7"/>
  <c r="F589" i="7"/>
  <c r="P589" i="7"/>
  <c r="P878" i="7"/>
  <c r="K593" i="7"/>
  <c r="BW595" i="3"/>
  <c r="D595" i="7"/>
  <c r="K596" i="7"/>
  <c r="F596" i="7"/>
  <c r="P596" i="7"/>
  <c r="P879" i="7"/>
  <c r="K600" i="7"/>
  <c r="BW601" i="3"/>
  <c r="D601" i="7"/>
  <c r="K602" i="7"/>
  <c r="BY601" i="3"/>
  <c r="F601" i="7"/>
  <c r="F602" i="7"/>
  <c r="P602" i="7"/>
  <c r="P880" i="7"/>
  <c r="K606" i="7"/>
  <c r="BW607" i="3"/>
  <c r="D607" i="7"/>
  <c r="K608" i="7"/>
  <c r="BY607" i="3"/>
  <c r="F607" i="7"/>
  <c r="F608" i="7"/>
  <c r="P608" i="7"/>
  <c r="P881" i="7"/>
  <c r="K614" i="7"/>
  <c r="F614" i="7"/>
  <c r="P614" i="7"/>
  <c r="P882" i="7"/>
  <c r="K618" i="7"/>
  <c r="BW619" i="3"/>
  <c r="D619" i="7"/>
  <c r="K620" i="7"/>
  <c r="F620" i="7"/>
  <c r="P620" i="7"/>
  <c r="P883" i="7"/>
  <c r="K624" i="7"/>
  <c r="BW625" i="3"/>
  <c r="D625" i="7"/>
  <c r="K626" i="7"/>
  <c r="F626" i="7"/>
  <c r="P626" i="7"/>
  <c r="P884" i="7"/>
  <c r="K630" i="7"/>
  <c r="BW631" i="3"/>
  <c r="D631" i="7"/>
  <c r="K632" i="7"/>
  <c r="F632" i="7"/>
  <c r="P632" i="7"/>
  <c r="P885" i="7"/>
  <c r="K636" i="7"/>
  <c r="K639" i="7"/>
  <c r="BY16" i="6"/>
  <c r="BY25" i="6"/>
  <c r="BY34" i="6"/>
  <c r="BY43" i="6"/>
  <c r="BY52" i="6"/>
  <c r="K1" i="6"/>
  <c r="BY60" i="6"/>
  <c r="G1" i="6"/>
  <c r="BY61" i="6"/>
  <c r="BY70" i="6"/>
  <c r="BY73" i="6"/>
  <c r="F639" i="7"/>
  <c r="P639" i="7"/>
  <c r="P886" i="7"/>
  <c r="K1061" i="7"/>
  <c r="K1062" i="7"/>
  <c r="K1063" i="7"/>
  <c r="F861" i="7"/>
  <c r="F862" i="7"/>
  <c r="F871" i="7"/>
  <c r="F874" i="7"/>
  <c r="BY453" i="3"/>
  <c r="F453" i="7"/>
  <c r="F454" i="7"/>
  <c r="F858" i="7"/>
  <c r="F463" i="7"/>
  <c r="F859" i="7"/>
  <c r="F860" i="7"/>
  <c r="F863" i="7"/>
  <c r="F864" i="7"/>
  <c r="F865" i="7"/>
  <c r="F866" i="7"/>
  <c r="F867" i="7"/>
  <c r="F868" i="7"/>
  <c r="F869" i="7"/>
  <c r="F870" i="7"/>
  <c r="F872" i="7"/>
  <c r="F873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J1061" i="7"/>
  <c r="J1062" i="7"/>
  <c r="J1063" i="7"/>
  <c r="J1064" i="7"/>
  <c r="J477" i="7"/>
  <c r="J479" i="7"/>
  <c r="J481" i="7"/>
  <c r="E481" i="7"/>
  <c r="O481" i="7"/>
  <c r="O861" i="7"/>
  <c r="J486" i="7"/>
  <c r="J488" i="7"/>
  <c r="J490" i="7"/>
  <c r="E490" i="7"/>
  <c r="O490" i="7"/>
  <c r="O862" i="7"/>
  <c r="J545" i="7"/>
  <c r="J547" i="7"/>
  <c r="E547" i="7"/>
  <c r="O547" i="7"/>
  <c r="O871" i="7"/>
  <c r="J563" i="7"/>
  <c r="J565" i="7"/>
  <c r="E565" i="7"/>
  <c r="O565" i="7"/>
  <c r="O874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E505" i="7"/>
  <c r="O505" i="7"/>
  <c r="O864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E535" i="7"/>
  <c r="O535" i="7"/>
  <c r="O869" i="7"/>
  <c r="J538" i="7"/>
  <c r="J541" i="7"/>
  <c r="BX540" i="3"/>
  <c r="E540" i="7"/>
  <c r="E541" i="7"/>
  <c r="O541" i="7"/>
  <c r="O870" i="7"/>
  <c r="J551" i="7"/>
  <c r="J553" i="7"/>
  <c r="E553" i="7"/>
  <c r="O553" i="7"/>
  <c r="O872" i="7"/>
  <c r="J557" i="7"/>
  <c r="J559" i="7"/>
  <c r="E559" i="7"/>
  <c r="O559" i="7"/>
  <c r="O873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E596" i="7"/>
  <c r="O596" i="7"/>
  <c r="O879" i="7"/>
  <c r="J600" i="7"/>
  <c r="J602" i="7"/>
  <c r="BX601" i="3"/>
  <c r="E601" i="7"/>
  <c r="E602" i="7"/>
  <c r="O602" i="7"/>
  <c r="O880" i="7"/>
  <c r="J606" i="7"/>
  <c r="J608" i="7"/>
  <c r="BX607" i="3"/>
  <c r="E607" i="7"/>
  <c r="E608" i="7"/>
  <c r="O608" i="7"/>
  <c r="O881" i="7"/>
  <c r="J614" i="7"/>
  <c r="E614" i="7"/>
  <c r="O614" i="7"/>
  <c r="O882" i="7"/>
  <c r="J618" i="7"/>
  <c r="J620" i="7"/>
  <c r="E620" i="7"/>
  <c r="O620" i="7"/>
  <c r="O883" i="7"/>
  <c r="J624" i="7"/>
  <c r="J626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1061" i="7"/>
  <c r="I1062" i="7"/>
  <c r="I1063" i="7"/>
  <c r="E861" i="7"/>
  <c r="E862" i="7"/>
  <c r="E871" i="7"/>
  <c r="E874" i="7"/>
  <c r="BX453" i="3"/>
  <c r="E453" i="7"/>
  <c r="E454" i="7"/>
  <c r="E858" i="7"/>
  <c r="E463" i="7"/>
  <c r="E859" i="7"/>
  <c r="E860" i="7"/>
  <c r="E863" i="7"/>
  <c r="E864" i="7"/>
  <c r="E865" i="7"/>
  <c r="E866" i="7"/>
  <c r="E867" i="7"/>
  <c r="E868" i="7"/>
  <c r="E869" i="7"/>
  <c r="E870" i="7"/>
  <c r="E872" i="7"/>
  <c r="E873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H1061" i="7"/>
  <c r="H1062" i="7"/>
  <c r="H1063" i="7"/>
  <c r="H1064" i="7"/>
  <c r="I477" i="7"/>
  <c r="I479" i="7"/>
  <c r="I481" i="7"/>
  <c r="D481" i="7"/>
  <c r="N481" i="7"/>
  <c r="N861" i="7"/>
  <c r="I486" i="7"/>
  <c r="I488" i="7"/>
  <c r="I490" i="7"/>
  <c r="D490" i="7"/>
  <c r="N490" i="7"/>
  <c r="N862" i="7"/>
  <c r="I545" i="7"/>
  <c r="I547" i="7"/>
  <c r="D547" i="7"/>
  <c r="N547" i="7"/>
  <c r="N871" i="7"/>
  <c r="I563" i="7"/>
  <c r="I565" i="7"/>
  <c r="D565" i="7"/>
  <c r="N565" i="7"/>
  <c r="N874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51" i="7"/>
  <c r="I553" i="7"/>
  <c r="D553" i="7"/>
  <c r="N553" i="7"/>
  <c r="N872" i="7"/>
  <c r="I557" i="7"/>
  <c r="I559" i="7"/>
  <c r="D559" i="7"/>
  <c r="N559" i="7"/>
  <c r="N873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06" i="7"/>
  <c r="I608" i="7"/>
  <c r="D608" i="7"/>
  <c r="N608" i="7"/>
  <c r="N881" i="7"/>
  <c r="I614" i="7"/>
  <c r="D614" i="7"/>
  <c r="N614" i="7"/>
  <c r="N882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F1061" i="7"/>
  <c r="F1062" i="7"/>
  <c r="F1063" i="7"/>
  <c r="H477" i="7"/>
  <c r="H479" i="7"/>
  <c r="H481" i="7"/>
  <c r="C481" i="7"/>
  <c r="M481" i="7"/>
  <c r="M861" i="7"/>
  <c r="H486" i="7"/>
  <c r="H488" i="7"/>
  <c r="H490" i="7"/>
  <c r="C490" i="7"/>
  <c r="M490" i="7"/>
  <c r="M862" i="7"/>
  <c r="H545" i="7"/>
  <c r="H547" i="7"/>
  <c r="C547" i="7"/>
  <c r="M547" i="7"/>
  <c r="M871" i="7"/>
  <c r="H563" i="7"/>
  <c r="H565" i="7"/>
  <c r="C565" i="7"/>
  <c r="M565" i="7"/>
  <c r="M874" i="7"/>
  <c r="H468" i="7"/>
  <c r="H470" i="7"/>
  <c r="H472" i="7"/>
  <c r="C472" i="7"/>
  <c r="M472" i="7"/>
  <c r="M860" i="7"/>
  <c r="H495" i="7"/>
  <c r="H497" i="7"/>
  <c r="H499" i="7"/>
  <c r="C499" i="7"/>
  <c r="M499" i="7"/>
  <c r="M863" i="7"/>
  <c r="H502" i="7"/>
  <c r="H505" i="7"/>
  <c r="C505" i="7"/>
  <c r="M505" i="7"/>
  <c r="M864" i="7"/>
  <c r="H508" i="7"/>
  <c r="H511" i="7"/>
  <c r="BV510" i="3"/>
  <c r="C510" i="7"/>
  <c r="C511" i="7"/>
  <c r="M511" i="7"/>
  <c r="M865" i="7"/>
  <c r="H514" i="7"/>
  <c r="H517" i="7"/>
  <c r="BV516" i="3"/>
  <c r="C516" i="7"/>
  <c r="C517" i="7"/>
  <c r="M517" i="7"/>
  <c r="M866" i="7"/>
  <c r="H520" i="7"/>
  <c r="H523" i="7"/>
  <c r="C523" i="7"/>
  <c r="M523" i="7"/>
  <c r="M867" i="7"/>
  <c r="H527" i="7"/>
  <c r="H529" i="7"/>
  <c r="C529" i="7"/>
  <c r="M529" i="7"/>
  <c r="M868" i="7"/>
  <c r="H533" i="7"/>
  <c r="H535" i="7"/>
  <c r="C535" i="7"/>
  <c r="M535" i="7"/>
  <c r="M869" i="7"/>
  <c r="H538" i="7"/>
  <c r="H541" i="7"/>
  <c r="C541" i="7"/>
  <c r="M541" i="7"/>
  <c r="M870" i="7"/>
  <c r="H551" i="7"/>
  <c r="H553" i="7"/>
  <c r="C553" i="7"/>
  <c r="M553" i="7"/>
  <c r="M872" i="7"/>
  <c r="H557" i="7"/>
  <c r="H559" i="7"/>
  <c r="BV558" i="3"/>
  <c r="C558" i="7"/>
  <c r="C559" i="7"/>
  <c r="M559" i="7"/>
  <c r="M873" i="7"/>
  <c r="H569" i="7"/>
  <c r="H571" i="7"/>
  <c r="C571" i="7"/>
  <c r="M571" i="7"/>
  <c r="M875" i="7"/>
  <c r="H574" i="7"/>
  <c r="H577" i="7"/>
  <c r="C577" i="7"/>
  <c r="M577" i="7"/>
  <c r="M876" i="7"/>
  <c r="H580" i="7"/>
  <c r="H583" i="7"/>
  <c r="C583" i="7"/>
  <c r="M583" i="7"/>
  <c r="M877" i="7"/>
  <c r="H586" i="7"/>
  <c r="H589" i="7"/>
  <c r="C589" i="7"/>
  <c r="M589" i="7"/>
  <c r="M878" i="7"/>
  <c r="H593" i="7"/>
  <c r="H596" i="7"/>
  <c r="BV595" i="3"/>
  <c r="C595" i="7"/>
  <c r="C596" i="7"/>
  <c r="M596" i="7"/>
  <c r="M879" i="7"/>
  <c r="H600" i="7"/>
  <c r="H602" i="7"/>
  <c r="C602" i="7"/>
  <c r="M602" i="7"/>
  <c r="M880" i="7"/>
  <c r="H606" i="7"/>
  <c r="H608" i="7"/>
  <c r="BV607" i="3"/>
  <c r="C607" i="7"/>
  <c r="C608" i="7"/>
  <c r="M608" i="7"/>
  <c r="M881" i="7"/>
  <c r="H614" i="7"/>
  <c r="C614" i="7"/>
  <c r="M614" i="7"/>
  <c r="M882" i="7"/>
  <c r="H618" i="7"/>
  <c r="H620" i="7"/>
  <c r="C620" i="7"/>
  <c r="M620" i="7"/>
  <c r="M883" i="7"/>
  <c r="H624" i="7"/>
  <c r="H626" i="7"/>
  <c r="C626" i="7"/>
  <c r="M626" i="7"/>
  <c r="M884" i="7"/>
  <c r="H630" i="7"/>
  <c r="H632" i="7"/>
  <c r="C632" i="7"/>
  <c r="M632" i="7"/>
  <c r="M885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D1061" i="7"/>
  <c r="D1062" i="7"/>
  <c r="D1063" i="7"/>
  <c r="D861" i="7"/>
  <c r="D862" i="7"/>
  <c r="D871" i="7"/>
  <c r="D874" i="7"/>
  <c r="BW453" i="3"/>
  <c r="D453" i="7"/>
  <c r="D454" i="7"/>
  <c r="D858" i="7"/>
  <c r="D463" i="7"/>
  <c r="D859" i="7"/>
  <c r="D860" i="7"/>
  <c r="D863" i="7"/>
  <c r="D864" i="7"/>
  <c r="D865" i="7"/>
  <c r="D866" i="7"/>
  <c r="D867" i="7"/>
  <c r="D868" i="7"/>
  <c r="D869" i="7"/>
  <c r="D870" i="7"/>
  <c r="D872" i="7"/>
  <c r="D873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E1061" i="7"/>
  <c r="E1062" i="7"/>
  <c r="E1063" i="7"/>
  <c r="E1064" i="7"/>
  <c r="C861" i="7"/>
  <c r="C862" i="7"/>
  <c r="C871" i="7"/>
  <c r="C874" i="7"/>
  <c r="BV453" i="3"/>
  <c r="C453" i="7"/>
  <c r="C454" i="7"/>
  <c r="C858" i="7"/>
  <c r="C463" i="7"/>
  <c r="C859" i="7"/>
  <c r="C860" i="7"/>
  <c r="C863" i="7"/>
  <c r="C864" i="7"/>
  <c r="C865" i="7"/>
  <c r="C866" i="7"/>
  <c r="C867" i="7"/>
  <c r="C868" i="7"/>
  <c r="C869" i="7"/>
  <c r="C870" i="7"/>
  <c r="C872" i="7"/>
  <c r="C873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1061" i="7"/>
  <c r="C1062" i="7"/>
  <c r="C1063" i="7"/>
  <c r="C1064" i="7"/>
  <c r="BW455" i="3"/>
  <c r="BX455" i="3"/>
  <c r="BY455" i="3"/>
  <c r="BV455" i="3"/>
  <c r="D449" i="7"/>
  <c r="D455" i="7"/>
  <c r="D1021" i="7"/>
  <c r="C455" i="7"/>
  <c r="C456" i="7"/>
  <c r="E8" i="8"/>
  <c r="J105" i="7"/>
  <c r="Q107" i="7"/>
  <c r="J97" i="7"/>
  <c r="Q108" i="7"/>
  <c r="Q109" i="7"/>
  <c r="Q111" i="7"/>
  <c r="BV237" i="3"/>
  <c r="C237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BV303" i="3"/>
  <c r="C303" i="7"/>
  <c r="C308" i="7"/>
  <c r="C840" i="7"/>
  <c r="BV333" i="3"/>
  <c r="C333" i="7"/>
  <c r="C338" i="7"/>
  <c r="C843" i="7"/>
  <c r="BV364" i="3"/>
  <c r="C364" i="7"/>
  <c r="C369" i="7"/>
  <c r="C846" i="7"/>
  <c r="C270" i="7"/>
  <c r="C835" i="7"/>
  <c r="C277" i="7"/>
  <c r="C836" i="7"/>
  <c r="C318" i="7"/>
  <c r="C841" i="7"/>
  <c r="C328" i="7"/>
  <c r="C842" i="7"/>
  <c r="C348" i="7"/>
  <c r="C844" i="7"/>
  <c r="C358" i="7"/>
  <c r="C845" i="7"/>
  <c r="C380" i="7"/>
  <c r="C847" i="7"/>
  <c r="C390" i="7"/>
  <c r="C848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BW303" i="3"/>
  <c r="D303" i="7"/>
  <c r="D308" i="7"/>
  <c r="D840" i="7"/>
  <c r="BW333" i="3"/>
  <c r="D333" i="7"/>
  <c r="D338" i="7"/>
  <c r="D843" i="7"/>
  <c r="BW364" i="3"/>
  <c r="D364" i="7"/>
  <c r="D369" i="7"/>
  <c r="D846" i="7"/>
  <c r="D270" i="7"/>
  <c r="D835" i="7"/>
  <c r="BW272" i="3"/>
  <c r="D272" i="7"/>
  <c r="D277" i="7"/>
  <c r="D836" i="7"/>
  <c r="D318" i="7"/>
  <c r="D841" i="7"/>
  <c r="D328" i="7"/>
  <c r="D842" i="7"/>
  <c r="D348" i="7"/>
  <c r="D844" i="7"/>
  <c r="BW353" i="3"/>
  <c r="D353" i="7"/>
  <c r="D358" i="7"/>
  <c r="D845" i="7"/>
  <c r="D380" i="7"/>
  <c r="D847" i="7"/>
  <c r="D390" i="7"/>
  <c r="D848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284" i="7"/>
  <c r="E837" i="7"/>
  <c r="E291" i="7"/>
  <c r="E838" i="7"/>
  <c r="E298" i="7"/>
  <c r="E839" i="7"/>
  <c r="BX303" i="3"/>
  <c r="E303" i="7"/>
  <c r="E308" i="7"/>
  <c r="E840" i="7"/>
  <c r="BX333" i="3"/>
  <c r="E333" i="7"/>
  <c r="E338" i="7"/>
  <c r="E843" i="7"/>
  <c r="BX364" i="3"/>
  <c r="E364" i="7"/>
  <c r="E369" i="7"/>
  <c r="E846" i="7"/>
  <c r="E270" i="7"/>
  <c r="E835" i="7"/>
  <c r="BX272" i="3"/>
  <c r="E272" i="7"/>
  <c r="E277" i="7"/>
  <c r="E836" i="7"/>
  <c r="E318" i="7"/>
  <c r="E841" i="7"/>
  <c r="E328" i="7"/>
  <c r="E842" i="7"/>
  <c r="E348" i="7"/>
  <c r="E844" i="7"/>
  <c r="BX353" i="3"/>
  <c r="E353" i="7"/>
  <c r="E358" i="7"/>
  <c r="E845" i="7"/>
  <c r="BX375" i="3"/>
  <c r="E375" i="7"/>
  <c r="E380" i="7"/>
  <c r="E847" i="7"/>
  <c r="E390" i="7"/>
  <c r="E848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284" i="7"/>
  <c r="F837" i="7"/>
  <c r="F291" i="7"/>
  <c r="F838" i="7"/>
  <c r="F298" i="7"/>
  <c r="F839" i="7"/>
  <c r="BY303" i="3"/>
  <c r="F303" i="7"/>
  <c r="F308" i="7"/>
  <c r="F840" i="7"/>
  <c r="BY333" i="3"/>
  <c r="F333" i="7"/>
  <c r="F338" i="7"/>
  <c r="F843" i="7"/>
  <c r="BY364" i="3"/>
  <c r="F364" i="7"/>
  <c r="F369" i="7"/>
  <c r="F846" i="7"/>
  <c r="F270" i="7"/>
  <c r="F835" i="7"/>
  <c r="BY272" i="3"/>
  <c r="F272" i="7"/>
  <c r="F277" i="7"/>
  <c r="F836" i="7"/>
  <c r="F318" i="7"/>
  <c r="F841" i="7"/>
  <c r="F328" i="7"/>
  <c r="F842" i="7"/>
  <c r="F348" i="7"/>
  <c r="F844" i="7"/>
  <c r="BY353" i="3"/>
  <c r="F353" i="7"/>
  <c r="F358" i="7"/>
  <c r="F845" i="7"/>
  <c r="BY375" i="3"/>
  <c r="F375" i="7"/>
  <c r="F380" i="7"/>
  <c r="F847" i="7"/>
  <c r="F390" i="7"/>
  <c r="F848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79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771" i="7"/>
  <c r="Q772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I987" i="7"/>
  <c r="N987" i="7"/>
  <c r="N32" i="7"/>
  <c r="H54" i="8"/>
  <c r="I483" i="7"/>
  <c r="N483" i="7"/>
  <c r="H50" i="8"/>
  <c r="I492" i="7"/>
  <c r="N492" i="7"/>
  <c r="H48" i="8"/>
  <c r="I549" i="7"/>
  <c r="N549" i="7"/>
  <c r="H56" i="8"/>
  <c r="I567" i="7"/>
  <c r="N567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C988" i="7"/>
  <c r="C989" i="7"/>
  <c r="C990" i="7"/>
  <c r="C33" i="7"/>
  <c r="H483" i="7"/>
  <c r="M483" i="7"/>
  <c r="H492" i="7"/>
  <c r="M492" i="7"/>
  <c r="H549" i="7"/>
  <c r="M549" i="7"/>
  <c r="H567" i="7"/>
  <c r="M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M998" i="7"/>
  <c r="M41" i="7"/>
  <c r="D103" i="8"/>
  <c r="I795" i="7"/>
  <c r="N795" i="7"/>
  <c r="I804" i="7"/>
  <c r="N804" i="7"/>
  <c r="N998" i="7"/>
  <c r="N41" i="7"/>
  <c r="E103" i="8"/>
  <c r="J795" i="7"/>
  <c r="O795" i="7"/>
  <c r="J804" i="7"/>
  <c r="O804" i="7"/>
  <c r="O998" i="7"/>
  <c r="O41" i="7"/>
  <c r="F103" i="8"/>
  <c r="K795" i="7"/>
  <c r="P795" i="7"/>
  <c r="K804" i="7"/>
  <c r="P804" i="7"/>
  <c r="P998" i="7"/>
  <c r="P41" i="7"/>
  <c r="D42" i="7"/>
  <c r="E220" i="7"/>
  <c r="E221" i="7"/>
  <c r="E222" i="7"/>
  <c r="E916" i="7"/>
  <c r="E22" i="7"/>
  <c r="E184" i="7"/>
  <c r="E185" i="7"/>
  <c r="E186" i="7"/>
  <c r="E919" i="7"/>
  <c r="E23" i="7"/>
  <c r="E20" i="7"/>
  <c r="E42" i="7"/>
  <c r="F220" i="7"/>
  <c r="F221" i="7"/>
  <c r="F222" i="7"/>
  <c r="F916" i="7"/>
  <c r="F22" i="7"/>
  <c r="F20" i="7"/>
  <c r="F42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M990" i="7"/>
  <c r="M33" i="7"/>
  <c r="P990" i="7"/>
  <c r="P33" i="7"/>
  <c r="P31" i="7"/>
  <c r="O990" i="7"/>
  <c r="O33" i="7"/>
  <c r="O31" i="7"/>
  <c r="N990" i="7"/>
  <c r="N33" i="7"/>
  <c r="N31" i="7"/>
  <c r="C987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P989" i="7"/>
  <c r="J1032" i="7"/>
  <c r="O989" i="7"/>
  <c r="H1032" i="7"/>
  <c r="H1031" i="7"/>
  <c r="I806" i="7"/>
  <c r="I807" i="7"/>
  <c r="D87" i="8"/>
  <c r="I808" i="7"/>
  <c r="E1033" i="7"/>
  <c r="E1031" i="7"/>
  <c r="N989" i="7"/>
  <c r="E1032" i="7"/>
  <c r="H806" i="7"/>
  <c r="H807" i="7"/>
  <c r="C87" i="8"/>
  <c r="H808" i="7"/>
  <c r="C1033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456" i="3"/>
  <c r="BV987" i="3"/>
  <c r="P988" i="7"/>
  <c r="O988" i="7"/>
  <c r="N988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474" i="7"/>
  <c r="D772" i="7"/>
  <c r="D579" i="7"/>
  <c r="E771" i="7"/>
  <c r="E772" i="7"/>
  <c r="E579" i="7"/>
  <c r="F771" i="7"/>
  <c r="F772" i="7"/>
  <c r="F579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BV579" i="3"/>
  <c r="BV33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N999" i="7"/>
  <c r="J806" i="7"/>
  <c r="O806" i="7"/>
  <c r="O999" i="7"/>
  <c r="P806" i="7"/>
  <c r="P999" i="7"/>
  <c r="N807" i="7"/>
  <c r="N1000" i="7"/>
  <c r="J807" i="7"/>
  <c r="O807" i="7"/>
  <c r="O1000" i="7"/>
  <c r="P807" i="7"/>
  <c r="P1000" i="7"/>
  <c r="D55" i="7"/>
  <c r="I55" i="7"/>
  <c r="I212" i="7"/>
  <c r="N212" i="7"/>
  <c r="N927" i="7"/>
  <c r="I216" i="7"/>
  <c r="N216" i="7"/>
  <c r="N928" i="7"/>
  <c r="N444" i="7"/>
  <c r="N962" i="7"/>
  <c r="N984" i="7"/>
  <c r="N1001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O1001" i="7"/>
  <c r="J1038" i="7"/>
  <c r="F52" i="7"/>
  <c r="K52" i="7"/>
  <c r="BY197" i="3"/>
  <c r="F197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1000" i="7"/>
  <c r="M806" i="7"/>
  <c r="M999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64" i="7"/>
  <c r="C465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X452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J845" i="7"/>
  <c r="J844" i="7"/>
  <c r="J843" i="7"/>
  <c r="E319" i="7"/>
  <c r="E322" i="7"/>
  <c r="J842" i="7"/>
  <c r="E309" i="7"/>
  <c r="E312" i="7"/>
  <c r="J841" i="7"/>
  <c r="J840" i="7"/>
  <c r="E292" i="7"/>
  <c r="J839" i="7"/>
  <c r="J838" i="7"/>
  <c r="J837" i="7"/>
  <c r="J836" i="7"/>
  <c r="E264" i="7"/>
  <c r="J835" i="7"/>
  <c r="E257" i="7"/>
  <c r="J834" i="7"/>
  <c r="E250" i="7"/>
  <c r="J833" i="7"/>
  <c r="E243" i="7"/>
  <c r="J832" i="7"/>
  <c r="J831" i="7"/>
  <c r="E182" i="7"/>
  <c r="E179" i="7"/>
  <c r="E176" i="7"/>
  <c r="J827" i="7"/>
  <c r="E150" i="7"/>
  <c r="E159" i="7"/>
  <c r="J826" i="7"/>
  <c r="J825" i="7"/>
  <c r="E122" i="7"/>
  <c r="E131" i="7"/>
  <c r="J824" i="7"/>
  <c r="J823" i="7"/>
  <c r="E93" i="7"/>
  <c r="E95" i="7"/>
  <c r="E94" i="7"/>
  <c r="E96" i="7"/>
  <c r="E103" i="7"/>
  <c r="E102" i="7"/>
  <c r="E104" i="7"/>
  <c r="E111" i="7"/>
  <c r="J822" i="7"/>
  <c r="J821" i="7"/>
  <c r="E68" i="7"/>
  <c r="E69" i="7"/>
  <c r="E76" i="7"/>
  <c r="E77" i="7"/>
  <c r="E84" i="7"/>
  <c r="J820" i="7"/>
  <c r="J819" i="7"/>
  <c r="F68" i="7"/>
  <c r="F69" i="7"/>
  <c r="F76" i="7"/>
  <c r="F77" i="7"/>
  <c r="F84" i="7"/>
  <c r="K819" i="7"/>
  <c r="C68" i="7"/>
  <c r="C69" i="7"/>
  <c r="C76" i="7"/>
  <c r="C77" i="7"/>
  <c r="C84" i="7"/>
  <c r="D68" i="7"/>
  <c r="D69" i="7"/>
  <c r="D76" i="7"/>
  <c r="D77" i="7"/>
  <c r="D84" i="7"/>
  <c r="H819" i="7"/>
  <c r="I819" i="7"/>
  <c r="S819" i="7"/>
  <c r="K820" i="7"/>
  <c r="H82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821" i="7"/>
  <c r="BW93" i="3"/>
  <c r="D93" i="7"/>
  <c r="D95" i="7"/>
  <c r="D94" i="7"/>
  <c r="D103" i="7"/>
  <c r="D102" i="7"/>
  <c r="I821" i="7"/>
  <c r="C95" i="7"/>
  <c r="BV93" i="3"/>
  <c r="C93" i="7"/>
  <c r="C94" i="7"/>
  <c r="C103" i="7"/>
  <c r="C102" i="7"/>
  <c r="H821" i="7"/>
  <c r="S821" i="7"/>
  <c r="K822" i="7"/>
  <c r="I822" i="7"/>
  <c r="H822" i="7"/>
  <c r="S822" i="7"/>
  <c r="F122" i="7"/>
  <c r="F131" i="7"/>
  <c r="K823" i="7"/>
  <c r="C122" i="7"/>
  <c r="C131" i="7"/>
  <c r="H823" i="7"/>
  <c r="D122" i="7"/>
  <c r="D131" i="7"/>
  <c r="I823" i="7"/>
  <c r="S823" i="7"/>
  <c r="K824" i="7"/>
  <c r="H824" i="7"/>
  <c r="I824" i="7"/>
  <c r="S824" i="7"/>
  <c r="F150" i="7"/>
  <c r="F159" i="7"/>
  <c r="K825" i="7"/>
  <c r="C150" i="7"/>
  <c r="C159" i="7"/>
  <c r="H825" i="7"/>
  <c r="D150" i="7"/>
  <c r="D159" i="7"/>
  <c r="I825" i="7"/>
  <c r="S825" i="7"/>
  <c r="K826" i="7"/>
  <c r="H826" i="7"/>
  <c r="I826" i="7"/>
  <c r="S826" i="7"/>
  <c r="F182" i="7"/>
  <c r="F176" i="7"/>
  <c r="K827" i="7"/>
  <c r="D179" i="7"/>
  <c r="D182" i="7"/>
  <c r="D176" i="7"/>
  <c r="C182" i="7"/>
  <c r="C179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831" i="7"/>
  <c r="C236" i="7"/>
  <c r="H831" i="7"/>
  <c r="I831" i="7"/>
  <c r="S831" i="7"/>
  <c r="F243" i="7"/>
  <c r="K832" i="7"/>
  <c r="C243" i="7"/>
  <c r="D243" i="7"/>
  <c r="H832" i="7"/>
  <c r="I832" i="7"/>
  <c r="S832" i="7"/>
  <c r="F250" i="7"/>
  <c r="K833" i="7"/>
  <c r="C250" i="7"/>
  <c r="D250" i="7"/>
  <c r="H833" i="7"/>
  <c r="I833" i="7"/>
  <c r="S833" i="7"/>
  <c r="F257" i="7"/>
  <c r="K834" i="7"/>
  <c r="C257" i="7"/>
  <c r="D257" i="7"/>
  <c r="H834" i="7"/>
  <c r="I834" i="7"/>
  <c r="S834" i="7"/>
  <c r="F264" i="7"/>
  <c r="K835" i="7"/>
  <c r="C264" i="7"/>
  <c r="D264" i="7"/>
  <c r="H835" i="7"/>
  <c r="I835" i="7"/>
  <c r="S835" i="7"/>
  <c r="K836" i="7"/>
  <c r="H836" i="7"/>
  <c r="I836" i="7"/>
  <c r="S836" i="7"/>
  <c r="K837" i="7"/>
  <c r="C278" i="7"/>
  <c r="D278" i="7"/>
  <c r="H837" i="7"/>
  <c r="I837" i="7"/>
  <c r="S837" i="7"/>
  <c r="K838" i="7"/>
  <c r="C285" i="7"/>
  <c r="D285" i="7"/>
  <c r="H838" i="7"/>
  <c r="I838" i="7"/>
  <c r="S838" i="7"/>
  <c r="F292" i="7"/>
  <c r="K839" i="7"/>
  <c r="C292" i="7"/>
  <c r="D292" i="7"/>
  <c r="H839" i="7"/>
  <c r="I839" i="7"/>
  <c r="S839" i="7"/>
  <c r="K840" i="7"/>
  <c r="H840" i="7"/>
  <c r="I840" i="7"/>
  <c r="S840" i="7"/>
  <c r="F309" i="7"/>
  <c r="F312" i="7"/>
  <c r="K841" i="7"/>
  <c r="C309" i="7"/>
  <c r="C312" i="7"/>
  <c r="D309" i="7"/>
  <c r="D312" i="7"/>
  <c r="H841" i="7"/>
  <c r="I841" i="7"/>
  <c r="S841" i="7"/>
  <c r="F319" i="7"/>
  <c r="F322" i="7"/>
  <c r="K842" i="7"/>
  <c r="C319" i="7"/>
  <c r="C322" i="7"/>
  <c r="D319" i="7"/>
  <c r="D32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C349" i="7"/>
  <c r="C352" i="7"/>
  <c r="H845" i="7"/>
  <c r="I845" i="7"/>
  <c r="S845" i="7"/>
  <c r="K846" i="7"/>
  <c r="H846" i="7"/>
  <c r="I846" i="7"/>
  <c r="S846" i="7"/>
  <c r="K847" i="7"/>
  <c r="C371" i="7"/>
  <c r="C374" i="7"/>
  <c r="D371" i="7"/>
  <c r="D374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H645" i="7"/>
  <c r="H646" i="7"/>
  <c r="H853" i="7"/>
  <c r="I645" i="7"/>
  <c r="I646" i="7"/>
  <c r="I853" i="7"/>
  <c r="S853" i="7"/>
  <c r="F651" i="7"/>
  <c r="K651" i="7"/>
  <c r="K854" i="7"/>
  <c r="H651" i="7"/>
  <c r="H652" i="7"/>
  <c r="H854" i="7"/>
  <c r="I651" i="7"/>
  <c r="I652" i="7"/>
  <c r="I854" i="7"/>
  <c r="S854" i="7"/>
  <c r="F657" i="7"/>
  <c r="K657" i="7"/>
  <c r="K855" i="7"/>
  <c r="H657" i="7"/>
  <c r="H658" i="7"/>
  <c r="H855" i="7"/>
  <c r="I657" i="7"/>
  <c r="I658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F687" i="7"/>
  <c r="K895" i="7"/>
  <c r="C687" i="7"/>
  <c r="D687" i="7"/>
  <c r="H895" i="7"/>
  <c r="I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J897" i="7"/>
  <c r="K897" i="7"/>
  <c r="C697" i="7"/>
  <c r="D697" i="7"/>
  <c r="H897" i="7"/>
  <c r="I8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1" i="7"/>
  <c r="C1003" i="7"/>
  <c r="M987" i="7"/>
  <c r="M1001" i="7"/>
  <c r="M1003" i="7"/>
  <c r="C32" i="7"/>
  <c r="C31" i="7"/>
  <c r="C810" i="7"/>
  <c r="H810" i="7"/>
  <c r="M810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<sst xmlns="http://schemas.openxmlformats.org/spreadsheetml/2006/main" count="4697" uniqueCount="1060">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</sst>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9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</cellXfs>
  <cellStyles count="19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7179768"/>
        <c:axId val="-2129289576"/>
      </c:lineChart>
      <c:catAx>
        <c:axId val="21471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89576"/>
        <c:crosses val="autoZero"/>
        <c:auto val="1"/>
        <c:lblAlgn val="ctr"/>
        <c:lblOffset val="100"/>
        <c:noMultiLvlLbl val="1"/>
      </c:catAx>
      <c:valAx>
        <c:axId val="-2129289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179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274664"/>
        <c:axId val="-2129271432"/>
      </c:lineChart>
      <c:catAx>
        <c:axId val="-212927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1432"/>
        <c:crosses val="autoZero"/>
        <c:auto val="1"/>
        <c:lblAlgn val="ctr"/>
        <c:lblOffset val="100"/>
        <c:noMultiLvlLbl val="1"/>
      </c:catAx>
      <c:valAx>
        <c:axId val="-212927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7216104"/>
        <c:axId val="2147232312"/>
      </c:barChart>
      <c:catAx>
        <c:axId val="214721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7232312"/>
        <c:crosses val="autoZero"/>
        <c:auto val="1"/>
        <c:lblAlgn val="ctr"/>
        <c:lblOffset val="100"/>
        <c:noMultiLvlLbl val="1"/>
      </c:catAx>
      <c:valAx>
        <c:axId val="2147232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21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0.440150032615786</c:v>
                </c:pt>
                <c:pt idx="1">
                  <c:v>0.557607632093933</c:v>
                </c:pt>
                <c:pt idx="2">
                  <c:v>0.552837573385519</c:v>
                </c:pt>
                <c:pt idx="3">
                  <c:v>0.655381604696673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0.136333985649054</c:v>
                </c:pt>
                <c:pt idx="1">
                  <c:v>0.109083496412264</c:v>
                </c:pt>
                <c:pt idx="2">
                  <c:v>0.271037181996086</c:v>
                </c:pt>
                <c:pt idx="3">
                  <c:v>0.186888454011742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6280"/>
        <c:axId val="-2124912968"/>
      </c:barChart>
      <c:catAx>
        <c:axId val="-212491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66264"/>
        <c:axId val="-2127262872"/>
      </c:barChart>
      <c:catAx>
        <c:axId val="-212726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6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65752"/>
        <c:axId val="-2124762376"/>
      </c:barChart>
      <c:catAx>
        <c:axId val="-212476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2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2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962424"/>
        <c:axId val="-2031959144"/>
      </c:barChart>
      <c:catAx>
        <c:axId val="-203196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959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959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962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74488"/>
        <c:axId val="-2124671112"/>
      </c:barChart>
      <c:catAx>
        <c:axId val="-21246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7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1034</v>
      </c>
      <c r="C1" s="19"/>
      <c r="D1" s="20" t="s">
        <v>894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895</v>
      </c>
      <c r="D4" s="1449" t="s">
        <v>895</v>
      </c>
      <c r="E4" s="1449" t="s">
        <v>895</v>
      </c>
      <c r="F4" s="1449" t="s">
        <v>895</v>
      </c>
      <c r="G4" s="1449" t="s">
        <v>895</v>
      </c>
      <c r="H4" s="1449" t="s">
        <v>895</v>
      </c>
      <c r="I4" s="1449" t="s">
        <v>929</v>
      </c>
      <c r="J4" s="1449" t="s">
        <v>929</v>
      </c>
      <c r="K4" s="1449" t="s">
        <v>929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896</v>
      </c>
      <c r="D5" s="77" t="s">
        <v>899</v>
      </c>
      <c r="E5" s="77" t="s">
        <v>900</v>
      </c>
      <c r="F5" s="77" t="s">
        <v>902</v>
      </c>
      <c r="G5" s="77" t="s">
        <v>903</v>
      </c>
      <c r="H5" s="77" t="s">
        <v>904</v>
      </c>
      <c r="I5" s="77" t="s">
        <v>931</v>
      </c>
      <c r="J5" s="77" t="s">
        <v>930</v>
      </c>
      <c r="K5" s="77" t="s">
        <v>932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897</v>
      </c>
      <c r="D7" s="113" t="s">
        <v>898</v>
      </c>
      <c r="E7" s="113" t="s">
        <v>901</v>
      </c>
      <c r="F7" s="113" t="s">
        <v>898</v>
      </c>
      <c r="G7" s="113" t="s">
        <v>898</v>
      </c>
      <c r="H7" s="113" t="s">
        <v>898</v>
      </c>
      <c r="I7" s="113" t="s">
        <v>898</v>
      </c>
      <c r="J7" s="113" t="s">
        <v>898</v>
      </c>
      <c r="K7" s="113" t="s">
        <v>898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1010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1037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905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3"/>
      <c r="W270" s="1663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4" t="s">
        <v>643</v>
      </c>
      <c r="AH270" s="1664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3"/>
      <c r="W310" s="1663"/>
      <c r="X310" s="1517"/>
      <c r="Y310" s="1517"/>
      <c r="Z310" s="1517"/>
      <c r="AA310"/>
      <c r="AB310"/>
      <c r="AC310"/>
      <c r="AD310"/>
      <c r="AE310"/>
      <c r="AF310"/>
      <c r="AG310" s="1664"/>
      <c r="AH310" s="1664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AZ11" activePane="bottomRight" state="frozen"/>
      <selection pane="topRight" activeCell="AU1" sqref="AU1"/>
      <selection pane="bottomLeft" activeCell="A419" sqref="A419"/>
      <selection pane="bottomRight" activeCell="BW14" sqref="BW1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931</v>
      </c>
      <c r="AA5" s="491" t="s">
        <v>930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0.99502196129593379</v>
      </c>
      <c r="BW10" s="532">
        <f>SUM(BW11:BW19)</f>
        <v>1.0241666666666667</v>
      </c>
      <c r="BX10" s="532">
        <f>SUM(BX11:BX19)</f>
        <v>1.1908476842791911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SUM(BV831:BV834,BV839:BV840,BV843)</f>
        <v>0.440150032615786</v>
      </c>
      <c r="BW11" s="546">
        <f t="shared" ref="BW11:BY11" si="36">SUM(BW831:BW834,BW839:BW840,BW843)</f>
        <v>0.55760763209393338</v>
      </c>
      <c r="BX11" s="546">
        <f t="shared" si="36"/>
        <v>0.55283757338551853</v>
      </c>
      <c r="BY11" s="546">
        <f t="shared" si="36"/>
        <v>0.65538160469667317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SUM(BV829:BV830,BV835:BV838,BV841:BV842,BV844:BV848)</f>
        <v>0.13633398564905413</v>
      </c>
      <c r="BW12" s="546">
        <f t="shared" ref="BW12:BY12" si="42">SUM(BW829:BW830,BW835:BW838,BW841:BW842,BW844:BW848)</f>
        <v>0.10908349641226353</v>
      </c>
      <c r="BX12" s="546">
        <f t="shared" si="42"/>
        <v>0.27103718199608606</v>
      </c>
      <c r="BY12" s="546">
        <f t="shared" si="42"/>
        <v>0.1868884540117417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936.08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1906.4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2624.3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29729.968799999999</v>
      </c>
      <c r="AM31" s="548">
        <f t="shared" si="137"/>
        <v>25309.279999999999</v>
      </c>
      <c r="AN31" s="548">
        <f t="shared" si="137"/>
        <v>27380.52</v>
      </c>
      <c r="AO31" s="548">
        <f t="shared" si="137"/>
        <v>32012</v>
      </c>
      <c r="AP31" s="548">
        <f t="shared" si="137"/>
        <v>36150.28</v>
      </c>
      <c r="AQ31" s="548">
        <f t="shared" si="137"/>
        <v>25933.200000000001</v>
      </c>
      <c r="AR31" s="548">
        <f t="shared" si="137"/>
        <v>24311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38143</v>
      </c>
      <c r="BE31" s="548">
        <f t="shared" si="138"/>
        <v>40613.800000000003</v>
      </c>
      <c r="BF31" s="548">
        <f t="shared" si="138"/>
        <v>34661.199999999997</v>
      </c>
      <c r="BG31" s="548">
        <f t="shared" si="138"/>
        <v>57364</v>
      </c>
      <c r="BH31" s="548">
        <f t="shared" si="138"/>
        <v>52425.599999999999</v>
      </c>
      <c r="BI31" s="548">
        <f t="shared" si="138"/>
        <v>57902</v>
      </c>
      <c r="BJ31" s="548">
        <f t="shared" si="138"/>
        <v>47695.88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7"/>
        <v>472.49480000000005</v>
      </c>
      <c r="CA31" s="550">
        <f t="shared" si="128"/>
        <v>1055.6419999999998</v>
      </c>
      <c r="CB31" s="550">
        <f t="shared" si="129"/>
        <v>14485.064586666667</v>
      </c>
      <c r="CC31" s="550">
        <f t="shared" si="130"/>
        <v>23943.600533333331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37546</v>
      </c>
      <c r="CN31" s="1396">
        <f t="shared" si="121"/>
        <v>38143</v>
      </c>
      <c r="CO31" s="1396">
        <f t="shared" si="121"/>
        <v>40613.800000000003</v>
      </c>
      <c r="CP31" s="1396">
        <f t="shared" si="121"/>
        <v>47695.88</v>
      </c>
      <c r="CQ31" s="1396">
        <f t="shared" si="121"/>
        <v>50704.527999999998</v>
      </c>
      <c r="CR31" s="1396">
        <f t="shared" si="121"/>
        <v>52425.599999999999</v>
      </c>
      <c r="CS31" s="1395">
        <f t="shared" si="121"/>
        <v>57364</v>
      </c>
      <c r="CT31" s="1398">
        <f t="shared" si="122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43">SUM(C988:C990)</f>
        <v>644</v>
      </c>
      <c r="D33" s="561">
        <f t="shared" si="143"/>
        <v>548.31200000000001</v>
      </c>
      <c r="E33" s="561">
        <f t="shared" si="143"/>
        <v>556.07999999999993</v>
      </c>
      <c r="F33" s="561">
        <f t="shared" si="143"/>
        <v>716.08</v>
      </c>
      <c r="G33" s="561">
        <f t="shared" si="143"/>
        <v>664.6</v>
      </c>
      <c r="H33" s="561">
        <f t="shared" si="143"/>
        <v>284</v>
      </c>
      <c r="I33" s="561">
        <f t="shared" si="143"/>
        <v>290</v>
      </c>
      <c r="J33" s="561">
        <f t="shared" si="143"/>
        <v>455.35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504</v>
      </c>
      <c r="U33" s="561">
        <f t="shared" ref="U33:AJ33" si="144">SUM(U988:U990)</f>
        <v>628.95000000000005</v>
      </c>
      <c r="V33" s="561">
        <f t="shared" si="144"/>
        <v>223.7</v>
      </c>
      <c r="W33" s="561">
        <f t="shared" si="144"/>
        <v>432.4</v>
      </c>
      <c r="X33" s="561">
        <f t="shared" si="144"/>
        <v>377.02</v>
      </c>
      <c r="Y33" s="561">
        <f t="shared" si="144"/>
        <v>768</v>
      </c>
      <c r="Z33" s="561">
        <f t="shared" si="144"/>
        <v>1551.8440000000001</v>
      </c>
      <c r="AA33" s="561">
        <f t="shared" si="144"/>
        <v>1196.3</v>
      </c>
      <c r="AB33" s="561">
        <f t="shared" si="144"/>
        <v>688.26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8703.9687999999987</v>
      </c>
      <c r="AM33" s="561">
        <f t="shared" ref="AM33:BB33" si="145">SUM(AM988:AM990)</f>
        <v>8459.2800000000007</v>
      </c>
      <c r="AN33" s="561">
        <f t="shared" si="145"/>
        <v>5707.52</v>
      </c>
      <c r="AO33" s="561">
        <f t="shared" si="145"/>
        <v>4076</v>
      </c>
      <c r="AP33" s="561">
        <f t="shared" si="145"/>
        <v>5154.28</v>
      </c>
      <c r="AQ33" s="561">
        <f t="shared" si="145"/>
        <v>3539.2</v>
      </c>
      <c r="AR33" s="561">
        <f t="shared" si="145"/>
        <v>5669</v>
      </c>
      <c r="AS33" s="561">
        <f t="shared" si="145"/>
        <v>1960</v>
      </c>
      <c r="AT33" s="561">
        <f t="shared" si="145"/>
        <v>3256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4176</v>
      </c>
      <c r="BE33" s="561">
        <f t="shared" ref="BE33:BT33" si="146">SUM(BE988:BE990)</f>
        <v>7140.8</v>
      </c>
      <c r="BF33" s="561">
        <f t="shared" si="146"/>
        <v>5405.2</v>
      </c>
      <c r="BG33" s="561">
        <f t="shared" si="146"/>
        <v>8300</v>
      </c>
      <c r="BH33" s="561">
        <f t="shared" si="146"/>
        <v>3741.6000000000004</v>
      </c>
      <c r="BI33" s="561">
        <f t="shared" si="146"/>
        <v>4284</v>
      </c>
      <c r="BJ33" s="561">
        <f t="shared" si="146"/>
        <v>3743.88</v>
      </c>
      <c r="BK33" s="561">
        <f t="shared" si="146"/>
        <v>7871.5280000000002</v>
      </c>
      <c r="BL33" s="561">
        <f t="shared" si="146"/>
        <v>3006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264.95613333333336</v>
      </c>
      <c r="CA33" s="550">
        <f t="shared" si="128"/>
        <v>321.24200000000008</v>
      </c>
      <c r="CB33" s="550">
        <f t="shared" si="129"/>
        <v>2521.4186666666665</v>
      </c>
      <c r="CC33" s="550">
        <f t="shared" si="130"/>
        <v>2624.6005333333328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3006</v>
      </c>
      <c r="CM33" s="1397">
        <f t="shared" si="121"/>
        <v>3741.6000000000004</v>
      </c>
      <c r="CN33" s="1396">
        <f t="shared" si="121"/>
        <v>3743.88</v>
      </c>
      <c r="CO33" s="1396">
        <f t="shared" si="121"/>
        <v>4176</v>
      </c>
      <c r="CP33" s="1396">
        <f t="shared" si="121"/>
        <v>4284</v>
      </c>
      <c r="CQ33" s="1396">
        <f t="shared" si="121"/>
        <v>5405.2</v>
      </c>
      <c r="CR33" s="1396">
        <f t="shared" si="121"/>
        <v>7140.8</v>
      </c>
      <c r="CS33" s="1395">
        <f t="shared" si="121"/>
        <v>7871.5280000000002</v>
      </c>
      <c r="CT33" s="1398">
        <f t="shared" si="122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244</v>
      </c>
      <c r="C34" s="561">
        <f t="shared" si="147"/>
        <v>244</v>
      </c>
      <c r="D34" s="561">
        <f t="shared" si="147"/>
        <v>344</v>
      </c>
      <c r="E34" s="561">
        <f t="shared" si="147"/>
        <v>220</v>
      </c>
      <c r="F34" s="561">
        <f t="shared" si="147"/>
        <v>180</v>
      </c>
      <c r="G34" s="561">
        <f t="shared" si="147"/>
        <v>128</v>
      </c>
      <c r="H34" s="561">
        <f t="shared" si="147"/>
        <v>416</v>
      </c>
      <c r="I34" s="561">
        <f t="shared" si="147"/>
        <v>260</v>
      </c>
      <c r="J34" s="561">
        <f t="shared" si="147"/>
        <v>132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296</v>
      </c>
      <c r="U34" s="561">
        <f t="shared" si="148"/>
        <v>268</v>
      </c>
      <c r="V34" s="561">
        <f t="shared" si="148"/>
        <v>132</v>
      </c>
      <c r="W34" s="561">
        <v>430</v>
      </c>
      <c r="X34" s="561">
        <f t="shared" si="148"/>
        <v>416</v>
      </c>
      <c r="Y34" s="561">
        <f t="shared" si="148"/>
        <v>344</v>
      </c>
      <c r="Z34" s="561">
        <f t="shared" si="148"/>
        <v>364</v>
      </c>
      <c r="AA34" s="561">
        <f t="shared" si="148"/>
        <v>364</v>
      </c>
      <c r="AB34" s="561">
        <f t="shared" si="148"/>
        <v>476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1152</v>
      </c>
      <c r="AM34" s="561">
        <v>3250</v>
      </c>
      <c r="AN34" s="561">
        <f t="shared" si="149"/>
        <v>937</v>
      </c>
      <c r="AO34" s="561">
        <f t="shared" si="149"/>
        <v>1932</v>
      </c>
      <c r="AP34" s="561">
        <f t="shared" si="149"/>
        <v>1672</v>
      </c>
      <c r="AQ34" s="561">
        <f t="shared" si="149"/>
        <v>1862</v>
      </c>
      <c r="AR34" s="561">
        <f t="shared" si="149"/>
        <v>980</v>
      </c>
      <c r="AS34" s="561">
        <f t="shared" si="149"/>
        <v>940</v>
      </c>
      <c r="AT34" s="561">
        <f t="shared" si="149"/>
        <v>1764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1282</v>
      </c>
      <c r="BE34" s="561">
        <f t="shared" si="150"/>
        <v>1389</v>
      </c>
      <c r="BF34" s="561">
        <f t="shared" si="150"/>
        <v>1196</v>
      </c>
      <c r="BG34" s="561">
        <f t="shared" si="150"/>
        <v>3528</v>
      </c>
      <c r="BH34" s="561">
        <f t="shared" si="150"/>
        <v>1514</v>
      </c>
      <c r="BI34" s="561">
        <f t="shared" si="150"/>
        <v>1968</v>
      </c>
      <c r="BJ34" s="561">
        <f t="shared" si="150"/>
        <v>432</v>
      </c>
      <c r="BK34" s="561">
        <f t="shared" si="150"/>
        <v>1081</v>
      </c>
      <c r="BL34" s="561">
        <f t="shared" si="150"/>
        <v>1648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116.8</v>
      </c>
      <c r="CA34" s="550">
        <f t="shared" si="128"/>
        <v>174.26666666666668</v>
      </c>
      <c r="CB34" s="550">
        <f t="shared" si="129"/>
        <v>749.26666666666665</v>
      </c>
      <c r="CC34" s="550">
        <f t="shared" si="130"/>
        <v>700.66666666666663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432</v>
      </c>
      <c r="CM34" s="1397">
        <f t="shared" si="121"/>
        <v>1081</v>
      </c>
      <c r="CN34" s="1396">
        <f t="shared" si="121"/>
        <v>1196</v>
      </c>
      <c r="CO34" s="1396">
        <f t="shared" si="121"/>
        <v>1282</v>
      </c>
      <c r="CP34" s="1396">
        <f t="shared" si="121"/>
        <v>1389</v>
      </c>
      <c r="CQ34" s="1396">
        <f t="shared" si="121"/>
        <v>1514</v>
      </c>
      <c r="CR34" s="1396">
        <f t="shared" si="121"/>
        <v>1648</v>
      </c>
      <c r="CS34" s="1395">
        <f t="shared" si="121"/>
        <v>1968</v>
      </c>
      <c r="CT34" s="1398">
        <f t="shared" si="122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300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10300</v>
      </c>
      <c r="AM36" s="561">
        <f t="shared" si="159"/>
        <v>4500</v>
      </c>
      <c r="AN36" s="561">
        <f t="shared" si="159"/>
        <v>10500</v>
      </c>
      <c r="AO36" s="561">
        <f t="shared" si="159"/>
        <v>16200</v>
      </c>
      <c r="AP36" s="561">
        <f t="shared" si="159"/>
        <v>12700</v>
      </c>
      <c r="AQ36" s="561">
        <f t="shared" si="159"/>
        <v>10000</v>
      </c>
      <c r="AR36" s="561">
        <f t="shared" si="159"/>
        <v>15340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23900</v>
      </c>
      <c r="BE36" s="561">
        <f t="shared" si="160"/>
        <v>17200</v>
      </c>
      <c r="BF36" s="561">
        <f t="shared" si="160"/>
        <v>18340</v>
      </c>
      <c r="BG36" s="561">
        <f t="shared" si="160"/>
        <v>32260</v>
      </c>
      <c r="BH36" s="561">
        <f t="shared" si="160"/>
        <v>38300</v>
      </c>
      <c r="BI36" s="561">
        <f t="shared" si="160"/>
        <v>30856</v>
      </c>
      <c r="BJ36" s="561">
        <f t="shared" si="160"/>
        <v>29600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20</v>
      </c>
      <c r="CB36" s="550">
        <f t="shared" si="129"/>
        <v>6089.333333333333</v>
      </c>
      <c r="CC36" s="550">
        <f t="shared" si="130"/>
        <v>12677.066666666668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17000</v>
      </c>
      <c r="CM36" s="1397">
        <f t="shared" si="121"/>
        <v>17200</v>
      </c>
      <c r="CN36" s="1396">
        <f t="shared" si="121"/>
        <v>18340</v>
      </c>
      <c r="CO36" s="1396">
        <f t="shared" si="121"/>
        <v>21000</v>
      </c>
      <c r="CP36" s="1396">
        <f t="shared" si="121"/>
        <v>23900</v>
      </c>
      <c r="CQ36" s="1396">
        <f t="shared" si="121"/>
        <v>29600</v>
      </c>
      <c r="CR36" s="1396">
        <f t="shared" si="121"/>
        <v>30856</v>
      </c>
      <c r="CS36" s="1395">
        <f t="shared" si="121"/>
        <v>32260</v>
      </c>
      <c r="CT36" s="1398">
        <f t="shared" si="122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60</v>
      </c>
      <c r="BW41" s="561">
        <f t="shared" si="173"/>
        <v>100</v>
      </c>
      <c r="BX41" s="561">
        <f t="shared" si="173"/>
        <v>3050</v>
      </c>
      <c r="BY41" s="561">
        <f t="shared" si="173"/>
        <v>4300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3.9199999999999591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13.599999999999909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15.699999999999818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5070.0312000000013</v>
      </c>
      <c r="AM43" s="566">
        <f t="shared" si="188"/>
        <v>6030.7200000000012</v>
      </c>
      <c r="AN43" s="566">
        <f t="shared" si="188"/>
        <v>5689.48</v>
      </c>
      <c r="AO43" s="566">
        <f t="shared" si="188"/>
        <v>5758</v>
      </c>
      <c r="AP43" s="566">
        <f t="shared" si="188"/>
        <v>4829.7200000000012</v>
      </c>
      <c r="AQ43" s="566">
        <f t="shared" si="188"/>
        <v>7556.7999999999993</v>
      </c>
      <c r="AR43" s="566">
        <f t="shared" si="188"/>
        <v>7979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8782</v>
      </c>
      <c r="BE43" s="566">
        <f t="shared" si="189"/>
        <v>14871.199999999997</v>
      </c>
      <c r="BF43" s="566">
        <f t="shared" si="189"/>
        <v>17988.800000000003</v>
      </c>
      <c r="BG43" s="566">
        <f t="shared" si="189"/>
        <v>17851</v>
      </c>
      <c r="BH43" s="566">
        <f t="shared" si="189"/>
        <v>17554.400000000001</v>
      </c>
      <c r="BI43" s="566">
        <f t="shared" si="189"/>
        <v>13623</v>
      </c>
      <c r="BJ43" s="566">
        <f t="shared" si="189"/>
        <v>25739.32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81496</v>
      </c>
      <c r="BZ43" s="550">
        <f t="shared" si="127"/>
        <v>3.1885333333333317</v>
      </c>
      <c r="CA43" s="550">
        <f t="shared" si="128"/>
        <v>6.6550666666666531</v>
      </c>
      <c r="CB43" s="550">
        <f t="shared" si="129"/>
        <v>3165.5834133333333</v>
      </c>
      <c r="CC43" s="550">
        <f t="shared" si="130"/>
        <v>8547.3461333333344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8782</v>
      </c>
      <c r="CM43" s="1397">
        <f t="shared" si="121"/>
        <v>11800.472000000002</v>
      </c>
      <c r="CN43" s="1396">
        <f t="shared" si="121"/>
        <v>13623</v>
      </c>
      <c r="CO43" s="1396">
        <f t="shared" si="121"/>
        <v>14871.199999999997</v>
      </c>
      <c r="CP43" s="1396">
        <f t="shared" si="121"/>
        <v>17554.400000000001</v>
      </c>
      <c r="CQ43" s="1396">
        <f t="shared" si="121"/>
        <v>17851</v>
      </c>
      <c r="CR43" s="1396">
        <f t="shared" si="121"/>
        <v>17988.800000000003</v>
      </c>
      <c r="CS43" s="1395">
        <f t="shared" si="121"/>
        <v>25739.32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1059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888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2500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914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891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1038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921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892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910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1039</v>
      </c>
      <c r="BX350" s="162" t="s">
        <v>1039</v>
      </c>
      <c r="BY350" s="162" t="s">
        <v>1039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911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912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924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925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906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918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919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936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938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915</v>
      </c>
      <c r="AM526" s="323" t="s">
        <v>915</v>
      </c>
      <c r="AN526" s="323" t="s">
        <v>915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937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1046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1047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1048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1050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920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0</v>
      </c>
      <c r="CO759" s="1347">
        <f t="shared" si="2230"/>
        <v>0</v>
      </c>
      <c r="CP759" s="1347">
        <f t="shared" si="2230"/>
        <v>2400</v>
      </c>
      <c r="CQ759" s="1347">
        <f t="shared" si="2230"/>
        <v>5400</v>
      </c>
      <c r="CR759" s="1347">
        <f t="shared" si="2230"/>
        <v>9600</v>
      </c>
      <c r="CS759" s="1346">
        <f t="shared" si="2230"/>
        <v>13200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0</v>
      </c>
      <c r="DF759" s="553">
        <f t="shared" si="2229"/>
        <v>0</v>
      </c>
      <c r="DG759" s="553">
        <f t="shared" si="2229"/>
        <v>2400</v>
      </c>
      <c r="DH759" s="553">
        <f t="shared" si="2229"/>
        <v>5400</v>
      </c>
      <c r="DI759" s="553">
        <f t="shared" si="2229"/>
        <v>9600</v>
      </c>
      <c r="DJ759" s="552">
        <f t="shared" si="2229"/>
        <v>13200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81496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0</v>
      </c>
      <c r="CO974" s="1347">
        <f t="shared" si="3111"/>
        <v>0</v>
      </c>
      <c r="CP974" s="1347">
        <f t="shared" si="3111"/>
        <v>2400</v>
      </c>
      <c r="CQ974" s="1347">
        <f t="shared" si="3111"/>
        <v>5400</v>
      </c>
      <c r="CR974" s="1347">
        <f t="shared" si="3111"/>
        <v>9600</v>
      </c>
      <c r="CS974" s="1346">
        <f t="shared" si="3111"/>
        <v>13200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0</v>
      </c>
      <c r="DF974" s="553">
        <f t="shared" si="3112"/>
        <v>0</v>
      </c>
      <c r="DG974" s="553">
        <f t="shared" si="3112"/>
        <v>2400</v>
      </c>
      <c r="DH974" s="553">
        <f t="shared" si="3112"/>
        <v>5400</v>
      </c>
      <c r="DI974" s="553">
        <f t="shared" si="3112"/>
        <v>9600</v>
      </c>
      <c r="DJ974" s="552">
        <f t="shared" si="3112"/>
        <v>13200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38525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63725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38525</v>
      </c>
      <c r="CM984" s="1348">
        <f t="shared" si="3145"/>
        <v>52650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63725</v>
      </c>
      <c r="CQ984" s="1347">
        <f t="shared" si="3145"/>
        <v>69980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38525</v>
      </c>
      <c r="DD984" s="554">
        <f t="shared" si="3146"/>
        <v>52650</v>
      </c>
      <c r="DE984" s="553">
        <f t="shared" si="3146"/>
        <v>55485</v>
      </c>
      <c r="DF984" s="553">
        <f t="shared" si="3146"/>
        <v>62505</v>
      </c>
      <c r="DG984" s="553">
        <f t="shared" si="3146"/>
        <v>63725</v>
      </c>
      <c r="DH984" s="553">
        <f t="shared" si="3146"/>
        <v>69980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SUM(B474,B483,B492,B501,B507,B513,B519,B525,B531,B537,B543,B549,B555,B561,B567,B573,B579,B585,B591,B604,B610,B622)</f>
        <v>532</v>
      </c>
      <c r="C988" s="802">
        <f t="shared" ref="C988:R988" si="3164">SUM(C474,C483,C492,C501,C507,C513,C519,C525,C531,C537,C543,C549,C555,C561,C567,C573,C579,C585,C591,C604,C610,C622)</f>
        <v>644</v>
      </c>
      <c r="D988" s="802">
        <f t="shared" si="3164"/>
        <v>548.31200000000001</v>
      </c>
      <c r="E988" s="802">
        <f t="shared" si="3164"/>
        <v>354</v>
      </c>
      <c r="F988" s="802">
        <f t="shared" si="3164"/>
        <v>610</v>
      </c>
      <c r="G988" s="802">
        <f t="shared" si="3164"/>
        <v>460</v>
      </c>
      <c r="H988" s="802">
        <f t="shared" si="3164"/>
        <v>284</v>
      </c>
      <c r="I988" s="802">
        <f t="shared" si="3164"/>
        <v>290</v>
      </c>
      <c r="J988" s="802">
        <f t="shared" si="3164"/>
        <v>455.35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65">SUM(U474,U483,U492,U501,U507,U513,U519,U525,U531,U537,U543,U549,U555,U561,U567,U573,U579,U585,U591,U604,U610,U622)</f>
        <v>628.95000000000005</v>
      </c>
      <c r="V988" s="802">
        <f t="shared" si="3165"/>
        <v>223.7</v>
      </c>
      <c r="W988" s="802">
        <f t="shared" si="3165"/>
        <v>432.4</v>
      </c>
      <c r="X988" s="802">
        <f t="shared" si="3165"/>
        <v>377.02</v>
      </c>
      <c r="Y988" s="802">
        <f t="shared" si="3165"/>
        <v>408</v>
      </c>
      <c r="Z988" s="802">
        <f t="shared" si="3165"/>
        <v>664</v>
      </c>
      <c r="AA988" s="802">
        <f t="shared" si="3165"/>
        <v>956.3</v>
      </c>
      <c r="AB988" s="802">
        <f t="shared" si="3165"/>
        <v>628.26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66">SUM(AM474,AM483,AM492,AM501,AM507,AM513,AM519,AM525,AM531,AM537,AM543,AM549,AM555,AM561,AM567,AM573,AM579,AM585,AM591,AM604,AM610,AM622)</f>
        <v>8459.2800000000007</v>
      </c>
      <c r="AN988" s="802">
        <f t="shared" si="3166"/>
        <v>5447.52</v>
      </c>
      <c r="AO988" s="802">
        <f t="shared" si="3166"/>
        <v>4076</v>
      </c>
      <c r="AP988" s="802">
        <f t="shared" si="3166"/>
        <v>5154.28</v>
      </c>
      <c r="AQ988" s="802">
        <f t="shared" si="3166"/>
        <v>3539.2</v>
      </c>
      <c r="AR988" s="802">
        <f t="shared" si="3166"/>
        <v>5669</v>
      </c>
      <c r="AS988" s="802">
        <f t="shared" si="3166"/>
        <v>1540</v>
      </c>
      <c r="AT988" s="802">
        <f t="shared" si="3166"/>
        <v>1716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67">SUM(BE474,BE483,BE492,BE501,BE507,BE513,BE519,BE525,BE531,BE537,BE543,BE549,BE555,BE561,BE567,BE573,BE579,BE585,BE591,BE604,BE610,BE622)</f>
        <v>7140.8</v>
      </c>
      <c r="BF988" s="802">
        <f t="shared" si="3167"/>
        <v>5405.2</v>
      </c>
      <c r="BG988" s="802">
        <f t="shared" si="3167"/>
        <v>7868</v>
      </c>
      <c r="BH988" s="802">
        <f t="shared" si="3167"/>
        <v>3741.6000000000004</v>
      </c>
      <c r="BI988" s="802">
        <f t="shared" si="3167"/>
        <v>3864</v>
      </c>
      <c r="BJ988" s="802">
        <f t="shared" si="3167"/>
        <v>2663.88</v>
      </c>
      <c r="BK988" s="802">
        <f t="shared" si="3167"/>
        <v>7271.5280000000002</v>
      </c>
      <c r="BL988" s="802">
        <f t="shared" si="3167"/>
        <v>2106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SUM(BV513,BV519,BV610,BV771,BV772)</f>
        <v>346.32000000000005</v>
      </c>
      <c r="BW988" s="802">
        <f t="shared" ref="BW988:BY988" si="3168">SUM(BW513,BW519,BW610,BW771,BW772)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235.57746666666668</v>
      </c>
      <c r="CA988" s="600">
        <f t="shared" si="3153"/>
        <v>257.75533333333334</v>
      </c>
      <c r="CB988" s="600">
        <f t="shared" si="3154"/>
        <v>2361.7312533333334</v>
      </c>
      <c r="CC988" s="600">
        <f t="shared" si="3155"/>
        <v>2424.6005333333328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1540</v>
      </c>
      <c r="CM988" s="1348">
        <f t="shared" si="3156"/>
        <v>1716</v>
      </c>
      <c r="CN988" s="1347">
        <f t="shared" si="3156"/>
        <v>3539.2</v>
      </c>
      <c r="CO988" s="1347">
        <f t="shared" si="3156"/>
        <v>4076</v>
      </c>
      <c r="CP988" s="1347">
        <f t="shared" si="3156"/>
        <v>5154.28</v>
      </c>
      <c r="CQ988" s="1347">
        <f t="shared" si="3156"/>
        <v>5447.52</v>
      </c>
      <c r="CR988" s="1347">
        <f t="shared" si="3156"/>
        <v>5669</v>
      </c>
      <c r="CS988" s="1346">
        <f t="shared" si="3156"/>
        <v>8283.9687999999987</v>
      </c>
      <c r="CT988" s="1349">
        <f t="shared" si="3157"/>
        <v>8459.2800000000007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2106</v>
      </c>
      <c r="DD988" s="1379">
        <f t="shared" si="3158"/>
        <v>2663.88</v>
      </c>
      <c r="DE988" s="1378">
        <f t="shared" si="3158"/>
        <v>3741.6000000000004</v>
      </c>
      <c r="DF988" s="1378">
        <f t="shared" si="3158"/>
        <v>3864</v>
      </c>
      <c r="DG988" s="1378">
        <f t="shared" si="3158"/>
        <v>4176</v>
      </c>
      <c r="DH988" s="1378">
        <f t="shared" si="3158"/>
        <v>5405.2</v>
      </c>
      <c r="DI988" s="1378">
        <f t="shared" si="3158"/>
        <v>7140.8</v>
      </c>
      <c r="DJ988" s="1377">
        <f t="shared" si="3158"/>
        <v>7271.5280000000002</v>
      </c>
      <c r="DK988" s="1434">
        <f t="shared" si="3159"/>
        <v>7868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 t="shared" ref="B989:R989" si="3169">SUM(B598,B616,B628,B634)</f>
        <v>0</v>
      </c>
      <c r="C989" s="802">
        <f t="shared" si="3169"/>
        <v>0</v>
      </c>
      <c r="D989" s="802">
        <f t="shared" si="3169"/>
        <v>0</v>
      </c>
      <c r="E989" s="802">
        <f t="shared" si="3169"/>
        <v>106.08</v>
      </c>
      <c r="F989" s="802">
        <f t="shared" si="3169"/>
        <v>106.08</v>
      </c>
      <c r="G989" s="802">
        <f t="shared" si="3169"/>
        <v>132.6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 t="shared" ref="T989:AJ989" si="3170">SUM(T598,T616,T628,T634)</f>
        <v>0</v>
      </c>
      <c r="U989" s="802">
        <f t="shared" si="3170"/>
        <v>0</v>
      </c>
      <c r="V989" s="802">
        <f t="shared" si="3170"/>
        <v>0</v>
      </c>
      <c r="W989" s="802">
        <f t="shared" si="3170"/>
        <v>0</v>
      </c>
      <c r="X989" s="802">
        <f t="shared" si="3170"/>
        <v>0</v>
      </c>
      <c r="Y989" s="802">
        <f t="shared" si="3170"/>
        <v>360</v>
      </c>
      <c r="Z989" s="802">
        <f t="shared" si="3170"/>
        <v>887.84400000000005</v>
      </c>
      <c r="AA989" s="802">
        <f t="shared" si="3170"/>
        <v>240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 t="shared" ref="AL989:BB989" si="3171">SUM(AL598,AL616,AL628,AL634)</f>
        <v>0</v>
      </c>
      <c r="AM989" s="802">
        <f t="shared" si="3171"/>
        <v>0</v>
      </c>
      <c r="AN989" s="802">
        <f t="shared" si="3171"/>
        <v>0</v>
      </c>
      <c r="AO989" s="802">
        <f t="shared" si="3171"/>
        <v>0</v>
      </c>
      <c r="AP989" s="802">
        <f t="shared" si="3171"/>
        <v>0</v>
      </c>
      <c r="AQ989" s="802">
        <f t="shared" si="3171"/>
        <v>0</v>
      </c>
      <c r="AR989" s="802">
        <f t="shared" si="3171"/>
        <v>0</v>
      </c>
      <c r="AS989" s="802">
        <f t="shared" si="3171"/>
        <v>0</v>
      </c>
      <c r="AT989" s="802">
        <f t="shared" si="3171"/>
        <v>1280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 t="shared" ref="BD989:BT989" si="3172">SUM(BD598,BD616,BD628,BD634)</f>
        <v>0</v>
      </c>
      <c r="BE989" s="802">
        <f t="shared" si="3172"/>
        <v>0</v>
      </c>
      <c r="BF989" s="802">
        <f t="shared" si="3172"/>
        <v>0</v>
      </c>
      <c r="BG989" s="802">
        <f t="shared" si="3172"/>
        <v>0</v>
      </c>
      <c r="BH989" s="802">
        <f t="shared" si="3172"/>
        <v>0</v>
      </c>
      <c r="BI989" s="802">
        <f t="shared" si="3172"/>
        <v>420</v>
      </c>
      <c r="BJ989" s="802">
        <f t="shared" si="3172"/>
        <v>0</v>
      </c>
      <c r="BK989" s="802">
        <f t="shared" si="3172"/>
        <v>0</v>
      </c>
      <c r="BL989" s="802">
        <f t="shared" si="3172"/>
        <v>900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SUM(BV474,BV501,BV507,BV525,BV531,BV537,BV543,BV555,BV561,BV579,BV585,BV591,BV598,BV604,BV622,BV628)</f>
        <v>133.04</v>
      </c>
      <c r="BW989" s="802">
        <f t="shared" ref="BW989:BY989" si="3173">SUM(BW474,BW501,BW507,BW525,BW531,BW537,BW543,BW555,BW561,BW579,BW585,BW591,BW598,BW604,BW622,BW628)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14.144</v>
      </c>
      <c r="CA989" s="600">
        <f t="shared" si="3153"/>
        <v>44</v>
      </c>
      <c r="CB989" s="600">
        <f t="shared" si="3154"/>
        <v>0</v>
      </c>
      <c r="CC989" s="600">
        <f t="shared" si="3155"/>
        <v>28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0</v>
      </c>
      <c r="CN989" s="1347">
        <f t="shared" si="3156"/>
        <v>0</v>
      </c>
      <c r="CO989" s="1347">
        <f t="shared" si="3156"/>
        <v>0</v>
      </c>
      <c r="CP989" s="1347">
        <f t="shared" si="3156"/>
        <v>0</v>
      </c>
      <c r="CQ989" s="1347">
        <f t="shared" si="3156"/>
        <v>0</v>
      </c>
      <c r="CR989" s="1347">
        <f t="shared" si="3156"/>
        <v>0</v>
      </c>
      <c r="CS989" s="1346">
        <f t="shared" si="3156"/>
        <v>0</v>
      </c>
      <c r="CT989" s="1349">
        <f t="shared" si="3157"/>
        <v>1280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0</v>
      </c>
      <c r="DD989" s="1379">
        <f t="shared" si="3158"/>
        <v>0</v>
      </c>
      <c r="DE989" s="1378">
        <f t="shared" si="3158"/>
        <v>0</v>
      </c>
      <c r="DF989" s="1378">
        <f t="shared" si="3158"/>
        <v>0</v>
      </c>
      <c r="DG989" s="1378">
        <f t="shared" si="3158"/>
        <v>0</v>
      </c>
      <c r="DH989" s="1378">
        <f t="shared" si="3158"/>
        <v>0</v>
      </c>
      <c r="DI989" s="1378">
        <f t="shared" si="3158"/>
        <v>0</v>
      </c>
      <c r="DJ989" s="1377">
        <f t="shared" si="3158"/>
        <v>420</v>
      </c>
      <c r="DK989" s="1434">
        <f t="shared" si="3159"/>
        <v>900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 t="shared" ref="B990:R990" si="3174">SUM(B641)</f>
        <v>0</v>
      </c>
      <c r="C990" s="802">
        <f t="shared" si="3174"/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 t="shared" ref="T990:AJ990" si="3175">SUM(T641)</f>
        <v>0</v>
      </c>
      <c r="U990" s="802">
        <f t="shared" si="3175"/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0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 t="shared" ref="AL990:BB990" si="3176">SUM(AL641)</f>
        <v>420</v>
      </c>
      <c r="AM990" s="802">
        <f t="shared" si="3176"/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 t="shared" ref="BD990:BT990" si="3177">SUM(BD641)</f>
        <v>0</v>
      </c>
      <c r="BE990" s="802">
        <f t="shared" si="3177"/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SUM(BV483,BV492,BV549,BV567,BV573,BV616,BV634,BV641)</f>
        <v>0</v>
      </c>
      <c r="BW990" s="802">
        <f t="shared" ref="BW990:BY990" si="3178">SUM(BW483,BW492,BW549,BW567,BW573,BW616,BW634,BW641)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420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79">SUM(B771,B772,B773,B774,B775,B781:B782)</f>
        <v>244</v>
      </c>
      <c r="C991" s="802">
        <f t="shared" si="3179"/>
        <v>244</v>
      </c>
      <c r="D991" s="802">
        <f t="shared" si="3179"/>
        <v>344</v>
      </c>
      <c r="E991" s="802">
        <f t="shared" si="3179"/>
        <v>220</v>
      </c>
      <c r="F991" s="802">
        <f t="shared" si="3179"/>
        <v>180</v>
      </c>
      <c r="G991" s="802">
        <f t="shared" si="3179"/>
        <v>128</v>
      </c>
      <c r="H991" s="802">
        <f t="shared" si="3179"/>
        <v>416</v>
      </c>
      <c r="I991" s="802">
        <f t="shared" si="3179"/>
        <v>260</v>
      </c>
      <c r="J991" s="802">
        <f t="shared" si="3179"/>
        <v>132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 t="shared" ref="T991:AJ991" si="3180">SUM(T771,T772,T773,T774,T775,T781:T782)</f>
        <v>296</v>
      </c>
      <c r="U991" s="802">
        <f t="shared" si="3180"/>
        <v>268</v>
      </c>
      <c r="V991" s="802">
        <f t="shared" si="3180"/>
        <v>132</v>
      </c>
      <c r="W991" s="802">
        <f t="shared" si="3180"/>
        <v>530</v>
      </c>
      <c r="X991" s="802">
        <f t="shared" si="3180"/>
        <v>416</v>
      </c>
      <c r="Y991" s="802">
        <f t="shared" si="3180"/>
        <v>344</v>
      </c>
      <c r="Z991" s="802">
        <f t="shared" si="3180"/>
        <v>364</v>
      </c>
      <c r="AA991" s="802">
        <f t="shared" si="3180"/>
        <v>364</v>
      </c>
      <c r="AB991" s="802">
        <f t="shared" si="3180"/>
        <v>476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 t="shared" ref="AL991:BB991" si="3181">SUM(AL771,AL772,AL773,AL774,AL775,AL781:AL782)</f>
        <v>1152</v>
      </c>
      <c r="AM991" s="802">
        <f t="shared" si="3181"/>
        <v>3212</v>
      </c>
      <c r="AN991" s="802">
        <f t="shared" si="3181"/>
        <v>937</v>
      </c>
      <c r="AO991" s="802">
        <f t="shared" si="3181"/>
        <v>1932</v>
      </c>
      <c r="AP991" s="802">
        <f t="shared" si="3181"/>
        <v>1672</v>
      </c>
      <c r="AQ991" s="802">
        <f t="shared" si="3181"/>
        <v>1862</v>
      </c>
      <c r="AR991" s="802">
        <f t="shared" si="3181"/>
        <v>980</v>
      </c>
      <c r="AS991" s="802">
        <f t="shared" si="3181"/>
        <v>940</v>
      </c>
      <c r="AT991" s="802">
        <f t="shared" si="3181"/>
        <v>1764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 t="shared" ref="BD991:BT991" si="3182">SUM(BD771,BD772,BD773,BD774,BD775,BD781:BD782)</f>
        <v>1282</v>
      </c>
      <c r="BE991" s="802">
        <f t="shared" si="3182"/>
        <v>1389</v>
      </c>
      <c r="BF991" s="802">
        <f t="shared" si="3182"/>
        <v>1196</v>
      </c>
      <c r="BG991" s="802">
        <f t="shared" si="3182"/>
        <v>3528</v>
      </c>
      <c r="BH991" s="802">
        <f t="shared" si="3182"/>
        <v>1514</v>
      </c>
      <c r="BI991" s="802">
        <f t="shared" si="3182"/>
        <v>1968</v>
      </c>
      <c r="BJ991" s="802">
        <f t="shared" si="3182"/>
        <v>432</v>
      </c>
      <c r="BK991" s="802">
        <f t="shared" si="3182"/>
        <v>1081</v>
      </c>
      <c r="BL991" s="802">
        <f t="shared" si="3182"/>
        <v>1648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116.8</v>
      </c>
      <c r="CA991" s="600">
        <f t="shared" si="3153"/>
        <v>177.33333333333334</v>
      </c>
      <c r="CB991" s="600">
        <f t="shared" si="3154"/>
        <v>749.26666666666665</v>
      </c>
      <c r="CC991" s="600">
        <f t="shared" si="3155"/>
        <v>700.66666666666663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937</v>
      </c>
      <c r="CM991" s="1348">
        <f t="shared" si="3156"/>
        <v>940</v>
      </c>
      <c r="CN991" s="1347">
        <f t="shared" si="3156"/>
        <v>980</v>
      </c>
      <c r="CO991" s="1347">
        <f t="shared" si="3156"/>
        <v>1152</v>
      </c>
      <c r="CP991" s="1347">
        <f t="shared" si="3156"/>
        <v>1672</v>
      </c>
      <c r="CQ991" s="1347">
        <f t="shared" si="3156"/>
        <v>1764</v>
      </c>
      <c r="CR991" s="1347">
        <f t="shared" si="3156"/>
        <v>1862</v>
      </c>
      <c r="CS991" s="1346">
        <f t="shared" si="3156"/>
        <v>1932</v>
      </c>
      <c r="CT991" s="1349">
        <f t="shared" si="3157"/>
        <v>3212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432</v>
      </c>
      <c r="DD991" s="1379">
        <f t="shared" si="3158"/>
        <v>1081</v>
      </c>
      <c r="DE991" s="1378">
        <f t="shared" si="3158"/>
        <v>1196</v>
      </c>
      <c r="DF991" s="1378">
        <f t="shared" si="3158"/>
        <v>1282</v>
      </c>
      <c r="DG991" s="1378">
        <f t="shared" si="3158"/>
        <v>1389</v>
      </c>
      <c r="DH991" s="1378">
        <f t="shared" si="3158"/>
        <v>1514</v>
      </c>
      <c r="DI991" s="1378">
        <f t="shared" si="3158"/>
        <v>1648</v>
      </c>
      <c r="DJ991" s="1377">
        <f t="shared" si="3158"/>
        <v>1968</v>
      </c>
      <c r="DK991" s="1434">
        <f t="shared" si="3159"/>
        <v>3528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83">SUM(B780,B789)</f>
        <v>0</v>
      </c>
      <c r="C992" s="802">
        <f t="shared" si="3183"/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 t="shared" ref="T992:AJ992" si="3184">SUM(T780,T789)</f>
        <v>0</v>
      </c>
      <c r="U992" s="802">
        <f t="shared" si="3184"/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 t="shared" ref="AL992:BB992" si="3185">SUM(AL780,AL789)</f>
        <v>0</v>
      </c>
      <c r="AM992" s="802">
        <f t="shared" si="3185"/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 t="shared" ref="BD992:BT992" si="3186">SUM(BD780,BD789)</f>
        <v>0</v>
      </c>
      <c r="BE992" s="802">
        <f t="shared" si="3186"/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87">SUM(B783:B784,B790:B797)</f>
        <v>0</v>
      </c>
      <c r="C993" s="802">
        <f t="shared" si="3187"/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 t="shared" ref="T993:AJ993" si="3188">SUM(T783:T784,T790:T797)</f>
        <v>0</v>
      </c>
      <c r="U993" s="802">
        <f t="shared" si="3188"/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300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 t="shared" ref="AL993:BB993" si="3189">SUM(AL783:AL784,AL790:AL797)</f>
        <v>10300</v>
      </c>
      <c r="AM993" s="802">
        <f t="shared" si="3189"/>
        <v>4500</v>
      </c>
      <c r="AN993" s="802">
        <f t="shared" si="3189"/>
        <v>10500</v>
      </c>
      <c r="AO993" s="802">
        <f t="shared" si="3189"/>
        <v>16200</v>
      </c>
      <c r="AP993" s="802">
        <f t="shared" si="3189"/>
        <v>12700</v>
      </c>
      <c r="AQ993" s="802">
        <f t="shared" si="3189"/>
        <v>10000</v>
      </c>
      <c r="AR993" s="802">
        <f t="shared" si="3189"/>
        <v>15340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 t="shared" ref="BD993:BT993" si="3190">SUM(BD783:BD784,BD790:BD797)</f>
        <v>23900</v>
      </c>
      <c r="BE993" s="802">
        <f t="shared" si="3190"/>
        <v>17200</v>
      </c>
      <c r="BF993" s="802">
        <f t="shared" si="3190"/>
        <v>18340</v>
      </c>
      <c r="BG993" s="802">
        <f t="shared" si="3190"/>
        <v>32260</v>
      </c>
      <c r="BH993" s="802">
        <f t="shared" si="3190"/>
        <v>38300</v>
      </c>
      <c r="BI993" s="802">
        <f t="shared" si="3190"/>
        <v>30856</v>
      </c>
      <c r="BJ993" s="802">
        <f t="shared" si="3190"/>
        <v>29600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20</v>
      </c>
      <c r="CB993" s="600">
        <f t="shared" si="3154"/>
        <v>6089.333333333333</v>
      </c>
      <c r="CC993" s="600">
        <f t="shared" si="3155"/>
        <v>12677.066666666668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10000</v>
      </c>
      <c r="CN993" s="1347">
        <f t="shared" si="3156"/>
        <v>10300</v>
      </c>
      <c r="CO993" s="1347">
        <f t="shared" si="3156"/>
        <v>10500</v>
      </c>
      <c r="CP993" s="1347">
        <f t="shared" si="3156"/>
        <v>11800</v>
      </c>
      <c r="CQ993" s="1347">
        <f t="shared" si="3156"/>
        <v>12700</v>
      </c>
      <c r="CR993" s="1347">
        <f t="shared" si="3156"/>
        <v>15340</v>
      </c>
      <c r="CS993" s="1346">
        <f t="shared" si="3156"/>
        <v>16200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17000</v>
      </c>
      <c r="DD993" s="1379">
        <f t="shared" si="3158"/>
        <v>17200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23900</v>
      </c>
      <c r="DH993" s="1378">
        <f t="shared" si="3158"/>
        <v>29600</v>
      </c>
      <c r="DI993" s="1378">
        <f t="shared" si="3158"/>
        <v>30856</v>
      </c>
      <c r="DJ993" s="1377">
        <f t="shared" si="3158"/>
        <v>32260</v>
      </c>
      <c r="DK993" s="1434">
        <f t="shared" si="3159"/>
        <v>38300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91">SUM(B798,B799)</f>
        <v>40</v>
      </c>
      <c r="C994" s="802">
        <f t="shared" si="3191"/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 t="shared" ref="T994:AJ994" si="3192">SUM(T798,T799)</f>
        <v>780</v>
      </c>
      <c r="U994" s="802">
        <f t="shared" si="3192"/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 t="shared" ref="AL994:BB994" si="3193">SUM(AL798,AL799)</f>
        <v>2350</v>
      </c>
      <c r="AM994" s="802">
        <f t="shared" si="3193"/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 t="shared" ref="BD994:BT994" si="3194">SUM(BD798,BD799)</f>
        <v>4500</v>
      </c>
      <c r="BE994" s="802">
        <f t="shared" si="3194"/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95">SUM(B800)</f>
        <v>0</v>
      </c>
      <c r="C995" s="802">
        <f t="shared" si="3195"/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 t="shared" ref="T995:AJ995" si="3196">SUM(T800)</f>
        <v>70</v>
      </c>
      <c r="U995" s="802">
        <f t="shared" si="3196"/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 t="shared" ref="AL995:BB995" si="3197">SUM(AL800)</f>
        <v>1500</v>
      </c>
      <c r="AM995" s="802">
        <f t="shared" si="3197"/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 t="shared" ref="BD995:BT995" si="3198">SUM(BD800)</f>
        <v>1200</v>
      </c>
      <c r="BE995" s="802">
        <f t="shared" si="3198"/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 t="shared" ref="B996:R996" si="3199">SUM(B801,B803)</f>
        <v>0</v>
      </c>
      <c r="C996" s="802">
        <f t="shared" si="3199"/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 t="shared" ref="T996:AJ996" si="3200">SUM(T801,T803)</f>
        <v>0</v>
      </c>
      <c r="U996" s="802">
        <f t="shared" si="3200"/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120</v>
      </c>
      <c r="AA996" s="802">
        <f t="shared" si="3200"/>
        <v>48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 t="shared" ref="AL996:BB996" si="3201">SUM(AL801,AL803)</f>
        <v>1200</v>
      </c>
      <c r="AM996" s="802">
        <f t="shared" si="3201"/>
        <v>0</v>
      </c>
      <c r="AN996" s="802">
        <f t="shared" si="3201"/>
        <v>0</v>
      </c>
      <c r="AO996" s="802">
        <f t="shared" si="3201"/>
        <v>1820</v>
      </c>
      <c r="AP996" s="802">
        <f t="shared" si="3201"/>
        <v>3000</v>
      </c>
      <c r="AQ996" s="802">
        <f t="shared" si="3201"/>
        <v>1440</v>
      </c>
      <c r="AR996" s="802">
        <f t="shared" si="3201"/>
        <v>200</v>
      </c>
      <c r="AS996" s="802">
        <f t="shared" si="3201"/>
        <v>260</v>
      </c>
      <c r="AT996" s="802">
        <f t="shared" si="3201"/>
        <v>600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 t="shared" ref="BD996:BT996" si="3202">SUM(BD801,BD803)</f>
        <v>600</v>
      </c>
      <c r="BE996" s="802">
        <f t="shared" si="3202"/>
        <v>0</v>
      </c>
      <c r="BF996" s="802">
        <f t="shared" si="3202"/>
        <v>0</v>
      </c>
      <c r="BG996" s="802">
        <f t="shared" si="3202"/>
        <v>2600</v>
      </c>
      <c r="BH996" s="802">
        <f t="shared" si="3202"/>
        <v>240</v>
      </c>
      <c r="BI996" s="802">
        <f t="shared" si="3202"/>
        <v>1824</v>
      </c>
      <c r="BJ996" s="802">
        <f t="shared" si="3202"/>
        <v>3000</v>
      </c>
      <c r="BK996" s="802">
        <f t="shared" si="3202"/>
        <v>1300</v>
      </c>
      <c r="BL996" s="802">
        <f t="shared" si="3202"/>
        <v>1500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3.2</v>
      </c>
      <c r="CB996" s="600">
        <f t="shared" si="3154"/>
        <v>368</v>
      </c>
      <c r="CC996" s="600">
        <f t="shared" si="3155"/>
        <v>537.6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200</v>
      </c>
      <c r="CO996" s="1347">
        <f t="shared" si="3156"/>
        <v>260</v>
      </c>
      <c r="CP996" s="1347">
        <f t="shared" si="3156"/>
        <v>600</v>
      </c>
      <c r="CQ996" s="1347">
        <f t="shared" si="3156"/>
        <v>1200</v>
      </c>
      <c r="CR996" s="1347">
        <f t="shared" si="3156"/>
        <v>1440</v>
      </c>
      <c r="CS996" s="1346">
        <f t="shared" si="3156"/>
        <v>1820</v>
      </c>
      <c r="CT996" s="1349">
        <f t="shared" si="3157"/>
        <v>3000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240</v>
      </c>
      <c r="DF996" s="1378">
        <f t="shared" si="3158"/>
        <v>600</v>
      </c>
      <c r="DG996" s="1378">
        <f t="shared" si="3158"/>
        <v>1300</v>
      </c>
      <c r="DH996" s="1378">
        <f t="shared" si="3158"/>
        <v>1500</v>
      </c>
      <c r="DI996" s="1378">
        <f t="shared" si="3158"/>
        <v>1824</v>
      </c>
      <c r="DJ996" s="1377">
        <f t="shared" si="3158"/>
        <v>2600</v>
      </c>
      <c r="DK996" s="1434">
        <f t="shared" si="3159"/>
        <v>3000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1036</v>
      </c>
      <c r="B997" s="802">
        <f t="shared" ref="B997:R997" si="3203">B802</f>
        <v>0</v>
      </c>
      <c r="C997" s="802">
        <f t="shared" si="3203"/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 t="shared" ref="T997:AJ997" si="3204">T802</f>
        <v>200</v>
      </c>
      <c r="U997" s="802">
        <f t="shared" si="3204"/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165</v>
      </c>
      <c r="AA997" s="802">
        <f t="shared" si="3204"/>
        <v>120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 t="shared" ref="AL997:BB997" si="3205">AL802</f>
        <v>1440</v>
      </c>
      <c r="AM997" s="802">
        <f t="shared" si="3205"/>
        <v>2600</v>
      </c>
      <c r="AN997" s="802">
        <f t="shared" si="3205"/>
        <v>1200</v>
      </c>
      <c r="AO997" s="802">
        <f t="shared" si="3205"/>
        <v>1200</v>
      </c>
      <c r="AP997" s="802">
        <f t="shared" si="3205"/>
        <v>1200</v>
      </c>
      <c r="AQ997" s="802">
        <f t="shared" si="3205"/>
        <v>1200</v>
      </c>
      <c r="AR997" s="802">
        <f t="shared" si="3205"/>
        <v>0</v>
      </c>
      <c r="AS997" s="802">
        <f t="shared" si="3205"/>
        <v>480</v>
      </c>
      <c r="AT997" s="802">
        <f t="shared" si="3205"/>
        <v>960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 t="shared" ref="BD997:BT997" si="3206">BD802</f>
        <v>900</v>
      </c>
      <c r="BE997" s="802">
        <f t="shared" si="3206"/>
        <v>5500</v>
      </c>
      <c r="BF997" s="802">
        <f t="shared" si="3206"/>
        <v>720</v>
      </c>
      <c r="BG997" s="802">
        <f t="shared" si="3206"/>
        <v>500</v>
      </c>
      <c r="BH997" s="802">
        <f t="shared" si="3206"/>
        <v>0</v>
      </c>
      <c r="BI997" s="802">
        <f t="shared" si="3206"/>
        <v>2340</v>
      </c>
      <c r="BJ997" s="802">
        <f t="shared" si="3206"/>
        <v>300</v>
      </c>
      <c r="BK997" s="802">
        <f t="shared" si="3206"/>
        <v>3000</v>
      </c>
      <c r="BL997" s="802">
        <f t="shared" si="3206"/>
        <v>2000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47</v>
      </c>
      <c r="CB997" s="600">
        <f t="shared" si="3154"/>
        <v>512</v>
      </c>
      <c r="CC997" s="600">
        <f t="shared" si="3155"/>
        <v>650.66666666666663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0</v>
      </c>
      <c r="CM997" s="1348">
        <f t="shared" si="3156"/>
        <v>480</v>
      </c>
      <c r="CN997" s="1347">
        <f t="shared" si="3156"/>
        <v>960</v>
      </c>
      <c r="CO997" s="1347">
        <f t="shared" si="3156"/>
        <v>1200</v>
      </c>
      <c r="CP997" s="1347">
        <f t="shared" si="3156"/>
        <v>1200</v>
      </c>
      <c r="CQ997" s="1347">
        <f t="shared" si="3156"/>
        <v>1200</v>
      </c>
      <c r="CR997" s="1347">
        <f t="shared" si="3156"/>
        <v>1200</v>
      </c>
      <c r="CS997" s="1346">
        <f t="shared" si="3156"/>
        <v>1440</v>
      </c>
      <c r="CT997" s="1349">
        <f t="shared" si="3157"/>
        <v>2600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0</v>
      </c>
      <c r="DD997" s="1379">
        <f t="shared" si="3158"/>
        <v>300</v>
      </c>
      <c r="DE997" s="1378">
        <f t="shared" si="3158"/>
        <v>500</v>
      </c>
      <c r="DF997" s="1378">
        <f t="shared" si="3158"/>
        <v>720</v>
      </c>
      <c r="DG997" s="1378">
        <f t="shared" si="3158"/>
        <v>900</v>
      </c>
      <c r="DH997" s="1378">
        <f t="shared" si="3158"/>
        <v>2000</v>
      </c>
      <c r="DI997" s="1378">
        <f t="shared" si="3158"/>
        <v>2340</v>
      </c>
      <c r="DJ997" s="1377">
        <f t="shared" si="3158"/>
        <v>3000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 t="shared" ref="B998:R998" si="3207">SUM(B804,B807:B809)</f>
        <v>0</v>
      </c>
      <c r="C998" s="802">
        <f t="shared" si="3207"/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 t="shared" ref="T998:AJ998" si="3208">SUM(T804,T807:T809)</f>
        <v>195</v>
      </c>
      <c r="U998" s="802">
        <f t="shared" si="3208"/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160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 t="shared" ref="AL998:BB998" si="3209">SUM(AL804,AL807:AL809)</f>
        <v>3084</v>
      </c>
      <c r="AM998" s="802">
        <f t="shared" si="3209"/>
        <v>2600</v>
      </c>
      <c r="AN998" s="802">
        <f t="shared" si="3209"/>
        <v>4636</v>
      </c>
      <c r="AO998" s="802">
        <f t="shared" si="3209"/>
        <v>3784</v>
      </c>
      <c r="AP998" s="802">
        <f t="shared" si="3209"/>
        <v>8024</v>
      </c>
      <c r="AQ998" s="802">
        <f t="shared" si="3209"/>
        <v>1692</v>
      </c>
      <c r="AR998" s="802">
        <f t="shared" si="3209"/>
        <v>72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 t="shared" ref="BD998:BT998" si="3210">SUM(BD804,BD807:BD809)</f>
        <v>1585</v>
      </c>
      <c r="BE998" s="802">
        <f t="shared" si="3210"/>
        <v>1384</v>
      </c>
      <c r="BF998" s="802">
        <f t="shared" si="3210"/>
        <v>734</v>
      </c>
      <c r="BG998" s="802">
        <f t="shared" si="3210"/>
        <v>2976</v>
      </c>
      <c r="BH998" s="802">
        <f t="shared" si="3210"/>
        <v>2530</v>
      </c>
      <c r="BI998" s="802">
        <f t="shared" si="3210"/>
        <v>3930</v>
      </c>
      <c r="BJ998" s="802">
        <f t="shared" si="3210"/>
        <v>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52"/>
        <v>10.266666666666667</v>
      </c>
      <c r="CA998" s="600">
        <f t="shared" si="3153"/>
        <v>81.466666666666669</v>
      </c>
      <c r="CB998" s="600">
        <f t="shared" si="3154"/>
        <v>1268.5333333333333</v>
      </c>
      <c r="CC998" s="600">
        <f t="shared" si="3155"/>
        <v>1023.4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72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3084</v>
      </c>
      <c r="CR998" s="1347">
        <f t="shared" si="3156"/>
        <v>3784</v>
      </c>
      <c r="CS998" s="1346">
        <f t="shared" si="3156"/>
        <v>4636</v>
      </c>
      <c r="CT998" s="1349">
        <f t="shared" si="3157"/>
        <v>8024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520</v>
      </c>
      <c r="DD998" s="1379">
        <f t="shared" si="3158"/>
        <v>734</v>
      </c>
      <c r="DE998" s="1378">
        <f t="shared" si="3158"/>
        <v>1384</v>
      </c>
      <c r="DF998" s="1378">
        <f t="shared" si="3158"/>
        <v>1585</v>
      </c>
      <c r="DG998" s="1378">
        <f t="shared" si="3158"/>
        <v>1692</v>
      </c>
      <c r="DH998" s="1378">
        <f t="shared" si="3158"/>
        <v>2530</v>
      </c>
      <c r="DI998" s="1378">
        <f t="shared" si="3158"/>
        <v>2976</v>
      </c>
      <c r="DJ998" s="1377">
        <f t="shared" si="3158"/>
        <v>3930</v>
      </c>
      <c r="DK998" s="1434">
        <f t="shared" si="3159"/>
        <v>6752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>SUM(B806)</f>
        <v>0</v>
      </c>
      <c r="C999" s="802">
        <f t="shared" ref="C999:R999" si="3211">SUM(C806)</f>
        <v>0</v>
      </c>
      <c r="D999" s="802">
        <f t="shared" si="3211"/>
        <v>0</v>
      </c>
      <c r="E999" s="802">
        <f t="shared" si="3211"/>
        <v>0</v>
      </c>
      <c r="F999" s="802">
        <f t="shared" si="3211"/>
        <v>0</v>
      </c>
      <c r="G999" s="802">
        <f t="shared" si="3211"/>
        <v>0</v>
      </c>
      <c r="H999" s="802">
        <f t="shared" si="3211"/>
        <v>0</v>
      </c>
      <c r="I999" s="802">
        <f t="shared" si="3211"/>
        <v>0</v>
      </c>
      <c r="J999" s="802">
        <f t="shared" si="3211"/>
        <v>0</v>
      </c>
      <c r="K999" s="802">
        <f t="shared" si="3211"/>
        <v>0</v>
      </c>
      <c r="L999" s="802">
        <f t="shared" si="3211"/>
        <v>0</v>
      </c>
      <c r="M999" s="802">
        <f t="shared" si="3211"/>
        <v>0</v>
      </c>
      <c r="N999" s="802">
        <f t="shared" si="3211"/>
        <v>0</v>
      </c>
      <c r="O999" s="802">
        <f t="shared" si="3211"/>
        <v>0</v>
      </c>
      <c r="P999" s="802">
        <f t="shared" si="3211"/>
        <v>0</v>
      </c>
      <c r="Q999" s="802">
        <f t="shared" si="3211"/>
        <v>0</v>
      </c>
      <c r="R999" s="802">
        <f t="shared" si="3211"/>
        <v>0</v>
      </c>
      <c r="S999" s="801"/>
      <c r="T999" s="802">
        <f>SUM(T806)</f>
        <v>0</v>
      </c>
      <c r="U999" s="802">
        <f t="shared" ref="U999:AJ999" si="3212">SUM(U806)</f>
        <v>0</v>
      </c>
      <c r="V999" s="802">
        <f t="shared" si="3212"/>
        <v>0</v>
      </c>
      <c r="W999" s="802">
        <f t="shared" si="3212"/>
        <v>0</v>
      </c>
      <c r="X999" s="802">
        <f t="shared" si="3212"/>
        <v>0</v>
      </c>
      <c r="Y999" s="802">
        <f t="shared" si="3212"/>
        <v>0</v>
      </c>
      <c r="Z999" s="802">
        <f t="shared" si="3212"/>
        <v>0</v>
      </c>
      <c r="AA999" s="802">
        <f t="shared" si="3212"/>
        <v>0</v>
      </c>
      <c r="AB999" s="802">
        <f t="shared" si="3212"/>
        <v>0</v>
      </c>
      <c r="AC999" s="802">
        <f t="shared" si="3212"/>
        <v>0</v>
      </c>
      <c r="AD999" s="802">
        <f t="shared" si="3212"/>
        <v>0</v>
      </c>
      <c r="AE999" s="802">
        <f t="shared" si="3212"/>
        <v>0</v>
      </c>
      <c r="AF999" s="802">
        <f t="shared" si="3212"/>
        <v>0</v>
      </c>
      <c r="AG999" s="802">
        <f t="shared" si="3212"/>
        <v>0</v>
      </c>
      <c r="AH999" s="802">
        <f t="shared" si="3212"/>
        <v>0</v>
      </c>
      <c r="AI999" s="802">
        <f t="shared" si="3212"/>
        <v>0</v>
      </c>
      <c r="AJ999" s="802">
        <f t="shared" si="3212"/>
        <v>0</v>
      </c>
      <c r="AK999" s="801"/>
      <c r="AL999" s="802">
        <f>SUM(AL806)</f>
        <v>0</v>
      </c>
      <c r="AM999" s="802">
        <f t="shared" ref="AM999:BB999" si="3213">SUM(AM806)</f>
        <v>0</v>
      </c>
      <c r="AN999" s="802">
        <f t="shared" si="3213"/>
        <v>0</v>
      </c>
      <c r="AO999" s="802">
        <f t="shared" si="3213"/>
        <v>0</v>
      </c>
      <c r="AP999" s="802">
        <f t="shared" si="3213"/>
        <v>0</v>
      </c>
      <c r="AQ999" s="802">
        <f t="shared" si="3213"/>
        <v>0</v>
      </c>
      <c r="AR999" s="802">
        <f t="shared" si="3213"/>
        <v>0</v>
      </c>
      <c r="AS999" s="802">
        <f t="shared" si="3213"/>
        <v>0</v>
      </c>
      <c r="AT999" s="802">
        <f t="shared" si="3213"/>
        <v>0</v>
      </c>
      <c r="AU999" s="802">
        <f t="shared" si="3213"/>
        <v>0</v>
      </c>
      <c r="AV999" s="802">
        <f t="shared" si="3213"/>
        <v>0</v>
      </c>
      <c r="AW999" s="802">
        <f t="shared" si="3213"/>
        <v>0</v>
      </c>
      <c r="AX999" s="802">
        <f t="shared" si="3213"/>
        <v>0</v>
      </c>
      <c r="AY999" s="802">
        <f t="shared" si="3213"/>
        <v>0</v>
      </c>
      <c r="AZ999" s="802">
        <f t="shared" si="3213"/>
        <v>0</v>
      </c>
      <c r="BA999" s="802">
        <f t="shared" si="3213"/>
        <v>0</v>
      </c>
      <c r="BB999" s="802">
        <f t="shared" si="3213"/>
        <v>0</v>
      </c>
      <c r="BC999" s="801"/>
      <c r="BD999" s="802">
        <f>SUM(BD806)</f>
        <v>0</v>
      </c>
      <c r="BE999" s="802">
        <f t="shared" ref="BE999:BT999" si="3214">SUM(BE806)</f>
        <v>0</v>
      </c>
      <c r="BF999" s="802">
        <f t="shared" si="3214"/>
        <v>0</v>
      </c>
      <c r="BG999" s="802">
        <f t="shared" si="3214"/>
        <v>0</v>
      </c>
      <c r="BH999" s="802">
        <f t="shared" si="3214"/>
        <v>0</v>
      </c>
      <c r="BI999" s="802">
        <f t="shared" si="3214"/>
        <v>0</v>
      </c>
      <c r="BJ999" s="802">
        <f t="shared" si="3214"/>
        <v>0</v>
      </c>
      <c r="BK999" s="802">
        <f t="shared" si="3214"/>
        <v>0</v>
      </c>
      <c r="BL999" s="802">
        <f t="shared" si="3214"/>
        <v>0</v>
      </c>
      <c r="BM999" s="802">
        <f t="shared" si="3214"/>
        <v>0</v>
      </c>
      <c r="BN999" s="802">
        <f t="shared" si="3214"/>
        <v>0</v>
      </c>
      <c r="BO999" s="802">
        <f t="shared" si="3214"/>
        <v>0</v>
      </c>
      <c r="BP999" s="802">
        <f t="shared" si="3214"/>
        <v>0</v>
      </c>
      <c r="BQ999" s="802">
        <f t="shared" si="3214"/>
        <v>0</v>
      </c>
      <c r="BR999" s="802">
        <f t="shared" si="3214"/>
        <v>0</v>
      </c>
      <c r="BS999" s="802">
        <f t="shared" si="3214"/>
        <v>0</v>
      </c>
      <c r="BT999" s="802">
        <f t="shared" si="3214"/>
        <v>0</v>
      </c>
      <c r="BU999" s="801"/>
      <c r="BV999" s="802">
        <f t="shared" ref="BV999:BY1000" si="3215">SUM(BV806)</f>
        <v>0</v>
      </c>
      <c r="BW999" s="802">
        <f t="shared" si="3215"/>
        <v>0</v>
      </c>
      <c r="BX999" s="802">
        <f t="shared" si="3215"/>
        <v>0</v>
      </c>
      <c r="BY999" s="802">
        <f t="shared" si="3215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>SUM(B807)</f>
        <v>0</v>
      </c>
      <c r="C1000" s="802">
        <f t="shared" ref="C1000:R1000" si="3216">SUM(C807)</f>
        <v>0</v>
      </c>
      <c r="D1000" s="802">
        <f t="shared" si="3216"/>
        <v>0</v>
      </c>
      <c r="E1000" s="802">
        <f t="shared" si="3216"/>
        <v>0</v>
      </c>
      <c r="F1000" s="802">
        <f t="shared" si="3216"/>
        <v>0</v>
      </c>
      <c r="G1000" s="802">
        <f t="shared" si="3216"/>
        <v>0</v>
      </c>
      <c r="H1000" s="802">
        <f t="shared" si="3216"/>
        <v>0</v>
      </c>
      <c r="I1000" s="802">
        <f t="shared" si="3216"/>
        <v>0</v>
      </c>
      <c r="J1000" s="802">
        <f t="shared" si="3216"/>
        <v>0</v>
      </c>
      <c r="K1000" s="802">
        <f t="shared" si="3216"/>
        <v>0</v>
      </c>
      <c r="L1000" s="802">
        <f t="shared" si="3216"/>
        <v>0</v>
      </c>
      <c r="M1000" s="802">
        <f t="shared" si="3216"/>
        <v>0</v>
      </c>
      <c r="N1000" s="802">
        <f t="shared" si="3216"/>
        <v>0</v>
      </c>
      <c r="O1000" s="802">
        <f t="shared" si="3216"/>
        <v>0</v>
      </c>
      <c r="P1000" s="802">
        <f t="shared" si="3216"/>
        <v>0</v>
      </c>
      <c r="Q1000" s="802">
        <f t="shared" si="3216"/>
        <v>0</v>
      </c>
      <c r="R1000" s="802">
        <f t="shared" si="3216"/>
        <v>0</v>
      </c>
      <c r="S1000" s="801"/>
      <c r="T1000" s="802">
        <f>SUM(T807)</f>
        <v>0</v>
      </c>
      <c r="U1000" s="802">
        <f t="shared" ref="U1000:AJ1000" si="3217">SUM(U807)</f>
        <v>0</v>
      </c>
      <c r="V1000" s="802">
        <f t="shared" si="3217"/>
        <v>0</v>
      </c>
      <c r="W1000" s="802">
        <f t="shared" si="3217"/>
        <v>0</v>
      </c>
      <c r="X1000" s="802">
        <f t="shared" si="3217"/>
        <v>0</v>
      </c>
      <c r="Y1000" s="802">
        <f t="shared" si="3217"/>
        <v>0</v>
      </c>
      <c r="Z1000" s="802">
        <f t="shared" si="3217"/>
        <v>0</v>
      </c>
      <c r="AA1000" s="802">
        <f t="shared" si="3217"/>
        <v>0</v>
      </c>
      <c r="AB1000" s="802">
        <f t="shared" si="3217"/>
        <v>0</v>
      </c>
      <c r="AC1000" s="802">
        <f t="shared" si="3217"/>
        <v>0</v>
      </c>
      <c r="AD1000" s="802">
        <f t="shared" si="3217"/>
        <v>0</v>
      </c>
      <c r="AE1000" s="802">
        <f t="shared" si="3217"/>
        <v>0</v>
      </c>
      <c r="AF1000" s="802">
        <f t="shared" si="3217"/>
        <v>0</v>
      </c>
      <c r="AG1000" s="802">
        <f t="shared" si="3217"/>
        <v>0</v>
      </c>
      <c r="AH1000" s="802">
        <f t="shared" si="3217"/>
        <v>0</v>
      </c>
      <c r="AI1000" s="802">
        <f t="shared" si="3217"/>
        <v>0</v>
      </c>
      <c r="AJ1000" s="802">
        <f t="shared" si="3217"/>
        <v>0</v>
      </c>
      <c r="AK1000" s="801"/>
      <c r="AL1000" s="802">
        <f>SUM(AL807)</f>
        <v>0</v>
      </c>
      <c r="AM1000" s="802">
        <f t="shared" ref="AM1000:BB1000" si="3218">SUM(AM807)</f>
        <v>0</v>
      </c>
      <c r="AN1000" s="802">
        <f t="shared" si="3218"/>
        <v>0</v>
      </c>
      <c r="AO1000" s="802">
        <f t="shared" si="3218"/>
        <v>0</v>
      </c>
      <c r="AP1000" s="802">
        <f t="shared" si="3218"/>
        <v>0</v>
      </c>
      <c r="AQ1000" s="802">
        <f t="shared" si="3218"/>
        <v>0</v>
      </c>
      <c r="AR1000" s="802">
        <f t="shared" si="3218"/>
        <v>0</v>
      </c>
      <c r="AS1000" s="802">
        <f t="shared" si="3218"/>
        <v>0</v>
      </c>
      <c r="AT1000" s="802">
        <f t="shared" si="3218"/>
        <v>0</v>
      </c>
      <c r="AU1000" s="802">
        <f t="shared" si="3218"/>
        <v>0</v>
      </c>
      <c r="AV1000" s="802">
        <f t="shared" si="3218"/>
        <v>0</v>
      </c>
      <c r="AW1000" s="802">
        <f t="shared" si="3218"/>
        <v>0</v>
      </c>
      <c r="AX1000" s="802">
        <f t="shared" si="3218"/>
        <v>0</v>
      </c>
      <c r="AY1000" s="802">
        <f t="shared" si="3218"/>
        <v>0</v>
      </c>
      <c r="AZ1000" s="802">
        <f t="shared" si="3218"/>
        <v>0</v>
      </c>
      <c r="BA1000" s="802">
        <f t="shared" si="3218"/>
        <v>0</v>
      </c>
      <c r="BB1000" s="802">
        <f t="shared" si="3218"/>
        <v>0</v>
      </c>
      <c r="BC1000" s="801"/>
      <c r="BD1000" s="802">
        <f>SUM(BD807)</f>
        <v>0</v>
      </c>
      <c r="BE1000" s="802">
        <f t="shared" ref="BE1000:BT1000" si="3219">SUM(BE807)</f>
        <v>0</v>
      </c>
      <c r="BF1000" s="802">
        <f t="shared" si="3219"/>
        <v>0</v>
      </c>
      <c r="BG1000" s="802">
        <f t="shared" si="3219"/>
        <v>0</v>
      </c>
      <c r="BH1000" s="802">
        <f t="shared" si="3219"/>
        <v>0</v>
      </c>
      <c r="BI1000" s="802">
        <f t="shared" si="3219"/>
        <v>0</v>
      </c>
      <c r="BJ1000" s="802">
        <f t="shared" si="3219"/>
        <v>0</v>
      </c>
      <c r="BK1000" s="802">
        <f t="shared" si="3219"/>
        <v>0</v>
      </c>
      <c r="BL1000" s="802">
        <f t="shared" si="3219"/>
        <v>0</v>
      </c>
      <c r="BM1000" s="802">
        <f t="shared" si="3219"/>
        <v>0</v>
      </c>
      <c r="BN1000" s="802">
        <f t="shared" si="3219"/>
        <v>0</v>
      </c>
      <c r="BO1000" s="802">
        <f t="shared" si="3219"/>
        <v>0</v>
      </c>
      <c r="BP1000" s="802">
        <f t="shared" si="3219"/>
        <v>0</v>
      </c>
      <c r="BQ1000" s="802">
        <f t="shared" si="3219"/>
        <v>0</v>
      </c>
      <c r="BR1000" s="802">
        <f t="shared" si="3219"/>
        <v>0</v>
      </c>
      <c r="BS1000" s="802">
        <f t="shared" si="3219"/>
        <v>0</v>
      </c>
      <c r="BT1000" s="802">
        <f t="shared" si="3219"/>
        <v>0</v>
      </c>
      <c r="BU1000" s="801"/>
      <c r="BV1000" s="802">
        <f t="shared" si="3215"/>
        <v>0</v>
      </c>
      <c r="BW1000" s="802">
        <f t="shared" si="3215"/>
        <v>0</v>
      </c>
      <c r="BX1000" s="802">
        <f t="shared" si="3215"/>
        <v>0</v>
      </c>
      <c r="BY1000" s="802">
        <f t="shared" si="3215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 t="shared" ref="B1001:R1001" si="3220">B984-SUM(B987:B998)</f>
        <v>7</v>
      </c>
      <c r="C1001" s="802">
        <f t="shared" si="3220"/>
        <v>4</v>
      </c>
      <c r="D1001" s="802">
        <f t="shared" si="3220"/>
        <v>3.9379999999999882</v>
      </c>
      <c r="E1001" s="802">
        <f t="shared" si="3220"/>
        <v>5.9200000000000728</v>
      </c>
      <c r="F1001" s="802">
        <f t="shared" si="3220"/>
        <v>3.9199999999999591</v>
      </c>
      <c r="G1001" s="802">
        <f t="shared" si="3220"/>
        <v>16.399999999999977</v>
      </c>
      <c r="H1001" s="802">
        <f t="shared" si="3220"/>
        <v>1</v>
      </c>
      <c r="I1001" s="802">
        <f t="shared" si="3220"/>
        <v>3</v>
      </c>
      <c r="J1001" s="802">
        <f t="shared" si="3220"/>
        <v>3.6499999999999773</v>
      </c>
      <c r="K1001" s="802">
        <f t="shared" si="3220"/>
        <v>0</v>
      </c>
      <c r="L1001" s="802">
        <f t="shared" si="3220"/>
        <v>10</v>
      </c>
      <c r="M1001" s="802">
        <f t="shared" si="3220"/>
        <v>0</v>
      </c>
      <c r="N1001" s="802">
        <f t="shared" si="3220"/>
        <v>0</v>
      </c>
      <c r="O1001" s="802">
        <f t="shared" si="3220"/>
        <v>0</v>
      </c>
      <c r="P1001" s="802">
        <f t="shared" si="3220"/>
        <v>0</v>
      </c>
      <c r="Q1001" s="802">
        <f t="shared" si="3220"/>
        <v>0</v>
      </c>
      <c r="R1001" s="802">
        <f t="shared" si="3220"/>
        <v>0</v>
      </c>
      <c r="S1001" s="801"/>
      <c r="T1001" s="802">
        <f t="shared" ref="T1001:AJ1001" si="3221">T984-SUM(T987:T998)</f>
        <v>10</v>
      </c>
      <c r="U1001" s="802">
        <f t="shared" si="3221"/>
        <v>15.049999999999955</v>
      </c>
      <c r="V1001" s="802">
        <f t="shared" si="3221"/>
        <v>11.299999999999955</v>
      </c>
      <c r="W1001" s="802">
        <f t="shared" si="3221"/>
        <v>-86.400000000000091</v>
      </c>
      <c r="X1001" s="802">
        <f t="shared" si="3221"/>
        <v>13.980000000000018</v>
      </c>
      <c r="Y1001" s="802">
        <f t="shared" si="3221"/>
        <v>12</v>
      </c>
      <c r="Z1001" s="802">
        <f t="shared" si="3221"/>
        <v>14.155999999999949</v>
      </c>
      <c r="AA1001" s="802">
        <f t="shared" si="3221"/>
        <v>-32.300000000000182</v>
      </c>
      <c r="AB1001" s="802">
        <f t="shared" si="3221"/>
        <v>9.7400000000000091</v>
      </c>
      <c r="AC1001" s="802">
        <f t="shared" si="3221"/>
        <v>0</v>
      </c>
      <c r="AD1001" s="802">
        <f t="shared" si="3221"/>
        <v>0</v>
      </c>
      <c r="AE1001" s="802">
        <f t="shared" si="3221"/>
        <v>0</v>
      </c>
      <c r="AF1001" s="802">
        <f t="shared" si="3221"/>
        <v>0</v>
      </c>
      <c r="AG1001" s="802">
        <f t="shared" si="3221"/>
        <v>0</v>
      </c>
      <c r="AH1001" s="802">
        <f t="shared" si="3221"/>
        <v>0</v>
      </c>
      <c r="AI1001" s="802">
        <f t="shared" si="3221"/>
        <v>0</v>
      </c>
      <c r="AJ1001" s="802">
        <f t="shared" si="3221"/>
        <v>0</v>
      </c>
      <c r="AK1001" s="801"/>
      <c r="AL1001" s="802">
        <f t="shared" ref="AL1001:BB1001" si="3222">AL984-SUM(AL987:AL998)</f>
        <v>5070.0312000000013</v>
      </c>
      <c r="AM1001" s="802">
        <f t="shared" si="3222"/>
        <v>6568.7200000000012</v>
      </c>
      <c r="AN1001" s="802">
        <f t="shared" si="3222"/>
        <v>5689.48</v>
      </c>
      <c r="AO1001" s="802">
        <f t="shared" si="3222"/>
        <v>5758</v>
      </c>
      <c r="AP1001" s="802">
        <f t="shared" si="3222"/>
        <v>4829.7200000000012</v>
      </c>
      <c r="AQ1001" s="802">
        <f t="shared" si="3222"/>
        <v>7556.7999999999993</v>
      </c>
      <c r="AR1001" s="802">
        <f t="shared" si="3222"/>
        <v>7979</v>
      </c>
      <c r="AS1001" s="802">
        <f t="shared" si="3222"/>
        <v>10269.5</v>
      </c>
      <c r="AT1001" s="802">
        <f t="shared" si="3222"/>
        <v>4570</v>
      </c>
      <c r="AU1001" s="802">
        <f t="shared" si="3222"/>
        <v>0</v>
      </c>
      <c r="AV1001" s="802">
        <f t="shared" si="3222"/>
        <v>0</v>
      </c>
      <c r="AW1001" s="802">
        <f t="shared" si="3222"/>
        <v>0</v>
      </c>
      <c r="AX1001" s="802">
        <f t="shared" si="3222"/>
        <v>0</v>
      </c>
      <c r="AY1001" s="802">
        <f t="shared" si="3222"/>
        <v>0</v>
      </c>
      <c r="AZ1001" s="802">
        <f t="shared" si="3222"/>
        <v>0</v>
      </c>
      <c r="BA1001" s="802">
        <f t="shared" si="3222"/>
        <v>0</v>
      </c>
      <c r="BB1001" s="802">
        <f t="shared" si="3222"/>
        <v>0</v>
      </c>
      <c r="BC1001" s="801"/>
      <c r="BD1001" s="802">
        <f t="shared" ref="BD1001:BT1001" si="3223">BD984-SUM(BD987:BD998)</f>
        <v>382</v>
      </c>
      <c r="BE1001" s="802">
        <f t="shared" si="3223"/>
        <v>14871.199999999997</v>
      </c>
      <c r="BF1001" s="802">
        <f t="shared" si="3223"/>
        <v>18254.800000000003</v>
      </c>
      <c r="BG1001" s="802">
        <f t="shared" si="3223"/>
        <v>17851</v>
      </c>
      <c r="BH1001" s="802">
        <f t="shared" si="3223"/>
        <v>17554.400000000001</v>
      </c>
      <c r="BI1001" s="802">
        <f t="shared" si="3223"/>
        <v>5823</v>
      </c>
      <c r="BJ1001" s="802">
        <f t="shared" si="3223"/>
        <v>25739.32</v>
      </c>
      <c r="BK1001" s="802">
        <f t="shared" si="3223"/>
        <v>14800.472000000002</v>
      </c>
      <c r="BL1001" s="802">
        <f t="shared" si="3223"/>
        <v>42694</v>
      </c>
      <c r="BM1001" s="802">
        <f t="shared" si="3223"/>
        <v>0</v>
      </c>
      <c r="BN1001" s="802">
        <f t="shared" si="3223"/>
        <v>0</v>
      </c>
      <c r="BO1001" s="802">
        <f t="shared" si="3223"/>
        <v>0</v>
      </c>
      <c r="BP1001" s="802">
        <f t="shared" si="3223"/>
        <v>0</v>
      </c>
      <c r="BQ1001" s="802">
        <f t="shared" si="3223"/>
        <v>0</v>
      </c>
      <c r="BR1001" s="802">
        <f t="shared" si="3223"/>
        <v>0</v>
      </c>
      <c r="BS1001" s="802">
        <f t="shared" si="3223"/>
        <v>0</v>
      </c>
      <c r="BT1001" s="802">
        <f t="shared" si="322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81496</v>
      </c>
      <c r="BZ1001" s="600">
        <f t="shared" si="3152"/>
        <v>2.8285333333333331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7685.079466666667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382</v>
      </c>
      <c r="DD1001" s="1379">
        <f t="shared" si="3158"/>
        <v>5823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4">SUM(B987:B1002)</f>
        <v>823</v>
      </c>
      <c r="C1003" s="802">
        <f t="shared" si="3224"/>
        <v>952</v>
      </c>
      <c r="D1003" s="802">
        <f t="shared" si="3224"/>
        <v>931.25</v>
      </c>
      <c r="E1003" s="802">
        <f t="shared" si="3224"/>
        <v>920</v>
      </c>
      <c r="F1003" s="802">
        <f t="shared" si="3224"/>
        <v>940</v>
      </c>
      <c r="G1003" s="802">
        <f t="shared" si="3224"/>
        <v>839</v>
      </c>
      <c r="H1003" s="802">
        <f t="shared" si="3224"/>
        <v>1435</v>
      </c>
      <c r="I1003" s="802">
        <f t="shared" si="3224"/>
        <v>913</v>
      </c>
      <c r="J1003" s="802">
        <f t="shared" si="3224"/>
        <v>807</v>
      </c>
      <c r="K1003" s="802">
        <f t="shared" si="3224"/>
        <v>0</v>
      </c>
      <c r="L1003" s="802">
        <f t="shared" si="3224"/>
        <v>10</v>
      </c>
      <c r="M1003" s="802">
        <f t="shared" si="3224"/>
        <v>0</v>
      </c>
      <c r="N1003" s="802">
        <f t="shared" si="3224"/>
        <v>0</v>
      </c>
      <c r="O1003" s="802">
        <f t="shared" si="3224"/>
        <v>0</v>
      </c>
      <c r="P1003" s="802">
        <f t="shared" si="3224"/>
        <v>0</v>
      </c>
      <c r="Q1003" s="802">
        <f t="shared" si="3224"/>
        <v>0</v>
      </c>
      <c r="R1003" s="802">
        <f t="shared" si="3224"/>
        <v>0</v>
      </c>
      <c r="S1003" s="801"/>
      <c r="T1003" s="802">
        <f t="shared" ref="T1003:AJ1003" si="3225">SUM(T987:T1002)</f>
        <v>2055</v>
      </c>
      <c r="U1003" s="802">
        <f t="shared" si="3225"/>
        <v>1532</v>
      </c>
      <c r="V1003" s="802">
        <f t="shared" si="3225"/>
        <v>1481</v>
      </c>
      <c r="W1003" s="802">
        <f t="shared" si="3225"/>
        <v>1920</v>
      </c>
      <c r="X1003" s="802">
        <f t="shared" si="3225"/>
        <v>1813</v>
      </c>
      <c r="Y1003" s="802">
        <f t="shared" si="3225"/>
        <v>2680</v>
      </c>
      <c r="Z1003" s="802">
        <f t="shared" si="3225"/>
        <v>3205</v>
      </c>
      <c r="AA1003" s="802">
        <f t="shared" si="3225"/>
        <v>2640</v>
      </c>
      <c r="AB1003" s="802">
        <f t="shared" si="3225"/>
        <v>1815</v>
      </c>
      <c r="AC1003" s="802">
        <f t="shared" si="3225"/>
        <v>0</v>
      </c>
      <c r="AD1003" s="802">
        <f t="shared" si="3225"/>
        <v>0</v>
      </c>
      <c r="AE1003" s="802">
        <f t="shared" si="3225"/>
        <v>0</v>
      </c>
      <c r="AF1003" s="802">
        <f t="shared" si="3225"/>
        <v>0</v>
      </c>
      <c r="AG1003" s="802">
        <f t="shared" si="3225"/>
        <v>0</v>
      </c>
      <c r="AH1003" s="802">
        <f t="shared" si="3225"/>
        <v>0</v>
      </c>
      <c r="AI1003" s="802">
        <f t="shared" si="3225"/>
        <v>0</v>
      </c>
      <c r="AJ1003" s="802">
        <f t="shared" si="3225"/>
        <v>0</v>
      </c>
      <c r="AK1003" s="801"/>
      <c r="AL1003" s="802">
        <f t="shared" ref="AL1003:BB1003" si="3226">SUM(AL987:AL1002)</f>
        <v>34800</v>
      </c>
      <c r="AM1003" s="802">
        <f t="shared" si="3226"/>
        <v>31340</v>
      </c>
      <c r="AN1003" s="802">
        <f t="shared" si="3226"/>
        <v>33070</v>
      </c>
      <c r="AO1003" s="802">
        <f t="shared" si="3226"/>
        <v>37770</v>
      </c>
      <c r="AP1003" s="802">
        <f t="shared" si="3226"/>
        <v>40980</v>
      </c>
      <c r="AQ1003" s="802">
        <f t="shared" si="3226"/>
        <v>33490</v>
      </c>
      <c r="AR1003" s="802">
        <f t="shared" si="3226"/>
        <v>32290</v>
      </c>
      <c r="AS1003" s="802">
        <f t="shared" si="3226"/>
        <v>36809.5</v>
      </c>
      <c r="AT1003" s="802">
        <f t="shared" si="3226"/>
        <v>30110</v>
      </c>
      <c r="AU1003" s="802">
        <f t="shared" si="3226"/>
        <v>0</v>
      </c>
      <c r="AV1003" s="802">
        <f t="shared" si="3226"/>
        <v>0</v>
      </c>
      <c r="AW1003" s="802">
        <f t="shared" si="3226"/>
        <v>0</v>
      </c>
      <c r="AX1003" s="802">
        <f t="shared" si="3226"/>
        <v>0</v>
      </c>
      <c r="AY1003" s="802">
        <f t="shared" si="3226"/>
        <v>0</v>
      </c>
      <c r="AZ1003" s="802">
        <f t="shared" si="3226"/>
        <v>0</v>
      </c>
      <c r="BA1003" s="802">
        <f t="shared" si="3226"/>
        <v>0</v>
      </c>
      <c r="BB1003" s="802">
        <f t="shared" si="3226"/>
        <v>0</v>
      </c>
      <c r="BC1003" s="801"/>
      <c r="BD1003" s="802">
        <f t="shared" ref="BD1003:BT1003" si="3227">SUM(BD987:BD1002)</f>
        <v>38525</v>
      </c>
      <c r="BE1003" s="802">
        <f t="shared" si="3227"/>
        <v>55485</v>
      </c>
      <c r="BF1003" s="802">
        <f t="shared" si="3227"/>
        <v>52650</v>
      </c>
      <c r="BG1003" s="802">
        <f t="shared" si="3227"/>
        <v>75215</v>
      </c>
      <c r="BH1003" s="802">
        <f t="shared" si="3227"/>
        <v>69980</v>
      </c>
      <c r="BI1003" s="802">
        <f t="shared" si="3227"/>
        <v>63725</v>
      </c>
      <c r="BJ1003" s="802">
        <f t="shared" si="3227"/>
        <v>73435.199999999997</v>
      </c>
      <c r="BK1003" s="802">
        <f t="shared" si="3227"/>
        <v>62505</v>
      </c>
      <c r="BL1003" s="802">
        <f t="shared" si="3227"/>
        <v>80240</v>
      </c>
      <c r="BM1003" s="802">
        <f t="shared" si="3227"/>
        <v>0</v>
      </c>
      <c r="BN1003" s="802">
        <f t="shared" si="3227"/>
        <v>0</v>
      </c>
      <c r="BO1003" s="802">
        <f t="shared" si="3227"/>
        <v>0</v>
      </c>
      <c r="BP1003" s="802">
        <f t="shared" si="3227"/>
        <v>0</v>
      </c>
      <c r="BQ1003" s="802">
        <f t="shared" si="3227"/>
        <v>0</v>
      </c>
      <c r="BR1003" s="802">
        <f t="shared" si="3227"/>
        <v>0</v>
      </c>
      <c r="BS1003" s="802">
        <f t="shared" si="3227"/>
        <v>0</v>
      </c>
      <c r="BT1003" s="802">
        <f t="shared" si="322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0.440150032615786</v>
      </c>
      <c r="BW1019" s="606">
        <f>BW11</f>
        <v>0.55760763209393338</v>
      </c>
      <c r="BX1019" s="606">
        <f>BX11</f>
        <v>0.55283757338551853</v>
      </c>
      <c r="BY1019" s="606">
        <f>BY11</f>
        <v>0.65538160469667317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0.44406392694063923</v>
      </c>
      <c r="BW1023" s="841">
        <f>IF(BW1022="",BW1019,BW1019+BW1022)</f>
        <v>0.5675880626223091</v>
      </c>
      <c r="BX1023" s="841">
        <f>IF(BX1022="",BX1019,BX1019+BX1022)</f>
        <v>0.70065697511881453</v>
      </c>
      <c r="BY1023" s="841">
        <f>IF(BY1022="",BY1019,BY1019+BY1022)</f>
        <v>0.89611965334078836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0.44406392694063923</v>
      </c>
      <c r="BW1024" s="841">
        <f>BW1023*BW46/6</f>
        <v>0.75678408349641213</v>
      </c>
      <c r="BX1024" s="841">
        <f>BX1023*BX46/6</f>
        <v>0.93420930015841941</v>
      </c>
      <c r="BY1024" s="841">
        <f>BY1023*BY46/6</f>
        <v>1.4935327555679807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1.5135681669928243</v>
      </c>
      <c r="BX1025" s="841">
        <f>IF(OR(BX48=0,BX48=""),"",BX1024/SUM(BX48))</f>
        <v>0.4671046500792097</v>
      </c>
      <c r="BY1025" s="841">
        <f>IF(OR(BY48=0,BY48=""),"",BY1024/SUM(BY48))</f>
        <v>0.29870655111359612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1.5135681669928243</v>
      </c>
      <c r="BX1029" s="843">
        <f>IF(OR(BX1028="",BX1028=0),"",BX1024/BX1028)</f>
        <v>0.4671046500792097</v>
      </c>
      <c r="BY1029" s="843">
        <f>IF(OR(BY1028="",BY1028=0),"",BY1024/BY1028)</f>
        <v>0.29870655111359612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935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916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927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909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908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907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928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922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1060" sqref="B106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1.1908476842791911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 t="shared" ref="C11:F11" si="0">SUM(C831:C834,C839:C840,C843)</f>
        <v>0.440150032615786</v>
      </c>
      <c r="D11" s="546">
        <f t="shared" si="0"/>
        <v>0.55760763209393338</v>
      </c>
      <c r="E11" s="546">
        <f>SUM(E831:E834,E839:E840,E843)</f>
        <v>0.55283757338551853</v>
      </c>
      <c r="F11" s="546">
        <f t="shared" si="0"/>
        <v>0.65538160469667317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SUM(C829:C830,C835:C838,C841:C842,C844:C848)</f>
        <v>0.13633398564905413</v>
      </c>
      <c r="D12" s="546">
        <f t="shared" ref="D12:F12" si="1">SUM(D829:D830,D835:D838,D841:D842,D844:D848)</f>
        <v>0.10908349641226353</v>
      </c>
      <c r="E12" s="546">
        <f t="shared" si="1"/>
        <v>0.27103718199608606</v>
      </c>
      <c r="F12" s="546">
        <f t="shared" si="1"/>
        <v>0.1868884540117417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1040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>SUM(D988:D990)</f>
        <v>911.68000000000006</v>
      </c>
      <c r="E33" s="1079">
        <f>SUM(E988:E990)</f>
        <v>4209.6000000000004</v>
      </c>
      <c r="F33" s="1079">
        <f>SUM(F988:F990)</f>
        <v>5560</v>
      </c>
      <c r="G33" s="1078"/>
      <c r="H33" s="1080"/>
      <c r="I33" s="1080"/>
      <c r="J33" s="1080"/>
      <c r="K33" s="1080"/>
      <c r="L33" s="1078"/>
      <c r="M33" s="1081">
        <f t="shared" ref="M33:P41" si="4">M990</f>
        <v>0</v>
      </c>
      <c r="N33" s="1081">
        <f t="shared" si="4"/>
        <v>0</v>
      </c>
      <c r="O33" s="1081">
        <f t="shared" si="4"/>
        <v>0</v>
      </c>
      <c r="P33" s="1081">
        <f t="shared" si="4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5">SUM(C991)</f>
        <v>180</v>
      </c>
      <c r="D34" s="1079">
        <f t="shared" si="5"/>
        <v>216</v>
      </c>
      <c r="E34" s="1079">
        <f t="shared" si="5"/>
        <v>1004</v>
      </c>
      <c r="F34" s="1079">
        <f t="shared" si="5"/>
        <v>1224</v>
      </c>
      <c r="G34" s="1082"/>
      <c r="H34" s="1083"/>
      <c r="I34" s="1083"/>
      <c r="J34" s="1083"/>
      <c r="K34" s="1083"/>
      <c r="L34" s="1082"/>
      <c r="M34" s="1081">
        <f t="shared" si="4"/>
        <v>-24</v>
      </c>
      <c r="N34" s="1081">
        <f t="shared" si="4"/>
        <v>-72</v>
      </c>
      <c r="O34" s="1081">
        <f t="shared" si="4"/>
        <v>-360</v>
      </c>
      <c r="P34" s="1081">
        <f t="shared" si="4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5"/>
        <v>0</v>
      </c>
      <c r="D35" s="1079">
        <f t="shared" si="5"/>
        <v>0</v>
      </c>
      <c r="E35" s="1079">
        <f t="shared" si="5"/>
        <v>0</v>
      </c>
      <c r="F35" s="1079">
        <f t="shared" si="5"/>
        <v>0</v>
      </c>
      <c r="G35" s="1082"/>
      <c r="H35" s="1083"/>
      <c r="I35" s="1083"/>
      <c r="J35" s="1083"/>
      <c r="K35" s="1083"/>
      <c r="L35" s="1082"/>
      <c r="M35" s="1081">
        <f t="shared" si="4"/>
        <v>0</v>
      </c>
      <c r="N35" s="1081">
        <f t="shared" si="4"/>
        <v>0</v>
      </c>
      <c r="O35" s="1081">
        <f t="shared" si="4"/>
        <v>0</v>
      </c>
      <c r="P35" s="1081">
        <f t="shared" si="4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5"/>
        <v>0</v>
      </c>
      <c r="D36" s="1079">
        <f t="shared" si="5"/>
        <v>0</v>
      </c>
      <c r="E36" s="1079">
        <f t="shared" si="5"/>
        <v>10000</v>
      </c>
      <c r="F36" s="1079">
        <f t="shared" si="5"/>
        <v>22000</v>
      </c>
      <c r="G36" s="1082"/>
      <c r="H36" s="1083"/>
      <c r="I36" s="1083"/>
      <c r="J36" s="1083"/>
      <c r="K36" s="1083"/>
      <c r="L36" s="1082"/>
      <c r="M36" s="1081">
        <f t="shared" si="4"/>
        <v>0</v>
      </c>
      <c r="N36" s="1081">
        <f t="shared" si="4"/>
        <v>0</v>
      </c>
      <c r="O36" s="1081">
        <f t="shared" si="4"/>
        <v>0</v>
      </c>
      <c r="P36" s="1081">
        <f t="shared" si="4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5"/>
        <v>460</v>
      </c>
      <c r="D37" s="1079">
        <f t="shared" si="5"/>
        <v>620</v>
      </c>
      <c r="E37" s="1079">
        <f t="shared" si="5"/>
        <v>2400</v>
      </c>
      <c r="F37" s="1079">
        <f t="shared" si="5"/>
        <v>5700</v>
      </c>
      <c r="G37" s="1082"/>
      <c r="H37" s="1083"/>
      <c r="I37" s="1083"/>
      <c r="J37" s="1083"/>
      <c r="K37" s="1083"/>
      <c r="L37" s="1082"/>
      <c r="M37" s="1081">
        <f t="shared" si="4"/>
        <v>-460</v>
      </c>
      <c r="N37" s="1081">
        <f t="shared" si="4"/>
        <v>-620</v>
      </c>
      <c r="O37" s="1081">
        <f t="shared" si="4"/>
        <v>-2400</v>
      </c>
      <c r="P37" s="1081">
        <f t="shared" si="4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5"/>
        <v>100</v>
      </c>
      <c r="D38" s="1079">
        <f t="shared" si="5"/>
        <v>150</v>
      </c>
      <c r="E38" s="1079">
        <f t="shared" si="5"/>
        <v>1500</v>
      </c>
      <c r="F38" s="1079">
        <f t="shared" si="5"/>
        <v>2000</v>
      </c>
      <c r="G38" s="1082"/>
      <c r="H38" s="1083"/>
      <c r="I38" s="1083"/>
      <c r="J38" s="1083"/>
      <c r="K38" s="1083"/>
      <c r="L38" s="1082"/>
      <c r="M38" s="1081">
        <f t="shared" si="4"/>
        <v>-100</v>
      </c>
      <c r="N38" s="1081">
        <f t="shared" si="4"/>
        <v>-150</v>
      </c>
      <c r="O38" s="1081">
        <f t="shared" si="4"/>
        <v>-1500</v>
      </c>
      <c r="P38" s="1081">
        <f t="shared" si="4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5"/>
        <v>0</v>
      </c>
      <c r="D39" s="1079">
        <f t="shared" si="5"/>
        <v>0</v>
      </c>
      <c r="E39" s="1079">
        <f t="shared" si="5"/>
        <v>0</v>
      </c>
      <c r="F39" s="1079">
        <f t="shared" si="5"/>
        <v>0</v>
      </c>
      <c r="G39" s="1082"/>
      <c r="H39" s="1083"/>
      <c r="I39" s="1083"/>
      <c r="J39" s="1083"/>
      <c r="K39" s="1083"/>
      <c r="L39" s="1082"/>
      <c r="M39" s="1079">
        <f t="shared" si="4"/>
        <v>0</v>
      </c>
      <c r="N39" s="1079">
        <f t="shared" si="4"/>
        <v>0</v>
      </c>
      <c r="O39" s="1079">
        <f t="shared" si="4"/>
        <v>0</v>
      </c>
      <c r="P39" s="1079">
        <f t="shared" si="4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5"/>
        <v>0</v>
      </c>
      <c r="D40" s="1079">
        <f t="shared" si="5"/>
        <v>120</v>
      </c>
      <c r="E40" s="1079">
        <f t="shared" si="5"/>
        <v>2400</v>
      </c>
      <c r="F40" s="1079">
        <f t="shared" si="5"/>
        <v>3500</v>
      </c>
      <c r="G40" s="1082"/>
      <c r="H40" s="1083"/>
      <c r="I40" s="1083"/>
      <c r="J40" s="1083"/>
      <c r="K40" s="1083"/>
      <c r="L40" s="1082"/>
      <c r="M40" s="1079">
        <f t="shared" si="4"/>
        <v>0</v>
      </c>
      <c r="N40" s="1079">
        <f t="shared" si="4"/>
        <v>-120</v>
      </c>
      <c r="O40" s="1079">
        <f t="shared" si="4"/>
        <v>-2400</v>
      </c>
      <c r="P40" s="1079">
        <f t="shared" si="4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5"/>
        <v>60</v>
      </c>
      <c r="D41" s="1079">
        <f t="shared" si="5"/>
        <v>100</v>
      </c>
      <c r="E41" s="1079">
        <f t="shared" si="5"/>
        <v>3050</v>
      </c>
      <c r="F41" s="1079">
        <f t="shared" si="5"/>
        <v>4300</v>
      </c>
      <c r="G41" s="1082"/>
      <c r="H41" s="1083"/>
      <c r="I41" s="1083"/>
      <c r="J41" s="1083"/>
      <c r="K41" s="1083"/>
      <c r="L41" s="1082"/>
      <c r="M41" s="1079">
        <f t="shared" si="4"/>
        <v>-60</v>
      </c>
      <c r="N41" s="1079">
        <f t="shared" si="4"/>
        <v>-100</v>
      </c>
      <c r="O41" s="1079">
        <f t="shared" si="4"/>
        <v>-3050</v>
      </c>
      <c r="P41" s="1079">
        <f t="shared" si="4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81496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6">SUM(C51)</f>
        <v>0</v>
      </c>
      <c r="I51" s="1098">
        <f t="shared" si="6"/>
        <v>0</v>
      </c>
      <c r="J51" s="1098">
        <f t="shared" si="6"/>
        <v>0</v>
      </c>
      <c r="K51" s="1098">
        <f t="shared" si="6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6"/>
        <v>0</v>
      </c>
      <c r="I52" s="1098">
        <f t="shared" si="6"/>
        <v>0</v>
      </c>
      <c r="J52" s="1098">
        <f t="shared" si="6"/>
        <v>5</v>
      </c>
      <c r="K52" s="1098">
        <f t="shared" si="6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7">SUM(C54)</f>
        <v>0</v>
      </c>
      <c r="I54" s="1098">
        <f t="shared" si="7"/>
        <v>0</v>
      </c>
      <c r="J54" s="1098">
        <f t="shared" si="7"/>
        <v>10</v>
      </c>
      <c r="K54" s="1098">
        <f t="shared" si="7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7"/>
        <v>0</v>
      </c>
      <c r="I55" s="1098">
        <f t="shared" si="7"/>
        <v>0</v>
      </c>
      <c r="J55" s="1098">
        <f t="shared" si="7"/>
        <v>0</v>
      </c>
      <c r="K55" s="1098">
        <f t="shared" si="7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8">IF(H88="","",SUM(H88)-SUM(C88))</f>
        <v/>
      </c>
      <c r="N88" s="1123" t="str">
        <f t="shared" si="8"/>
        <v/>
      </c>
      <c r="O88" s="1123" t="str">
        <f t="shared" si="8"/>
        <v/>
      </c>
      <c r="P88" s="1123" t="str">
        <f t="shared" si="8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8"/>
        <v/>
      </c>
      <c r="N89" s="1151" t="str">
        <f t="shared" si="8"/>
        <v/>
      </c>
      <c r="O89" s="1151" t="str">
        <f t="shared" si="8"/>
        <v/>
      </c>
      <c r="P89" s="1151" t="str">
        <f t="shared" si="8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8"/>
        <v/>
      </c>
      <c r="N90" s="1151" t="str">
        <f t="shared" si="8"/>
        <v/>
      </c>
      <c r="O90" s="1151" t="str">
        <f t="shared" si="8"/>
        <v/>
      </c>
      <c r="P90" s="1151" t="str">
        <f t="shared" si="8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9">IF(H115="","",SUM(H115)-SUM(C115))</f>
        <v/>
      </c>
      <c r="N115" s="1123" t="str">
        <f t="shared" si="9"/>
        <v/>
      </c>
      <c r="O115" s="1123" t="str">
        <f t="shared" si="9"/>
        <v/>
      </c>
      <c r="P115" s="1123" t="str">
        <f t="shared" si="9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9"/>
        <v/>
      </c>
      <c r="N116" s="1151" t="str">
        <f t="shared" si="9"/>
        <v/>
      </c>
      <c r="O116" s="1151">
        <f t="shared" si="9"/>
        <v>-1.0958904109589041E-2</v>
      </c>
      <c r="P116" s="1151">
        <f t="shared" si="9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9"/>
        <v/>
      </c>
      <c r="N117" s="1151" t="str">
        <f t="shared" si="9"/>
        <v/>
      </c>
      <c r="O117" s="1151">
        <f t="shared" si="9"/>
        <v>1.5655577299412914E-3</v>
      </c>
      <c r="P117" s="1151">
        <f t="shared" si="9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0">IF(H143="","",SUM(H143)-SUM(C143))</f>
        <v/>
      </c>
      <c r="N143" s="1123" t="str">
        <f t="shared" si="10"/>
        <v/>
      </c>
      <c r="O143" s="1123" t="str">
        <f t="shared" si="10"/>
        <v/>
      </c>
      <c r="P143" s="1123" t="str">
        <f t="shared" si="10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0"/>
        <v/>
      </c>
      <c r="N144" s="1151" t="str">
        <f t="shared" si="10"/>
        <v/>
      </c>
      <c r="O144" s="1151" t="str">
        <f t="shared" si="10"/>
        <v/>
      </c>
      <c r="P144" s="1151" t="str">
        <f t="shared" si="10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0"/>
        <v/>
      </c>
      <c r="N145" s="1151" t="str">
        <f t="shared" si="10"/>
        <v/>
      </c>
      <c r="O145" s="1151" t="str">
        <f t="shared" si="10"/>
        <v/>
      </c>
      <c r="P145" s="1151" t="str">
        <f t="shared" si="10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1">IF(H171="","",SUM(H171)-SUM(C171))</f>
        <v/>
      </c>
      <c r="N171" s="1123" t="str">
        <f t="shared" si="11"/>
        <v/>
      </c>
      <c r="O171" s="1123" t="str">
        <f t="shared" si="11"/>
        <v/>
      </c>
      <c r="P171" s="1123" t="str">
        <f t="shared" si="11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1"/>
        <v/>
      </c>
      <c r="N172" s="1151" t="str">
        <f t="shared" si="11"/>
        <v/>
      </c>
      <c r="O172" s="1151" t="str">
        <f t="shared" si="11"/>
        <v/>
      </c>
      <c r="P172" s="1151" t="str">
        <f t="shared" si="11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1"/>
        <v/>
      </c>
      <c r="N173" s="1151" t="str">
        <f t="shared" si="11"/>
        <v/>
      </c>
      <c r="O173" s="1151" t="str">
        <f t="shared" si="11"/>
        <v/>
      </c>
      <c r="P173" s="1151" t="str">
        <f t="shared" si="11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887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>
        <f>IF(Data!BX184="","",Data!BX184)</f>
        <v>1</v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>
        <f>IF(Data!BX185="","",Data!BX185)</f>
        <v>800</v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886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2500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1044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1044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IF(C473="","",C470*C473)</f>
        <v/>
      </c>
      <c r="D474" s="1635" t="str">
        <f>IF(D473="","",D470*D473)</f>
        <v/>
      </c>
      <c r="E474" s="1635">
        <f>IF(E473="","",E470*E473)</f>
        <v>360</v>
      </c>
      <c r="F474" s="1635">
        <f>IF(F473="","",F470*F473)</f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42"/>
      <c r="D611" s="1642"/>
      <c r="E611" s="1642"/>
      <c r="F611" s="1642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3" t="str">
        <f>IF(C612="","",C612*C613/C$46/365/$P$1)</f>
        <v/>
      </c>
      <c r="D614" s="1643" t="str">
        <f>IF(D612="","",D612*D613/D$46/365/$P$1)</f>
        <v/>
      </c>
      <c r="E614" s="1643" t="str">
        <f>IF(E612="","",E612*E613/E$46/365/$P$1)</f>
        <v/>
      </c>
      <c r="F614" s="1643" t="str">
        <f>IF(F612="","",F612*F613/F$46/365/$P$1)</f>
        <v/>
      </c>
      <c r="G614" s="1103"/>
      <c r="H614" s="1643" t="str">
        <f>IF(OR(H$46=0,H611=""),"",H611*SUM($D613)/H$46/365/$P$1)</f>
        <v/>
      </c>
      <c r="I614" s="1643" t="str">
        <f>IF(OR(I$46=0,I611=""),"",I611*SUM($D613)/I$46/365/$P$1)</f>
        <v/>
      </c>
      <c r="J614" s="1643" t="str">
        <f>IF(OR(J$46=0,J611=""),"",J611*SUM($D613)/J$46/365/$P$1)</f>
        <v/>
      </c>
      <c r="K614" s="1643" t="str">
        <f>IF(OR(K$46=0,K611=""),"",K611*SUM($D613)/K$46/365/$P$1)</f>
        <v/>
      </c>
      <c r="L614" s="1103"/>
      <c r="M614" s="1644" t="str">
        <f>IF(SUM(H614)=SUM(C614),"",SUM(H614)-SUM(C614))</f>
        <v/>
      </c>
      <c r="N614" s="1644" t="str">
        <f>IF(SUM(I614)=SUM(D614),"",SUM(I614)-SUM(D614))</f>
        <v/>
      </c>
      <c r="O614" s="1644" t="str">
        <f>IF(SUM(J614)=SUM(E614),"",SUM(J614)-SUM(E614))</f>
        <v/>
      </c>
      <c r="P614" s="1644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3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3"/>
      <c r="M616" s="1645" t="str">
        <f>IF(SUM(H616)=SUM(C616),"",SUM(H616)-SUM(C616))</f>
        <v/>
      </c>
      <c r="N616" s="1645" t="str">
        <f>IF(SUM(I616)=SUM(D616),"",SUM(I616)-SUM(D616))</f>
        <v/>
      </c>
      <c r="O616" s="1645" t="str">
        <f>IF(SUM(J616)=SUM(E616),"",SUM(J616)-SUM(E616))</f>
        <v/>
      </c>
      <c r="P616" s="1645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42"/>
      <c r="D629" s="1642"/>
      <c r="E629" s="1642"/>
      <c r="F629" s="1642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43" t="str">
        <f>IF(C630="","",C630*C631/C$46/365/$P$1)</f>
        <v/>
      </c>
      <c r="D632" s="1643" t="str">
        <f>IF(D630="","",D630*D631/D$46/365/$P$1)</f>
        <v/>
      </c>
      <c r="E632" s="1643" t="str">
        <f>IF(E630="","",E630*E631/E$46/365/$P$1)</f>
        <v/>
      </c>
      <c r="F632" s="1643" t="str">
        <f>IF(F630="","",F630*F631/F$46/365/$P$1)</f>
        <v/>
      </c>
      <c r="G632" s="1103"/>
      <c r="H632" s="1643">
        <f>IF(OR(H$46=0,H630=""),"",H630*SUM($D631)/H$46/365/$P$1)</f>
        <v>0</v>
      </c>
      <c r="I632" s="1643">
        <f>IF(OR(I$46=0,I630=""),"",I630*SUM($D631)/I$46/365/$P$1)</f>
        <v>0</v>
      </c>
      <c r="J632" s="1643">
        <f>IF(OR(J$46=0,J630=""),"",J630*SUM($D631)/J$46/365/$P$1)</f>
        <v>0</v>
      </c>
      <c r="K632" s="1643">
        <f>IF(OR(K$46=0,K630=""),"",K630*SUM($D631)/K$46/365/$P$1)</f>
        <v>0</v>
      </c>
      <c r="L632" s="1103"/>
      <c r="M632" s="1644" t="str">
        <f>IF(SUM(H632)=SUM(C632),"",SUM(H632)-SUM(C632))</f>
        <v/>
      </c>
      <c r="N632" s="1644" t="str">
        <f>IF(SUM(I632)=SUM(D632),"",SUM(I632)-SUM(D632))</f>
        <v/>
      </c>
      <c r="O632" s="1644" t="str">
        <f>IF(SUM(J632)=SUM(E632),"",SUM(J632)-SUM(E632))</f>
        <v/>
      </c>
      <c r="P632" s="1644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42" t="str">
        <f>IF(C633="","",C630*C633)</f>
        <v/>
      </c>
      <c r="D634" s="1642" t="str">
        <f>IF(D633="","",D630*D633)</f>
        <v/>
      </c>
      <c r="E634" s="1642" t="str">
        <f>IF(E633="","",E630*E633)</f>
        <v/>
      </c>
      <c r="F634" s="1642" t="str">
        <f>IF(F633="","",F630*F633)</f>
        <v/>
      </c>
      <c r="G634" s="1103"/>
      <c r="H634" s="1642">
        <f>IF(H$46=0,"",IF($D633="",H630*[1]ExpFactors!$H$67,H630*$D633))</f>
        <v>0</v>
      </c>
      <c r="I634" s="1642">
        <f>IF(I$46=0,"",IF($D633="",I630*[1]ExpFactors!$H$67,I630*$D633))</f>
        <v>0</v>
      </c>
      <c r="J634" s="1642">
        <f>IF(J$46=0,"",IF($D633="",J630*[1]ExpFactors!$H$67,J630*$D633))</f>
        <v>0</v>
      </c>
      <c r="K634" s="1642">
        <f>IF(K$46=0,"",IF($D633="",K630*[1]ExpFactors!$H$67,K630*$D633))</f>
        <v>0</v>
      </c>
      <c r="L634" s="1103"/>
      <c r="M634" s="1645" t="str">
        <f>IF(SUM(H634)=SUM(C634),"",SUM(H634)-SUM(C634))</f>
        <v/>
      </c>
      <c r="N634" s="1645" t="str">
        <f>IF(SUM(I634)=SUM(D634),"",SUM(I634)-SUM(D634))</f>
        <v/>
      </c>
      <c r="O634" s="1645" t="str">
        <f>IF(SUM(J634)=SUM(E634),"",SUM(J634)-SUM(E634))</f>
        <v/>
      </c>
      <c r="P634" s="1645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2">IF(C645&gt;0,C645,"")</f>
        <v>4</v>
      </c>
      <c r="I645" s="1198">
        <f t="shared" si="12"/>
        <v>3</v>
      </c>
      <c r="J645" s="1198" t="str">
        <f t="shared" si="12"/>
        <v/>
      </c>
      <c r="K645" s="1198" t="str">
        <f t="shared" si="12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2"/>
        <v>1</v>
      </c>
      <c r="I646" s="1198">
        <f t="shared" si="12"/>
        <v>2</v>
      </c>
      <c r="J646" s="1198" t="str">
        <f t="shared" si="12"/>
        <v/>
      </c>
      <c r="K646" s="1198" t="str">
        <f t="shared" si="12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3">IF(C651&gt;0,C651,"")</f>
        <v>4</v>
      </c>
      <c r="I651" s="1198">
        <f t="shared" si="13"/>
        <v>3</v>
      </c>
      <c r="J651" s="1198" t="str">
        <f t="shared" si="13"/>
        <v/>
      </c>
      <c r="K651" s="1198" t="str">
        <f t="shared" si="13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3"/>
        <v>2</v>
      </c>
      <c r="I652" s="1198">
        <f t="shared" si="13"/>
        <v>2</v>
      </c>
      <c r="J652" s="1198" t="str">
        <f t="shared" si="13"/>
        <v/>
      </c>
      <c r="K652" s="1198" t="str">
        <f t="shared" si="13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4">IF(C657&gt;0,C657,"")</f>
        <v>3</v>
      </c>
      <c r="I657" s="1198">
        <f t="shared" si="14"/>
        <v>2</v>
      </c>
      <c r="J657" s="1198" t="str">
        <f t="shared" si="14"/>
        <v/>
      </c>
      <c r="K657" s="1198" t="str">
        <f t="shared" si="14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4"/>
        <v>2</v>
      </c>
      <c r="I658" s="1198">
        <f t="shared" si="14"/>
        <v>2</v>
      </c>
      <c r="J658" s="1198" t="str">
        <f t="shared" si="14"/>
        <v/>
      </c>
      <c r="K658" s="1198" t="str">
        <f t="shared" si="14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5">IF(C704&gt;0,C704,"")</f>
        <v/>
      </c>
      <c r="I704" s="1198" t="str">
        <f t="shared" si="15"/>
        <v/>
      </c>
      <c r="J704" s="1198" t="str">
        <f t="shared" si="15"/>
        <v/>
      </c>
      <c r="K704" s="1198" t="str">
        <f t="shared" si="15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5"/>
        <v/>
      </c>
      <c r="I705" s="1198" t="str">
        <f t="shared" si="15"/>
        <v/>
      </c>
      <c r="J705" s="1198" t="str">
        <f t="shared" si="15"/>
        <v/>
      </c>
      <c r="K705" s="1198" t="str">
        <f t="shared" si="15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6">IF(C710&gt;0,C710,"")</f>
        <v/>
      </c>
      <c r="I710" s="1198" t="str">
        <f t="shared" si="16"/>
        <v/>
      </c>
      <c r="J710" s="1198" t="str">
        <f t="shared" si="16"/>
        <v/>
      </c>
      <c r="K710" s="1198" t="str">
        <f t="shared" si="16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6"/>
        <v/>
      </c>
      <c r="I711" s="1198" t="str">
        <f t="shared" si="16"/>
        <v/>
      </c>
      <c r="J711" s="1198" t="str">
        <f t="shared" si="16"/>
        <v/>
      </c>
      <c r="K711" s="1198" t="str">
        <f t="shared" si="16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7">IF(C716&gt;0,C716,"")</f>
        <v/>
      </c>
      <c r="I716" s="1198" t="str">
        <f t="shared" si="17"/>
        <v/>
      </c>
      <c r="J716" s="1198" t="str">
        <f t="shared" si="17"/>
        <v/>
      </c>
      <c r="K716" s="1198" t="str">
        <f t="shared" si="17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7"/>
        <v/>
      </c>
      <c r="I717" s="1198" t="str">
        <f t="shared" si="17"/>
        <v/>
      </c>
      <c r="J717" s="1198" t="str">
        <f t="shared" si="17"/>
        <v/>
      </c>
      <c r="K717" s="1198" t="str">
        <f t="shared" si="17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18">IF(C721&gt;0,C721,"")</f>
        <v/>
      </c>
      <c r="I721" s="1198" t="str">
        <f t="shared" si="18"/>
        <v/>
      </c>
      <c r="J721" s="1198" t="str">
        <f t="shared" si="18"/>
        <v/>
      </c>
      <c r="K721" s="1198" t="str">
        <f t="shared" si="18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18"/>
        <v/>
      </c>
      <c r="I722" s="1198" t="str">
        <f t="shared" si="18"/>
        <v/>
      </c>
      <c r="J722" s="1198" t="str">
        <f t="shared" si="18"/>
        <v/>
      </c>
      <c r="K722" s="1198" t="str">
        <f t="shared" si="18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19">IF(C728&gt;0,C728,"")</f>
        <v/>
      </c>
      <c r="I728" s="1198" t="str">
        <f t="shared" si="19"/>
        <v/>
      </c>
      <c r="J728" s="1198" t="str">
        <f t="shared" si="19"/>
        <v/>
      </c>
      <c r="K728" s="1198" t="str">
        <f t="shared" si="19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19"/>
        <v/>
      </c>
      <c r="I729" s="1198" t="str">
        <f t="shared" si="19"/>
        <v/>
      </c>
      <c r="J729" s="1198" t="str">
        <f t="shared" si="19"/>
        <v/>
      </c>
      <c r="K729" s="1198" t="str">
        <f t="shared" si="19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0">IF(C733&gt;0,C733,"")</f>
        <v/>
      </c>
      <c r="I733" s="1198" t="str">
        <f t="shared" si="20"/>
        <v/>
      </c>
      <c r="J733" s="1198" t="str">
        <f t="shared" si="20"/>
        <v/>
      </c>
      <c r="K733" s="1198" t="str">
        <f t="shared" si="20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0"/>
        <v/>
      </c>
      <c r="I734" s="1198" t="str">
        <f t="shared" si="20"/>
        <v/>
      </c>
      <c r="J734" s="1198" t="str">
        <f t="shared" si="20"/>
        <v/>
      </c>
      <c r="K734" s="1198" t="str">
        <f t="shared" si="20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1">IF(C739&gt;0,C739,"")</f>
        <v/>
      </c>
      <c r="I739" s="1198" t="str">
        <f t="shared" si="21"/>
        <v/>
      </c>
      <c r="J739" s="1198" t="str">
        <f t="shared" si="21"/>
        <v/>
      </c>
      <c r="K739" s="1198" t="str">
        <f t="shared" si="21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1"/>
        <v/>
      </c>
      <c r="I740" s="1198" t="str">
        <f t="shared" si="21"/>
        <v/>
      </c>
      <c r="J740" s="1198" t="str">
        <f t="shared" si="21"/>
        <v/>
      </c>
      <c r="K740" s="1198" t="str">
        <f t="shared" si="21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2">IF(C745&gt;0,C745,"")</f>
        <v/>
      </c>
      <c r="I745" s="1198" t="str">
        <f t="shared" si="22"/>
        <v/>
      </c>
      <c r="J745" s="1198" t="str">
        <f t="shared" si="22"/>
        <v/>
      </c>
      <c r="K745" s="1198" t="str">
        <f t="shared" si="22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2"/>
        <v/>
      </c>
      <c r="I746" s="1198" t="str">
        <f t="shared" si="22"/>
        <v/>
      </c>
      <c r="J746" s="1198" t="str">
        <f t="shared" si="22"/>
        <v/>
      </c>
      <c r="K746" s="1198" t="str">
        <f t="shared" si="22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3">IF(C751&gt;0,C751,"")</f>
        <v/>
      </c>
      <c r="I751" s="1198" t="str">
        <f t="shared" si="23"/>
        <v/>
      </c>
      <c r="J751" s="1198" t="str">
        <f t="shared" si="23"/>
        <v/>
      </c>
      <c r="K751" s="1198" t="str">
        <f t="shared" si="23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3"/>
        <v/>
      </c>
      <c r="I752" s="1198" t="str">
        <f t="shared" si="23"/>
        <v/>
      </c>
      <c r="J752" s="1198" t="str">
        <f t="shared" si="23"/>
        <v/>
      </c>
      <c r="K752" s="1198" t="str">
        <f t="shared" si="23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4">IF(C756&gt;0,C756,"")</f>
        <v/>
      </c>
      <c r="I756" s="1198" t="str">
        <f t="shared" si="24"/>
        <v/>
      </c>
      <c r="J756" s="1198" t="str">
        <f t="shared" si="24"/>
        <v/>
      </c>
      <c r="K756" s="1198" t="str">
        <f t="shared" si="24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4"/>
        <v/>
      </c>
      <c r="I757" s="1198" t="str">
        <f t="shared" si="24"/>
        <v/>
      </c>
      <c r="J757" s="1198" t="str">
        <f t="shared" si="24"/>
        <v/>
      </c>
      <c r="K757" s="1198" t="str">
        <f t="shared" si="24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4"/>
        <v/>
      </c>
      <c r="I758" s="1198" t="str">
        <f t="shared" si="24"/>
        <v/>
      </c>
      <c r="J758" s="1198" t="str">
        <f t="shared" si="24"/>
        <v/>
      </c>
      <c r="K758" s="1198" t="str">
        <f t="shared" si="24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5">IF(C762&gt;0,C762,"")</f>
        <v/>
      </c>
      <c r="I762" s="1198" t="str">
        <f t="shared" si="25"/>
        <v/>
      </c>
      <c r="J762" s="1198" t="str">
        <f t="shared" si="25"/>
        <v/>
      </c>
      <c r="K762" s="1198" t="str">
        <f t="shared" si="25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5"/>
        <v/>
      </c>
      <c r="I763" s="1198" t="str">
        <f t="shared" si="25"/>
        <v/>
      </c>
      <c r="J763" s="1198" t="str">
        <f t="shared" si="25"/>
        <v/>
      </c>
      <c r="K763" s="1198" t="str">
        <f t="shared" si="25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6">IF(H771="","",SUM(H771)-SUM(C771))</f>
        <v>0</v>
      </c>
      <c r="N771" s="1429">
        <f t="shared" si="26"/>
        <v>0</v>
      </c>
      <c r="O771" s="1429">
        <f t="shared" si="26"/>
        <v>-288</v>
      </c>
      <c r="P771" s="1429">
        <f t="shared" si="26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6"/>
        <v>-36</v>
      </c>
      <c r="N772" s="1429">
        <f t="shared" si="26"/>
        <v>-52</v>
      </c>
      <c r="O772" s="1429">
        <f t="shared" si="26"/>
        <v>-60</v>
      </c>
      <c r="P772" s="1429">
        <f t="shared" si="26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6"/>
        <v>-24</v>
      </c>
      <c r="N773" s="1429">
        <f t="shared" si="26"/>
        <v>-72</v>
      </c>
      <c r="O773" s="1429">
        <f t="shared" si="26"/>
        <v>-360</v>
      </c>
      <c r="P773" s="1429">
        <f t="shared" si="26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6"/>
        <v>0</v>
      </c>
      <c r="N774" s="1429">
        <f t="shared" si="26"/>
        <v>0</v>
      </c>
      <c r="O774" s="1429">
        <f t="shared" si="26"/>
        <v>0</v>
      </c>
      <c r="P774" s="1429">
        <f t="shared" si="26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6"/>
        <v>0</v>
      </c>
      <c r="N775" s="1429">
        <f t="shared" si="26"/>
        <v>0</v>
      </c>
      <c r="O775" s="1429">
        <f t="shared" si="26"/>
        <v>0</v>
      </c>
      <c r="P775" s="1429">
        <f t="shared" si="26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7">IF(H780="","",SUM(H780)-SUM(C780))</f>
        <v>0</v>
      </c>
      <c r="N780" s="1429">
        <f t="shared" si="27"/>
        <v>0</v>
      </c>
      <c r="O780" s="1429">
        <f t="shared" si="27"/>
        <v>0</v>
      </c>
      <c r="P780" s="1429">
        <f t="shared" si="27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7"/>
        <v>0</v>
      </c>
      <c r="N781" s="1429">
        <f t="shared" si="27"/>
        <v>0</v>
      </c>
      <c r="O781" s="1429">
        <f t="shared" si="27"/>
        <v>0</v>
      </c>
      <c r="P781" s="1429">
        <f t="shared" si="27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7"/>
        <v>0</v>
      </c>
      <c r="N782" s="1429">
        <f t="shared" si="27"/>
        <v>0</v>
      </c>
      <c r="O782" s="1429">
        <f t="shared" si="27"/>
        <v>0</v>
      </c>
      <c r="P782" s="1429">
        <f t="shared" si="27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7"/>
        <v>0</v>
      </c>
      <c r="N783" s="1429">
        <f t="shared" si="27"/>
        <v>0</v>
      </c>
      <c r="O783" s="1429">
        <f t="shared" si="27"/>
        <v>0</v>
      </c>
      <c r="P783" s="1429">
        <f t="shared" si="27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7"/>
        <v>0</v>
      </c>
      <c r="N784" s="1429">
        <f t="shared" si="27"/>
        <v>0</v>
      </c>
      <c r="O784" s="1429">
        <f t="shared" si="27"/>
        <v>0</v>
      </c>
      <c r="P784" s="1429">
        <f t="shared" si="27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28">IF(H789="","",SUM(H789)-SUM(C789))</f>
        <v/>
      </c>
      <c r="N789" s="1429" t="str">
        <f t="shared" ref="N789:P809" si="29">IF(I789="","",SUM(I789)-SUM(D789))</f>
        <v/>
      </c>
      <c r="O789" s="1429" t="str">
        <f t="shared" si="29"/>
        <v/>
      </c>
      <c r="P789" s="1429" t="str">
        <f t="shared" si="29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28"/>
        <v>0</v>
      </c>
      <c r="N790" s="1429">
        <f t="shared" si="29"/>
        <v>0</v>
      </c>
      <c r="O790" s="1429">
        <f t="shared" si="29"/>
        <v>0</v>
      </c>
      <c r="P790" s="1429">
        <f t="shared" si="29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28"/>
        <v>0</v>
      </c>
      <c r="N791" s="1429">
        <f t="shared" si="29"/>
        <v>0</v>
      </c>
      <c r="O791" s="1429">
        <f t="shared" si="29"/>
        <v>0</v>
      </c>
      <c r="P791" s="1429">
        <f t="shared" si="29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28"/>
        <v>0</v>
      </c>
      <c r="N792" s="1429">
        <f t="shared" si="29"/>
        <v>0</v>
      </c>
      <c r="O792" s="1429">
        <f t="shared" si="29"/>
        <v>0</v>
      </c>
      <c r="P792" s="1429">
        <f t="shared" si="29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28"/>
        <v>0</v>
      </c>
      <c r="N793" s="1429">
        <f t="shared" si="29"/>
        <v>0</v>
      </c>
      <c r="O793" s="1429">
        <f t="shared" si="29"/>
        <v>0</v>
      </c>
      <c r="P793" s="1429">
        <f t="shared" si="29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28"/>
        <v>0</v>
      </c>
      <c r="N794" s="1429">
        <f t="shared" si="29"/>
        <v>0</v>
      </c>
      <c r="O794" s="1429">
        <f t="shared" si="29"/>
        <v>0</v>
      </c>
      <c r="P794" s="1429">
        <f t="shared" si="29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28"/>
        <v>0</v>
      </c>
      <c r="N795" s="1429">
        <f t="shared" si="29"/>
        <v>0</v>
      </c>
      <c r="O795" s="1429">
        <f t="shared" si="29"/>
        <v>-1250</v>
      </c>
      <c r="P795" s="1429">
        <f t="shared" si="29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28"/>
        <v>0</v>
      </c>
      <c r="N796" s="1429">
        <f t="shared" si="29"/>
        <v>0</v>
      </c>
      <c r="O796" s="1429">
        <f t="shared" si="29"/>
        <v>0</v>
      </c>
      <c r="P796" s="1429">
        <f t="shared" si="29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28"/>
        <v>0</v>
      </c>
      <c r="N797" s="1429">
        <f t="shared" si="29"/>
        <v>0</v>
      </c>
      <c r="O797" s="1429">
        <f t="shared" si="29"/>
        <v>0</v>
      </c>
      <c r="P797" s="1429">
        <f t="shared" si="29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28"/>
        <v>-60</v>
      </c>
      <c r="N798" s="1429">
        <f t="shared" si="29"/>
        <v>-520</v>
      </c>
      <c r="O798" s="1429">
        <f t="shared" si="29"/>
        <v>-2000</v>
      </c>
      <c r="P798" s="1429">
        <f t="shared" si="29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28"/>
        <v>-400</v>
      </c>
      <c r="N799" s="1429">
        <f t="shared" si="29"/>
        <v>-100</v>
      </c>
      <c r="O799" s="1429">
        <f t="shared" si="29"/>
        <v>-400</v>
      </c>
      <c r="P799" s="1429">
        <f t="shared" si="29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28"/>
        <v>-100</v>
      </c>
      <c r="N800" s="1429">
        <f t="shared" si="29"/>
        <v>-150</v>
      </c>
      <c r="O800" s="1429">
        <f t="shared" si="29"/>
        <v>-1500</v>
      </c>
      <c r="P800" s="1429">
        <f t="shared" si="29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28"/>
        <v>0</v>
      </c>
      <c r="N801" s="1429">
        <f t="shared" si="29"/>
        <v>0</v>
      </c>
      <c r="O801" s="1429">
        <f t="shared" si="29"/>
        <v>-1200</v>
      </c>
      <c r="P801" s="1429">
        <f t="shared" si="29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28"/>
        <v>0</v>
      </c>
      <c r="N802" s="1429">
        <f t="shared" si="29"/>
        <v>-120</v>
      </c>
      <c r="O802" s="1429">
        <f t="shared" si="29"/>
        <v>-1200</v>
      </c>
      <c r="P802" s="1429">
        <f t="shared" si="29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28"/>
        <v>0</v>
      </c>
      <c r="N803" s="1429">
        <f t="shared" si="29"/>
        <v>0</v>
      </c>
      <c r="O803" s="1429">
        <f t="shared" si="29"/>
        <v>0</v>
      </c>
      <c r="P803" s="1429">
        <f t="shared" si="29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28"/>
        <v>-60</v>
      </c>
      <c r="N804" s="1429">
        <f t="shared" si="29"/>
        <v>-100</v>
      </c>
      <c r="O804" s="1429">
        <f t="shared" si="29"/>
        <v>-1800</v>
      </c>
      <c r="P804" s="1429">
        <f t="shared" si="29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28"/>
        <v>0</v>
      </c>
      <c r="N805" s="1429">
        <f t="shared" si="29"/>
        <v>0</v>
      </c>
      <c r="O805" s="1429">
        <f t="shared" si="29"/>
        <v>0</v>
      </c>
      <c r="P805" s="1429">
        <f t="shared" si="29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28"/>
        <v>0</v>
      </c>
      <c r="N806" s="1429">
        <f t="shared" si="29"/>
        <v>0</v>
      </c>
      <c r="O806" s="1429">
        <f t="shared" si="29"/>
        <v>0</v>
      </c>
      <c r="P806" s="1429">
        <f t="shared" si="29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28"/>
        <v>0</v>
      </c>
      <c r="N807" s="1429">
        <f t="shared" si="29"/>
        <v>0</v>
      </c>
      <c r="O807" s="1429">
        <f t="shared" si="29"/>
        <v>0</v>
      </c>
      <c r="P807" s="1429">
        <f t="shared" si="29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28"/>
        <v>0</v>
      </c>
      <c r="N808" s="1429">
        <f t="shared" si="29"/>
        <v>0</v>
      </c>
      <c r="O808" s="1429">
        <f t="shared" si="29"/>
        <v>0</v>
      </c>
      <c r="P808" s="1429">
        <f t="shared" si="29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28"/>
        <v>-28</v>
      </c>
      <c r="N809" s="1429">
        <f t="shared" si="29"/>
        <v>-70</v>
      </c>
      <c r="O809" s="1429">
        <f t="shared" si="29"/>
        <v>-300</v>
      </c>
      <c r="P809" s="1429">
        <f t="shared" si="29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81496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81496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0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1">IF(MAX(C820:F820,H820:K820)&gt;0,S819+1,S819)</f>
        <v>0</v>
      </c>
      <c r="T820" s="46" t="str">
        <f t="shared" si="30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1"/>
        <v>1</v>
      </c>
      <c r="T821" s="46">
        <f t="shared" si="30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1"/>
        <v>2</v>
      </c>
      <c r="T822" s="46">
        <f t="shared" si="30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1"/>
        <v>2</v>
      </c>
      <c r="T823" s="46" t="str">
        <f t="shared" si="30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1"/>
        <v>2</v>
      </c>
      <c r="T824" s="46" t="str">
        <f t="shared" si="30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1"/>
        <v>2</v>
      </c>
      <c r="T825" s="46" t="str">
        <f t="shared" si="30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1"/>
        <v>2</v>
      </c>
      <c r="T826" s="46" t="str">
        <f t="shared" si="30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1"/>
        <v>3</v>
      </c>
      <c r="T827" s="46">
        <f t="shared" si="30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1"/>
        <v>3</v>
      </c>
      <c r="T828" s="46" t="str">
        <f t="shared" si="30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1"/>
        <v>3</v>
      </c>
      <c r="T829" s="46" t="str">
        <f t="shared" si="30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1"/>
        <v>3</v>
      </c>
      <c r="T830" s="46" t="str">
        <f t="shared" si="30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1"/>
        <v>4</v>
      </c>
      <c r="T831" s="46">
        <f t="shared" si="30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1"/>
        <v>4</v>
      </c>
      <c r="T832" s="46" t="str">
        <f t="shared" si="30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1"/>
        <v>4</v>
      </c>
      <c r="T833" s="46" t="str">
        <f t="shared" si="30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1"/>
        <v>4</v>
      </c>
      <c r="T834" s="46" t="str">
        <f t="shared" si="30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1"/>
        <v>4</v>
      </c>
      <c r="T835" s="46" t="str">
        <f t="shared" si="30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1"/>
        <v>5</v>
      </c>
      <c r="T836" s="46">
        <f t="shared" si="30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1"/>
        <v>6</v>
      </c>
      <c r="T837" s="46">
        <f t="shared" si="30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1"/>
        <v>7</v>
      </c>
      <c r="T838" s="46">
        <f t="shared" si="30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1"/>
        <v>7</v>
      </c>
      <c r="T839" s="46" t="str">
        <f t="shared" si="30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1"/>
        <v>8</v>
      </c>
      <c r="T840" s="46">
        <f t="shared" si="30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1"/>
        <v>8</v>
      </c>
      <c r="T841" s="46" t="str">
        <f t="shared" si="30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1"/>
        <v>8</v>
      </c>
      <c r="T842" s="46" t="str">
        <f t="shared" si="30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1"/>
        <v>9</v>
      </c>
      <c r="T843" s="46">
        <f t="shared" si="30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1"/>
        <v>10</v>
      </c>
      <c r="T844" s="46">
        <f t="shared" si="30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1"/>
        <v>11</v>
      </c>
      <c r="T845" s="46">
        <f t="shared" si="30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1"/>
        <v>12</v>
      </c>
      <c r="T846" s="46">
        <f t="shared" si="30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1"/>
        <v>13</v>
      </c>
      <c r="T847" s="46">
        <f t="shared" si="30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1"/>
        <v>13</v>
      </c>
      <c r="T848" s="46" t="str">
        <f t="shared" si="30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1"/>
        <v>13</v>
      </c>
      <c r="T849" s="46" t="str">
        <f t="shared" si="30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1"/>
        <v>13</v>
      </c>
      <c r="T850" s="46" t="str">
        <f t="shared" si="30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1"/>
        <v>14</v>
      </c>
      <c r="T851" s="46">
        <f t="shared" si="30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1"/>
        <v>14</v>
      </c>
      <c r="T852" s="46" t="str">
        <f t="shared" si="30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1"/>
        <v>15</v>
      </c>
      <c r="T853" s="46">
        <f t="shared" si="30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1"/>
        <v>16</v>
      </c>
      <c r="T854" s="46">
        <f t="shared" si="30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1"/>
        <v>17</v>
      </c>
      <c r="T855" s="46">
        <f t="shared" si="30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1"/>
        <v>17</v>
      </c>
      <c r="T856" s="46" t="str">
        <f t="shared" si="30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32">SUM(I$454)</f>
        <v>0</v>
      </c>
      <c r="J858" s="1134">
        <f t="shared" si="32"/>
        <v>0</v>
      </c>
      <c r="K858" s="1134">
        <f t="shared" si="32"/>
        <v>0</v>
      </c>
      <c r="L858" s="953"/>
      <c r="M858" s="1134">
        <f t="shared" si="32"/>
        <v>0</v>
      </c>
      <c r="N858" s="1134">
        <f t="shared" si="32"/>
        <v>0</v>
      </c>
      <c r="O858" s="1134">
        <f t="shared" si="32"/>
        <v>0</v>
      </c>
      <c r="P858" s="1134">
        <f t="shared" si="32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33">SUM(I$463)</f>
        <v>0</v>
      </c>
      <c r="J859" s="1134">
        <f t="shared" si="33"/>
        <v>0</v>
      </c>
      <c r="K859" s="1134">
        <f t="shared" si="33"/>
        <v>0</v>
      </c>
      <c r="L859" s="953"/>
      <c r="M859" s="1134">
        <f t="shared" si="33"/>
        <v>0</v>
      </c>
      <c r="N859" s="1134">
        <f t="shared" si="33"/>
        <v>0</v>
      </c>
      <c r="O859" s="1134">
        <f t="shared" si="33"/>
        <v>0</v>
      </c>
      <c r="P859" s="1134">
        <f t="shared" si="33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4">SUM(I$472)</f>
        <v>0</v>
      </c>
      <c r="J860" s="1134">
        <f t="shared" si="34"/>
        <v>0</v>
      </c>
      <c r="K860" s="1134">
        <f t="shared" si="34"/>
        <v>0</v>
      </c>
      <c r="L860" s="953"/>
      <c r="M860" s="1134">
        <f t="shared" si="34"/>
        <v>0</v>
      </c>
      <c r="N860" s="1134">
        <f t="shared" si="34"/>
        <v>0</v>
      </c>
      <c r="O860" s="1134">
        <f t="shared" si="34"/>
        <v>-3.4637964774951076E-2</v>
      </c>
      <c r="P860" s="1134">
        <f t="shared" si="34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5">SUM(I$481)</f>
        <v>0</v>
      </c>
      <c r="J861" s="1134">
        <f t="shared" si="35"/>
        <v>0</v>
      </c>
      <c r="K861" s="1134">
        <f t="shared" si="35"/>
        <v>0</v>
      </c>
      <c r="L861" s="953"/>
      <c r="M861" s="1134">
        <f t="shared" si="35"/>
        <v>0</v>
      </c>
      <c r="N861" s="1134">
        <f t="shared" si="35"/>
        <v>0</v>
      </c>
      <c r="O861" s="1134">
        <f t="shared" si="35"/>
        <v>0</v>
      </c>
      <c r="P861" s="1134">
        <f t="shared" si="35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6">SUM(I$490)</f>
        <v>0</v>
      </c>
      <c r="J862" s="1134">
        <f t="shared" si="36"/>
        <v>0</v>
      </c>
      <c r="K862" s="1134">
        <f t="shared" si="36"/>
        <v>0</v>
      </c>
      <c r="L862" s="953"/>
      <c r="M862" s="1134">
        <f t="shared" si="36"/>
        <v>0</v>
      </c>
      <c r="N862" s="1134">
        <f t="shared" si="36"/>
        <v>0</v>
      </c>
      <c r="O862" s="1134">
        <f t="shared" si="36"/>
        <v>0</v>
      </c>
      <c r="P862" s="1134">
        <f t="shared" si="36"/>
        <v>0</v>
      </c>
      <c r="Q862" s="1038" t="str">
        <f>$Q$492</f>
        <v>other</v>
      </c>
      <c r="R862" s="44" t="str">
        <f t="shared" ref="R862:R886" si="37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38">SUM(I$499)</f>
        <v>0</v>
      </c>
      <c r="J863" s="1134">
        <f t="shared" si="38"/>
        <v>0</v>
      </c>
      <c r="K863" s="1134">
        <f t="shared" si="38"/>
        <v>0</v>
      </c>
      <c r="L863" s="953"/>
      <c r="M863" s="1134">
        <f t="shared" si="38"/>
        <v>0</v>
      </c>
      <c r="N863" s="1134">
        <f t="shared" si="38"/>
        <v>0</v>
      </c>
      <c r="O863" s="1134">
        <f t="shared" si="38"/>
        <v>-4.7013698630136977E-2</v>
      </c>
      <c r="P863" s="1134">
        <f t="shared" si="38"/>
        <v>-4.3397260273972602E-2</v>
      </c>
      <c r="Q863" s="1038" t="str">
        <f>$Q$501</f>
        <v>des</v>
      </c>
      <c r="R863" s="44" t="str">
        <f t="shared" si="37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39">SUM(I$505)</f>
        <v>0</v>
      </c>
      <c r="J864" s="1134">
        <f t="shared" si="39"/>
        <v>0</v>
      </c>
      <c r="K864" s="1134">
        <f t="shared" si="39"/>
        <v>0</v>
      </c>
      <c r="L864" s="953"/>
      <c r="M864" s="1134">
        <f t="shared" si="39"/>
        <v>0</v>
      </c>
      <c r="N864" s="1134">
        <f t="shared" si="39"/>
        <v>0</v>
      </c>
      <c r="O864" s="1134">
        <f t="shared" si="39"/>
        <v>0</v>
      </c>
      <c r="P864" s="1134">
        <f t="shared" si="39"/>
        <v>0</v>
      </c>
      <c r="Q864" s="1038" t="str">
        <f>$Q$507</f>
        <v>des</v>
      </c>
      <c r="R864" s="44" t="str">
        <f t="shared" si="37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0">SUM(I$511)</f>
        <v>0</v>
      </c>
      <c r="J865" s="1134">
        <f t="shared" si="40"/>
        <v>0</v>
      </c>
      <c r="K865" s="1134">
        <f t="shared" si="40"/>
        <v>0</v>
      </c>
      <c r="L865" s="953"/>
      <c r="M865" s="1134">
        <f t="shared" si="40"/>
        <v>-4.5227223309415084E-3</v>
      </c>
      <c r="N865" s="1134">
        <f t="shared" si="40"/>
        <v>-6.7840834964122635E-3</v>
      </c>
      <c r="O865" s="1134">
        <f t="shared" si="40"/>
        <v>-1.5655577299412918E-2</v>
      </c>
      <c r="P865" s="1134">
        <f t="shared" si="40"/>
        <v>-3.7573385518590997E-2</v>
      </c>
      <c r="Q865" s="1217" t="str">
        <f>$Q$513</f>
        <v>mns</v>
      </c>
      <c r="R865" s="44" t="str">
        <f t="shared" si="37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41">SUM(I$517)</f>
        <v>0</v>
      </c>
      <c r="J866" s="1134">
        <f t="shared" si="41"/>
        <v>0</v>
      </c>
      <c r="K866" s="1134">
        <f t="shared" si="41"/>
        <v>0</v>
      </c>
      <c r="L866" s="953"/>
      <c r="M866" s="1134">
        <f t="shared" si="41"/>
        <v>-2.0352250489236792E-2</v>
      </c>
      <c r="N866" s="1134">
        <f t="shared" si="41"/>
        <v>-1.4090019569471627E-2</v>
      </c>
      <c r="O866" s="1134">
        <f t="shared" si="41"/>
        <v>-4.4031311154598823E-2</v>
      </c>
      <c r="P866" s="1134">
        <f t="shared" si="41"/>
        <v>-7.0450097847358117E-2</v>
      </c>
      <c r="Q866" s="1038" t="str">
        <f>$Q$519</f>
        <v>mns</v>
      </c>
      <c r="R866" s="44" t="str">
        <f t="shared" si="37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42">SUM(I$523)</f>
        <v>0</v>
      </c>
      <c r="J867" s="1134">
        <f t="shared" si="42"/>
        <v>0</v>
      </c>
      <c r="K867" s="1134">
        <f t="shared" si="42"/>
        <v>0</v>
      </c>
      <c r="L867" s="953"/>
      <c r="M867" s="1134">
        <f t="shared" si="42"/>
        <v>0</v>
      </c>
      <c r="N867" s="1134">
        <f t="shared" si="42"/>
        <v>0</v>
      </c>
      <c r="O867" s="1134">
        <f t="shared" si="42"/>
        <v>0</v>
      </c>
      <c r="P867" s="1134">
        <f t="shared" si="42"/>
        <v>0</v>
      </c>
      <c r="Q867" s="1038" t="str">
        <f>$Q$525</f>
        <v>des</v>
      </c>
      <c r="R867" s="44" t="str">
        <f t="shared" si="37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43">SUM(I$529)</f>
        <v>0</v>
      </c>
      <c r="J868" s="1134">
        <f t="shared" si="43"/>
        <v>0</v>
      </c>
      <c r="K868" s="1134">
        <f t="shared" si="43"/>
        <v>0</v>
      </c>
      <c r="L868" s="953"/>
      <c r="M868" s="1134">
        <f t="shared" si="43"/>
        <v>0</v>
      </c>
      <c r="N868" s="1134">
        <f t="shared" si="43"/>
        <v>0</v>
      </c>
      <c r="O868" s="1134">
        <f t="shared" si="43"/>
        <v>-5.6686236138290928E-3</v>
      </c>
      <c r="P868" s="1134">
        <f t="shared" si="43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4">SUM(I$535)</f>
        <v>0</v>
      </c>
      <c r="J869" s="1134">
        <f t="shared" si="44"/>
        <v>0</v>
      </c>
      <c r="K869" s="1134">
        <f t="shared" si="44"/>
        <v>0</v>
      </c>
      <c r="L869" s="953"/>
      <c r="M869" s="1134">
        <f t="shared" si="44"/>
        <v>0</v>
      </c>
      <c r="N869" s="1134">
        <f t="shared" si="44"/>
        <v>0</v>
      </c>
      <c r="O869" s="1134">
        <f t="shared" si="44"/>
        <v>0</v>
      </c>
      <c r="P869" s="1134">
        <f t="shared" si="44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5">SUM(I$541)</f>
        <v>0</v>
      </c>
      <c r="J870" s="1134">
        <f t="shared" si="45"/>
        <v>0</v>
      </c>
      <c r="K870" s="1134">
        <f t="shared" si="45"/>
        <v>0</v>
      </c>
      <c r="L870" s="953"/>
      <c r="M870" s="1134">
        <f t="shared" si="45"/>
        <v>0</v>
      </c>
      <c r="N870" s="1134">
        <f t="shared" si="45"/>
        <v>0</v>
      </c>
      <c r="O870" s="1134">
        <f t="shared" si="45"/>
        <v>-1.3796477495107632E-2</v>
      </c>
      <c r="P870" s="1134">
        <f t="shared" si="45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6">SUM(I$547)</f>
        <v>0</v>
      </c>
      <c r="J871" s="1134">
        <f t="shared" si="46"/>
        <v>0</v>
      </c>
      <c r="K871" s="1134">
        <f t="shared" si="46"/>
        <v>0</v>
      </c>
      <c r="L871" s="953"/>
      <c r="M871" s="1134">
        <f t="shared" si="46"/>
        <v>0</v>
      </c>
      <c r="N871" s="1134">
        <f t="shared" si="46"/>
        <v>0</v>
      </c>
      <c r="O871" s="1134">
        <f t="shared" si="46"/>
        <v>0</v>
      </c>
      <c r="P871" s="1134">
        <f t="shared" si="46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7">SUM(I$553)</f>
        <v>0</v>
      </c>
      <c r="J872" s="1134">
        <f t="shared" si="47"/>
        <v>0</v>
      </c>
      <c r="K872" s="1134">
        <f t="shared" si="47"/>
        <v>0</v>
      </c>
      <c r="L872" s="953"/>
      <c r="M872" s="1134">
        <f t="shared" si="47"/>
        <v>0</v>
      </c>
      <c r="N872" s="1134">
        <f t="shared" si="47"/>
        <v>0</v>
      </c>
      <c r="O872" s="1134">
        <f t="shared" si="47"/>
        <v>0</v>
      </c>
      <c r="P872" s="1134">
        <f t="shared" si="47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48">SUM(I$559)</f>
        <v>0</v>
      </c>
      <c r="J873" s="1134">
        <f t="shared" si="48"/>
        <v>0</v>
      </c>
      <c r="K873" s="1134">
        <f t="shared" si="48"/>
        <v>0</v>
      </c>
      <c r="L873" s="953"/>
      <c r="M873" s="1134">
        <f t="shared" si="48"/>
        <v>-6.9580343552946302E-4</v>
      </c>
      <c r="N873" s="1134">
        <f t="shared" si="48"/>
        <v>-1.6960208741030659E-3</v>
      </c>
      <c r="O873" s="1134">
        <f t="shared" si="48"/>
        <v>0</v>
      </c>
      <c r="P873" s="1134">
        <f t="shared" si="48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49">SUM(I$565)</f>
        <v>0</v>
      </c>
      <c r="J874" s="1134">
        <f t="shared" si="49"/>
        <v>0</v>
      </c>
      <c r="K874" s="1134">
        <f t="shared" si="49"/>
        <v>0</v>
      </c>
      <c r="L874" s="953"/>
      <c r="M874" s="1134">
        <f t="shared" si="49"/>
        <v>0</v>
      </c>
      <c r="N874" s="1134">
        <f t="shared" si="49"/>
        <v>0</v>
      </c>
      <c r="O874" s="1134">
        <f t="shared" si="49"/>
        <v>0</v>
      </c>
      <c r="P874" s="1134">
        <f t="shared" si="49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0">SUM(I$571)</f>
        <v>0</v>
      </c>
      <c r="J875" s="1134">
        <f t="shared" si="50"/>
        <v>0</v>
      </c>
      <c r="K875" s="1134">
        <f t="shared" si="50"/>
        <v>0</v>
      </c>
      <c r="L875" s="953"/>
      <c r="M875" s="1134">
        <f t="shared" si="50"/>
        <v>0</v>
      </c>
      <c r="N875" s="1134">
        <f t="shared" si="50"/>
        <v>0</v>
      </c>
      <c r="O875" s="1134">
        <f t="shared" si="50"/>
        <v>0</v>
      </c>
      <c r="P875" s="1134">
        <f t="shared" si="50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51">SUM(I$577)</f>
        <v>0</v>
      </c>
      <c r="J876" s="1134">
        <f t="shared" si="51"/>
        <v>0</v>
      </c>
      <c r="K876" s="1134">
        <f t="shared" si="51"/>
        <v>0</v>
      </c>
      <c r="L876" s="953"/>
      <c r="M876" s="1134">
        <f t="shared" si="51"/>
        <v>0</v>
      </c>
      <c r="N876" s="1134">
        <f t="shared" si="51"/>
        <v>0</v>
      </c>
      <c r="O876" s="1134">
        <f t="shared" si="51"/>
        <v>0</v>
      </c>
      <c r="P876" s="1134">
        <f t="shared" si="51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52">SUM(I$583)</f>
        <v>0</v>
      </c>
      <c r="J877" s="1134">
        <f t="shared" si="52"/>
        <v>0</v>
      </c>
      <c r="K877" s="1134">
        <f t="shared" si="52"/>
        <v>0</v>
      </c>
      <c r="L877" s="953"/>
      <c r="M877" s="1134">
        <f t="shared" si="52"/>
        <v>0</v>
      </c>
      <c r="N877" s="1134">
        <f t="shared" si="52"/>
        <v>0</v>
      </c>
      <c r="O877" s="1134">
        <f t="shared" si="52"/>
        <v>0</v>
      </c>
      <c r="P877" s="1134">
        <f t="shared" si="52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53">SUM(I$589)</f>
        <v>0</v>
      </c>
      <c r="J878" s="1134">
        <f t="shared" si="53"/>
        <v>0</v>
      </c>
      <c r="K878" s="1134">
        <f t="shared" si="53"/>
        <v>0</v>
      </c>
      <c r="L878" s="953"/>
      <c r="M878" s="1134">
        <f t="shared" si="53"/>
        <v>0</v>
      </c>
      <c r="N878" s="1134">
        <f t="shared" si="53"/>
        <v>0</v>
      </c>
      <c r="O878" s="1134">
        <f t="shared" si="53"/>
        <v>0</v>
      </c>
      <c r="P878" s="1134">
        <f t="shared" si="53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4">SUM(I$596)</f>
        <v>0</v>
      </c>
      <c r="J879" s="1134">
        <f t="shared" si="54"/>
        <v>0</v>
      </c>
      <c r="K879" s="1134">
        <f t="shared" si="54"/>
        <v>0</v>
      </c>
      <c r="L879" s="953"/>
      <c r="M879" s="1134">
        <f t="shared" si="54"/>
        <v>-2.238747553816047E-3</v>
      </c>
      <c r="N879" s="1134">
        <f t="shared" si="54"/>
        <v>0</v>
      </c>
      <c r="O879" s="1134">
        <f t="shared" si="54"/>
        <v>0</v>
      </c>
      <c r="P879" s="1134">
        <f t="shared" si="54"/>
        <v>0</v>
      </c>
      <c r="Q879" s="1038" t="str">
        <f>$Q$598</f>
        <v>des</v>
      </c>
      <c r="R879" s="44" t="str">
        <f t="shared" si="37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5">SUM(I$602)</f>
        <v>0</v>
      </c>
      <c r="J880" s="1134">
        <f t="shared" si="55"/>
        <v>0</v>
      </c>
      <c r="K880" s="1134">
        <f t="shared" si="55"/>
        <v>0</v>
      </c>
      <c r="L880" s="953"/>
      <c r="M880" s="1134">
        <f t="shared" si="55"/>
        <v>0</v>
      </c>
      <c r="N880" s="1134">
        <f t="shared" si="55"/>
        <v>0</v>
      </c>
      <c r="O880" s="1134">
        <f t="shared" si="55"/>
        <v>-8.0560991519895622E-3</v>
      </c>
      <c r="P880" s="1134">
        <f t="shared" si="55"/>
        <v>-6.4448793215916506E-3</v>
      </c>
      <c r="Q880" s="1038" t="str">
        <f>$Q$604</f>
        <v>des</v>
      </c>
      <c r="R880" s="44" t="str">
        <f t="shared" si="37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6">SUM(I$608)</f>
        <v>0</v>
      </c>
      <c r="J881" s="1134">
        <f t="shared" si="56"/>
        <v>0</v>
      </c>
      <c r="K881" s="1134">
        <f t="shared" si="56"/>
        <v>0</v>
      </c>
      <c r="L881" s="953"/>
      <c r="M881" s="1134">
        <f t="shared" si="56"/>
        <v>-1.6125244618395301E-2</v>
      </c>
      <c r="N881" s="1134">
        <f t="shared" si="56"/>
        <v>-1.2093933463796476E-2</v>
      </c>
      <c r="O881" s="1134">
        <f t="shared" si="56"/>
        <v>-2.6203522504892367E-2</v>
      </c>
      <c r="P881" s="1134">
        <f t="shared" si="56"/>
        <v>-2.0962818003913895E-2</v>
      </c>
      <c r="Q881" s="1038" t="str">
        <f>$Q$610</f>
        <v>mns</v>
      </c>
      <c r="R881" s="44" t="str">
        <f t="shared" si="37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7">SUM(I$614)</f>
        <v>0</v>
      </c>
      <c r="J882" s="1134">
        <f t="shared" si="57"/>
        <v>0</v>
      </c>
      <c r="K882" s="1134">
        <f t="shared" si="57"/>
        <v>0</v>
      </c>
      <c r="L882" s="953"/>
      <c r="M882" s="1134">
        <f t="shared" si="57"/>
        <v>0</v>
      </c>
      <c r="N882" s="1134">
        <f t="shared" si="57"/>
        <v>0</v>
      </c>
      <c r="O882" s="1134">
        <f t="shared" si="57"/>
        <v>0</v>
      </c>
      <c r="P882" s="1134">
        <f t="shared" si="57"/>
        <v>0</v>
      </c>
      <c r="Q882" s="1038" t="str">
        <f>$Q$616</f>
        <v>mns</v>
      </c>
      <c r="R882" s="44" t="str">
        <f t="shared" si="37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58">SUM(I$620)</f>
        <v>0</v>
      </c>
      <c r="J883" s="1134">
        <f t="shared" si="58"/>
        <v>0</v>
      </c>
      <c r="K883" s="1134">
        <f t="shared" si="58"/>
        <v>0</v>
      </c>
      <c r="L883" s="953"/>
      <c r="M883" s="1134">
        <f t="shared" si="58"/>
        <v>0</v>
      </c>
      <c r="N883" s="1134">
        <f t="shared" si="58"/>
        <v>0</v>
      </c>
      <c r="O883" s="1134">
        <f t="shared" si="58"/>
        <v>0</v>
      </c>
      <c r="P883" s="1134">
        <f t="shared" si="58"/>
        <v>0</v>
      </c>
      <c r="Q883" s="1038" t="str">
        <f>$Q$622</f>
        <v>des</v>
      </c>
      <c r="R883" s="44" t="str">
        <f t="shared" si="37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59">SUM(I$626)</f>
        <v>0</v>
      </c>
      <c r="J884" s="1134">
        <f t="shared" si="59"/>
        <v>0</v>
      </c>
      <c r="K884" s="1134">
        <f t="shared" si="59"/>
        <v>0</v>
      </c>
      <c r="L884" s="953"/>
      <c r="M884" s="1134">
        <f t="shared" si="59"/>
        <v>0</v>
      </c>
      <c r="N884" s="1134">
        <f t="shared" si="59"/>
        <v>-3.3170254403131115E-2</v>
      </c>
      <c r="O884" s="1134">
        <f t="shared" si="59"/>
        <v>0</v>
      </c>
      <c r="P884" s="1134">
        <f t="shared" si="59"/>
        <v>0</v>
      </c>
      <c r="Q884" s="1038" t="str">
        <f>$Q$628</f>
        <v>des</v>
      </c>
      <c r="R884" s="44" t="str">
        <f t="shared" si="37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0">SUM(I$632)</f>
        <v>0</v>
      </c>
      <c r="J885" s="1134">
        <f t="shared" si="60"/>
        <v>0</v>
      </c>
      <c r="K885" s="1134">
        <f t="shared" si="60"/>
        <v>0</v>
      </c>
      <c r="L885" s="953"/>
      <c r="M885" s="1134">
        <f t="shared" si="60"/>
        <v>0</v>
      </c>
      <c r="N885" s="1134">
        <f t="shared" si="60"/>
        <v>0</v>
      </c>
      <c r="O885" s="1134">
        <f t="shared" si="60"/>
        <v>0</v>
      </c>
      <c r="P885" s="1134">
        <f t="shared" si="60"/>
        <v>0</v>
      </c>
      <c r="Q885" s="1038" t="str">
        <f>$Q$634</f>
        <v>des</v>
      </c>
      <c r="R885" s="44" t="str">
        <f t="shared" si="37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61">SUM(I$639)</f>
        <v>0</v>
      </c>
      <c r="J886" s="1134">
        <f t="shared" si="61"/>
        <v>0</v>
      </c>
      <c r="K886" s="1134">
        <f t="shared" si="61"/>
        <v>0</v>
      </c>
      <c r="L886" s="953"/>
      <c r="M886" s="1134">
        <f t="shared" si="61"/>
        <v>0</v>
      </c>
      <c r="N886" s="1134">
        <f t="shared" si="61"/>
        <v>0</v>
      </c>
      <c r="O886" s="1134">
        <f t="shared" si="61"/>
        <v>0</v>
      </c>
      <c r="P886" s="1134">
        <f t="shared" si="61"/>
        <v>-5.448140900195695E-2</v>
      </c>
      <c r="Q886" s="1038" t="str">
        <f>$Q$641</f>
        <v>other</v>
      </c>
      <c r="R886" s="44" t="str">
        <f t="shared" si="37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2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63">IF(MAX(C904:F904,H904:K904)&gt;0,S903+1,S903)</f>
        <v>0</v>
      </c>
      <c r="T904" s="46" t="str">
        <f t="shared" si="62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63"/>
        <v>0</v>
      </c>
      <c r="T905" s="46" t="str">
        <f t="shared" si="62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63"/>
        <v>1</v>
      </c>
      <c r="T906" s="46">
        <f t="shared" si="62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63"/>
        <v>2</v>
      </c>
      <c r="T907" s="46">
        <f t="shared" si="62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63"/>
        <v>2</v>
      </c>
      <c r="T908" s="46" t="str">
        <f t="shared" si="62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63"/>
        <v>2</v>
      </c>
      <c r="T909" s="46" t="str">
        <f t="shared" si="62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63"/>
        <v>2</v>
      </c>
      <c r="T910" s="46" t="str">
        <f t="shared" si="62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63"/>
        <v>2</v>
      </c>
      <c r="T911" s="46" t="str">
        <f t="shared" si="62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63"/>
        <v>2</v>
      </c>
      <c r="T912" s="46" t="str">
        <f t="shared" si="62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63"/>
        <v>2</v>
      </c>
      <c r="T913" s="46" t="str">
        <f t="shared" si="62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63"/>
        <v>2</v>
      </c>
      <c r="T914" s="46" t="str">
        <f t="shared" si="62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63"/>
        <v>2</v>
      </c>
      <c r="T915" s="46" t="str">
        <f t="shared" si="62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63"/>
        <v>3</v>
      </c>
      <c r="T916" s="46">
        <f t="shared" si="62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63"/>
        <v>3</v>
      </c>
      <c r="T917" s="46" t="str">
        <f t="shared" si="62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3"/>
        <v>3</v>
      </c>
      <c r="T918" s="46" t="str">
        <f t="shared" si="62"/>
        <v/>
      </c>
      <c r="U918" s="1065">
        <v>918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63"/>
        <v>4</v>
      </c>
      <c r="T919" s="46">
        <f t="shared" si="62"/>
        <v>4</v>
      </c>
      <c r="U919" s="1065">
        <v>919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63"/>
        <v>4</v>
      </c>
      <c r="T920" s="46" t="str">
        <f t="shared" si="62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63"/>
        <v>4</v>
      </c>
      <c r="T921" s="46" t="str">
        <f t="shared" si="62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63"/>
        <v>4</v>
      </c>
      <c r="T922" s="46" t="str">
        <f t="shared" si="62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63"/>
        <v>5</v>
      </c>
      <c r="T923" s="46">
        <f t="shared" si="62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63"/>
        <v>5</v>
      </c>
      <c r="T924" s="46" t="str">
        <f t="shared" si="62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63"/>
        <v>6</v>
      </c>
      <c r="T925" s="46">
        <f t="shared" si="62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63"/>
        <v>6</v>
      </c>
      <c r="T926" s="46" t="str">
        <f t="shared" si="62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63"/>
        <v>6</v>
      </c>
      <c r="T927" s="46" t="str">
        <f t="shared" si="62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63"/>
        <v>7</v>
      </c>
      <c r="T928" s="46">
        <f t="shared" si="62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3"/>
        <v>7</v>
      </c>
      <c r="T929" s="46" t="str">
        <f t="shared" si="62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63"/>
        <v>7</v>
      </c>
      <c r="T930" s="46" t="str">
        <f t="shared" si="62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63"/>
        <v>8</v>
      </c>
      <c r="T931" s="46">
        <f t="shared" si="62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63"/>
        <v>8</v>
      </c>
      <c r="T932" s="46" t="str">
        <f t="shared" si="62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63"/>
        <v>8</v>
      </c>
      <c r="T933" s="46" t="str">
        <f t="shared" si="62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63"/>
        <v>8</v>
      </c>
      <c r="T934" s="46" t="str">
        <f t="shared" si="62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63"/>
        <v>8</v>
      </c>
      <c r="T935" s="46" t="str">
        <f t="shared" si="62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63"/>
        <v>9</v>
      </c>
      <c r="T936" s="46">
        <f t="shared" si="62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63"/>
        <v>10</v>
      </c>
      <c r="T937" s="46">
        <f t="shared" si="62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63"/>
        <v>11</v>
      </c>
      <c r="T938" s="46">
        <f t="shared" si="62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63"/>
        <v>11</v>
      </c>
      <c r="T939" s="46" t="str">
        <f t="shared" si="62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63"/>
        <v>12</v>
      </c>
      <c r="T940" s="46">
        <f t="shared" si="62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63"/>
        <v>12</v>
      </c>
      <c r="T941" s="46" t="str">
        <f t="shared" si="62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63"/>
        <v>12</v>
      </c>
      <c r="T942" s="46" t="str">
        <f t="shared" si="62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63"/>
        <v>13</v>
      </c>
      <c r="T943" s="46">
        <f t="shared" si="62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63"/>
        <v>14</v>
      </c>
      <c r="T944" s="46">
        <f t="shared" si="62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63"/>
        <v>15</v>
      </c>
      <c r="T945" s="46">
        <f t="shared" si="62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63"/>
        <v>16</v>
      </c>
      <c r="T946" s="46">
        <f t="shared" si="62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63"/>
        <v>17</v>
      </c>
      <c r="T947" s="46">
        <f t="shared" si="62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63"/>
        <v>17</v>
      </c>
      <c r="T948" s="46" t="str">
        <f t="shared" si="62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63"/>
        <v>18</v>
      </c>
      <c r="T949" s="46">
        <f t="shared" si="62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63"/>
        <v>18</v>
      </c>
      <c r="T950" s="46" t="str">
        <f t="shared" si="62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63"/>
        <v>18</v>
      </c>
      <c r="T951" s="46" t="str">
        <f t="shared" si="62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63"/>
        <v>18</v>
      </c>
      <c r="T952" s="46" t="str">
        <f t="shared" si="62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63"/>
        <v>18</v>
      </c>
      <c r="T953" s="46" t="str">
        <f t="shared" si="62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63"/>
        <v>18</v>
      </c>
      <c r="T954" s="46" t="str">
        <f t="shared" si="62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63"/>
        <v>18</v>
      </c>
      <c r="T955" s="46" t="str">
        <f t="shared" si="62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63"/>
        <v>18</v>
      </c>
      <c r="T956" s="46" t="str">
        <f t="shared" si="62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63"/>
        <v>18</v>
      </c>
      <c r="T957" s="46" t="str">
        <f t="shared" si="62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63"/>
        <v>18</v>
      </c>
      <c r="T958" s="46" t="str">
        <f t="shared" si="62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63"/>
        <v>18</v>
      </c>
      <c r="T959" s="46" t="str">
        <f t="shared" si="62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3"/>
        <v>18</v>
      </c>
      <c r="T960" s="46" t="str">
        <f t="shared" si="62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63"/>
        <v>18</v>
      </c>
      <c r="T961" s="46" t="str">
        <f t="shared" si="62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63"/>
        <v>19</v>
      </c>
      <c r="T962" s="46">
        <f t="shared" si="62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3"/>
        <v>19</v>
      </c>
      <c r="T963" s="46" t="str">
        <f t="shared" si="62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63"/>
        <v>20</v>
      </c>
      <c r="T964" s="46">
        <f t="shared" si="62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63"/>
        <v>20</v>
      </c>
      <c r="T965" s="46" t="str">
        <f t="shared" si="62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63"/>
        <v>20</v>
      </c>
      <c r="T966" s="46" t="str">
        <f t="shared" si="62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3"/>
        <v>20</v>
      </c>
      <c r="T967" s="46" t="str">
        <f t="shared" ref="T967:T982" si="64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5">IF(MAX(C968:F968,H968:K968)&gt;0,S967+1,S967)</f>
        <v>20</v>
      </c>
      <c r="T968" s="46" t="str">
        <f t="shared" si="64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5"/>
        <v>20</v>
      </c>
      <c r="T969" s="46" t="str">
        <f t="shared" si="64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5"/>
        <v>20</v>
      </c>
      <c r="T970" s="46" t="str">
        <f t="shared" si="64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5"/>
        <v>20</v>
      </c>
      <c r="T971" s="46" t="str">
        <f t="shared" si="64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5"/>
        <v>21</v>
      </c>
      <c r="T972" s="46">
        <f t="shared" si="64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5"/>
        <v>21</v>
      </c>
      <c r="T973" s="46" t="str">
        <f t="shared" si="64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5"/>
        <v>22</v>
      </c>
      <c r="T974" s="46">
        <f t="shared" si="64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5"/>
        <v>22</v>
      </c>
      <c r="T975" s="46" t="str">
        <f t="shared" si="64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5"/>
        <v>22</v>
      </c>
      <c r="T976" s="46" t="str">
        <f t="shared" si="64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5"/>
        <v>22</v>
      </c>
      <c r="T977" s="46" t="str">
        <f t="shared" si="64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5"/>
        <v>22</v>
      </c>
      <c r="T978" s="46" t="str">
        <f t="shared" si="64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5"/>
        <v>22</v>
      </c>
      <c r="T979" s="46" t="str">
        <f t="shared" si="64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5"/>
        <v>22</v>
      </c>
      <c r="T980" s="46" t="str">
        <f t="shared" si="64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5"/>
        <v>22</v>
      </c>
      <c r="T981" s="46" t="str">
        <f t="shared" si="64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5"/>
        <v>22</v>
      </c>
      <c r="T982" s="46" t="str">
        <f t="shared" si="64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76" t="s">
        <v>1041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6">DSUM($C$4:$Q$772,D$4,$Q$986:$Q$987)</f>
        <v>0</v>
      </c>
      <c r="E987" s="802">
        <f t="shared" si="66"/>
        <v>0</v>
      </c>
      <c r="F987" s="802">
        <f t="shared" si="66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76" t="s">
        <v>1044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7">DSUM($C$4:$Q$772,D$4,$Q$988:$Q$989)</f>
        <v>403.68</v>
      </c>
      <c r="E988" s="802">
        <f t="shared" si="67"/>
        <v>1199</v>
      </c>
      <c r="F988" s="802">
        <f t="shared" si="67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77" t="s">
        <v>1041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68">DSUM($C$4:$Q$772,D$4,$Q$990:$Q$991)</f>
        <v>508</v>
      </c>
      <c r="E989" s="802">
        <f t="shared" si="68"/>
        <v>3010.6</v>
      </c>
      <c r="F989" s="802">
        <f t="shared" si="68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77" t="s">
        <v>1042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69">DSUM($C$4:$Q$772,D$4,$Q$992:$Q$993)</f>
        <v>0</v>
      </c>
      <c r="E990" s="802">
        <f t="shared" si="69"/>
        <v>0</v>
      </c>
      <c r="F990" s="802">
        <f t="shared" si="69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78" t="s">
        <v>1041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78" t="s">
        <v>1043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79" t="s">
        <v>1041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79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-460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70">SUM(C806)</f>
        <v>0</v>
      </c>
      <c r="D999" s="802">
        <f t="shared" si="70"/>
        <v>0</v>
      </c>
      <c r="E999" s="802">
        <f t="shared" si="70"/>
        <v>0</v>
      </c>
      <c r="F999" s="802">
        <f t="shared" si="70"/>
        <v>0</v>
      </c>
      <c r="G999" s="1205"/>
      <c r="H999" s="802">
        <f t="shared" ref="H999:K1000" si="71">SUM(H806)</f>
        <v>0</v>
      </c>
      <c r="I999" s="802">
        <f t="shared" si="71"/>
        <v>0</v>
      </c>
      <c r="J999" s="802">
        <f t="shared" si="71"/>
        <v>0</v>
      </c>
      <c r="K999" s="802">
        <f t="shared" si="71"/>
        <v>0</v>
      </c>
      <c r="L999" s="1205"/>
      <c r="M999" s="802">
        <f t="shared" ref="M999:P1000" si="72">SUM(M806)</f>
        <v>0</v>
      </c>
      <c r="N999" s="802">
        <f t="shared" si="72"/>
        <v>0</v>
      </c>
      <c r="O999" s="802">
        <f t="shared" si="72"/>
        <v>0</v>
      </c>
      <c r="P999" s="802">
        <f t="shared" si="72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70"/>
        <v>0</v>
      </c>
      <c r="D1000" s="802">
        <f t="shared" si="70"/>
        <v>0</v>
      </c>
      <c r="E1000" s="802">
        <f t="shared" si="70"/>
        <v>0</v>
      </c>
      <c r="F1000" s="802">
        <f t="shared" si="70"/>
        <v>0</v>
      </c>
      <c r="G1000" s="1205"/>
      <c r="H1000" s="802">
        <f t="shared" si="71"/>
        <v>0</v>
      </c>
      <c r="I1000" s="802">
        <f t="shared" si="71"/>
        <v>0</v>
      </c>
      <c r="J1000" s="802">
        <f t="shared" si="71"/>
        <v>0</v>
      </c>
      <c r="K1000" s="802">
        <f t="shared" si="71"/>
        <v>0</v>
      </c>
      <c r="L1000" s="1205"/>
      <c r="M1000" s="802">
        <f t="shared" si="72"/>
        <v>0</v>
      </c>
      <c r="N1000" s="802">
        <f t="shared" si="72"/>
        <v>0</v>
      </c>
      <c r="O1000" s="802">
        <f t="shared" si="72"/>
        <v>0</v>
      </c>
      <c r="P1000" s="802">
        <f t="shared" si="72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250.63999999999987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81496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506.36000000000013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0.440150032615786</v>
      </c>
      <c r="D1019" s="1224">
        <f>D11</f>
        <v>0.55760763209393338</v>
      </c>
      <c r="E1019" s="1224">
        <f>E11</f>
        <v>0.55283757338551853</v>
      </c>
      <c r="F1019" s="1224">
        <f>F11</f>
        <v>0.65538160469667317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0.63584474885844744</v>
      </c>
      <c r="D1023" s="1228">
        <f>D1019+D1022</f>
        <v>1.0566291585127201</v>
      </c>
      <c r="E1023" s="1228">
        <f>E1019+E1022</f>
        <v>7.9438076600503225</v>
      </c>
      <c r="F1023" s="1228">
        <f>F1019+F1022</f>
        <v>12.692284036902434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0.63584474885844744</v>
      </c>
      <c r="D1024" s="1228">
        <f>D1023*D46/6</f>
        <v>1.4088388780169601</v>
      </c>
      <c r="E1024" s="1228">
        <f>E1023*E46/6</f>
        <v>10.591743546733763</v>
      </c>
      <c r="F1024" s="1228">
        <f>F1023*F46/6</f>
        <v>21.153806728170725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2.8176777560339201</v>
      </c>
      <c r="E1025" s="1228">
        <f>E1024/SUM(E48)</f>
        <v>5.2958717733668816</v>
      </c>
      <c r="F1025" s="1228">
        <f>F1024/SUM(F48)</f>
        <v>4.2307613456341446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1051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1053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1052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1054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73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4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5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6">IF($A1044="","",LOOKUP($B1044,$T$819:$T$897,C$819:C$897))</f>
        <v>0</v>
      </c>
      <c r="D1044" s="889">
        <f t="shared" ref="D1044:D1054" si="77">IF($A1044="","",LOOKUP($B1044,$T$819:$T$897,M$819:M$897))</f>
        <v>0</v>
      </c>
      <c r="E1044" s="889">
        <f t="shared" ref="E1044:E1054" si="78">IF($A1044="","",LOOKUP($B1044,$T$819:$T$897,D$819:D$897))</f>
        <v>0</v>
      </c>
      <c r="F1044" s="889">
        <f t="shared" ref="F1044:F1054" si="79">IF($A1044="","",LOOKUP($B1044,$T$819:$T$897,N$819:N$897))</f>
        <v>0</v>
      </c>
      <c r="G1044" s="845"/>
      <c r="H1044" s="1249">
        <f t="shared" ref="H1044:H1054" si="80">IF($A1044="","",LOOKUP($B1044,$T$819:$T$897,E$819:E$897))</f>
        <v>-1.5655577299412914E-3</v>
      </c>
      <c r="I1044" s="1249">
        <f t="shared" ref="I1044:I1054" si="81">IF($A1044="","",LOOKUP($B1044,$T$819:$T$897,O$819:O$897))</f>
        <v>1.5655577299412914E-3</v>
      </c>
      <c r="J1044" s="1249">
        <f t="shared" ref="J1044:J1054" si="82">IF($A1044="","",LOOKUP($B1044,$T$819:$T$897,F$819:F$897))</f>
        <v>2.1291585127201564E-2</v>
      </c>
      <c r="K1044" s="1249">
        <f t="shared" ref="K1044:K1054" si="83">IF($A1044="","",LOOKUP($B1044,$T$819:$T$897,P$819:P$897))</f>
        <v>-6.2622309197651639E-3</v>
      </c>
      <c r="L1044" s="845"/>
      <c r="M1044" s="1232">
        <f t="shared" si="73"/>
        <v>4</v>
      </c>
      <c r="N1044" s="845"/>
      <c r="O1044" s="845"/>
      <c r="P1044" s="845"/>
      <c r="Q1044" s="450"/>
      <c r="R1044" s="845">
        <f t="shared" si="74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5"/>
        <v>Own meat</v>
      </c>
      <c r="B1045" s="1222">
        <v>3</v>
      </c>
      <c r="C1045" s="889">
        <f t="shared" si="76"/>
        <v>0</v>
      </c>
      <c r="D1045" s="889">
        <f t="shared" si="77"/>
        <v>0</v>
      </c>
      <c r="E1045" s="889">
        <f t="shared" si="78"/>
        <v>0</v>
      </c>
      <c r="F1045" s="889">
        <f t="shared" si="79"/>
        <v>0</v>
      </c>
      <c r="G1045" s="845"/>
      <c r="H1045" s="1249">
        <f t="shared" si="80"/>
        <v>2.5073385518590997E-2</v>
      </c>
      <c r="I1045" s="1249">
        <f t="shared" si="81"/>
        <v>0</v>
      </c>
      <c r="J1045" s="1249">
        <f t="shared" si="82"/>
        <v>7.0939334637964771E-3</v>
      </c>
      <c r="K1045" s="1249">
        <f t="shared" si="83"/>
        <v>0</v>
      </c>
      <c r="L1045" s="845"/>
      <c r="M1045" s="1232" t="str">
        <f t="shared" si="73"/>
        <v/>
      </c>
      <c r="N1045" s="845"/>
      <c r="O1045" s="845"/>
      <c r="P1045" s="845"/>
      <c r="Q1045" s="450"/>
      <c r="R1045" s="845" t="str">
        <f t="shared" si="74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5"/>
        <v>Maize: kg produced</v>
      </c>
      <c r="B1046" s="1222">
        <v>4</v>
      </c>
      <c r="C1046" s="889">
        <f t="shared" si="76"/>
        <v>0.35518590998043054</v>
      </c>
      <c r="D1046" s="889">
        <f t="shared" si="77"/>
        <v>3.9465101108936695E-2</v>
      </c>
      <c r="E1046" s="889">
        <f t="shared" si="78"/>
        <v>0.44398238747553814</v>
      </c>
      <c r="F1046" s="889">
        <f t="shared" si="79"/>
        <v>0.14799412915851279</v>
      </c>
      <c r="G1046" s="845"/>
      <c r="H1046" s="1249">
        <f t="shared" si="80"/>
        <v>0.44398238747553814</v>
      </c>
      <c r="I1046" s="1249">
        <f t="shared" si="81"/>
        <v>1.7759295499021526</v>
      </c>
      <c r="J1046" s="1249">
        <f t="shared" si="82"/>
        <v>0.56829745596868886</v>
      </c>
      <c r="K1046" s="1249">
        <f t="shared" si="83"/>
        <v>4.0254403131115462</v>
      </c>
      <c r="L1046" s="845"/>
      <c r="M1046" s="1232">
        <f t="shared" si="73"/>
        <v>9</v>
      </c>
      <c r="N1046" s="845"/>
      <c r="O1046" s="845"/>
      <c r="P1046" s="845"/>
      <c r="Q1046" s="450"/>
      <c r="R1046" s="845">
        <f t="shared" si="74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5"/>
        <v>Beans: kg produced</v>
      </c>
      <c r="B1047" s="1222">
        <v>5</v>
      </c>
      <c r="C1047" s="889">
        <f t="shared" si="76"/>
        <v>0</v>
      </c>
      <c r="D1047" s="889">
        <f t="shared" si="77"/>
        <v>0</v>
      </c>
      <c r="E1047" s="889">
        <f t="shared" si="78"/>
        <v>5.5283757338551861E-3</v>
      </c>
      <c r="F1047" s="889">
        <f t="shared" si="79"/>
        <v>0</v>
      </c>
      <c r="G1047" s="845"/>
      <c r="H1047" s="1249">
        <f t="shared" si="80"/>
        <v>2.7641878669275928E-2</v>
      </c>
      <c r="I1047" s="1249">
        <f t="shared" si="81"/>
        <v>0</v>
      </c>
      <c r="J1047" s="1249">
        <f t="shared" si="82"/>
        <v>5.5283757338551856E-2</v>
      </c>
      <c r="K1047" s="1249">
        <f t="shared" si="83"/>
        <v>0</v>
      </c>
      <c r="L1047" s="845"/>
      <c r="M1047" s="1232">
        <f t="shared" si="73"/>
        <v>14</v>
      </c>
      <c r="N1047" s="845"/>
      <c r="O1047" s="845"/>
      <c r="P1047" s="845"/>
      <c r="Q1047" s="450"/>
      <c r="R1047" s="845">
        <f t="shared" si="74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5"/>
        <v>Cabbage: kg produced</v>
      </c>
      <c r="B1048" s="1222">
        <v>6</v>
      </c>
      <c r="C1048" s="889">
        <f t="shared" si="76"/>
        <v>0</v>
      </c>
      <c r="D1048" s="889">
        <f t="shared" si="77"/>
        <v>0</v>
      </c>
      <c r="E1048" s="889">
        <f t="shared" si="78"/>
        <v>0</v>
      </c>
      <c r="F1048" s="889">
        <f t="shared" si="79"/>
        <v>0</v>
      </c>
      <c r="G1048" s="845"/>
      <c r="H1048" s="1249">
        <f t="shared" si="80"/>
        <v>1.1415525114155252E-2</v>
      </c>
      <c r="I1048" s="1249">
        <f t="shared" si="81"/>
        <v>7.9908675799086767E-2</v>
      </c>
      <c r="J1048" s="1249">
        <f t="shared" si="82"/>
        <v>1.8264840182648401E-2</v>
      </c>
      <c r="K1048" s="1249">
        <f t="shared" si="83"/>
        <v>0.12785388127853881</v>
      </c>
      <c r="L1048" s="845"/>
      <c r="M1048" s="1232">
        <f t="shared" si="73"/>
        <v>15</v>
      </c>
      <c r="N1048" s="845"/>
      <c r="O1048" s="845"/>
      <c r="P1048" s="845"/>
      <c r="Q1048" s="450"/>
      <c r="R1048" s="845">
        <f t="shared" si="74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5"/>
        <v>Impwa: kg produced</v>
      </c>
      <c r="B1049" s="1222">
        <v>7</v>
      </c>
      <c r="C1049" s="889">
        <f t="shared" si="76"/>
        <v>0</v>
      </c>
      <c r="D1049" s="889">
        <f t="shared" si="77"/>
        <v>0</v>
      </c>
      <c r="E1049" s="889">
        <f t="shared" si="78"/>
        <v>0</v>
      </c>
      <c r="F1049" s="889">
        <f t="shared" si="79"/>
        <v>0</v>
      </c>
      <c r="G1049" s="845"/>
      <c r="H1049" s="1249">
        <f t="shared" si="80"/>
        <v>2.0384866275277233E-3</v>
      </c>
      <c r="I1049" s="1249">
        <f t="shared" si="81"/>
        <v>3.8731245923026743E-2</v>
      </c>
      <c r="J1049" s="1249">
        <f t="shared" si="82"/>
        <v>4.0769732550554466E-3</v>
      </c>
      <c r="K1049" s="1249">
        <f t="shared" si="83"/>
        <v>5.3000652315720813E-2</v>
      </c>
      <c r="L1049" s="845"/>
      <c r="M1049" s="1232">
        <f t="shared" si="73"/>
        <v>16</v>
      </c>
      <c r="N1049" s="845"/>
      <c r="O1049" s="845"/>
      <c r="P1049" s="845"/>
      <c r="Q1049" s="450"/>
      <c r="R1049" s="845">
        <f t="shared" si="74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5"/>
        <v>Cassava (fresh): no. local meas.</v>
      </c>
      <c r="B1050" s="1222">
        <v>8</v>
      </c>
      <c r="C1050" s="889">
        <f t="shared" si="76"/>
        <v>4.1585127201565562E-2</v>
      </c>
      <c r="D1050" s="889">
        <f t="shared" si="77"/>
        <v>1.0396281800391385E-2</v>
      </c>
      <c r="E1050" s="889">
        <f t="shared" si="78"/>
        <v>8.1090998043052837E-2</v>
      </c>
      <c r="F1050" s="889">
        <f t="shared" si="79"/>
        <v>4.9902152641878667E-2</v>
      </c>
      <c r="G1050" s="845"/>
      <c r="H1050" s="1249">
        <f t="shared" si="80"/>
        <v>6.2377690802348333E-2</v>
      </c>
      <c r="I1050" s="1249">
        <f t="shared" si="81"/>
        <v>0.24951076320939336</v>
      </c>
      <c r="J1050" s="1249">
        <f t="shared" si="82"/>
        <v>4.9902152641878673E-2</v>
      </c>
      <c r="K1050" s="1249">
        <f t="shared" si="83"/>
        <v>0.19960861056751467</v>
      </c>
      <c r="L1050" s="845"/>
      <c r="M1050" s="1232">
        <f t="shared" si="73"/>
        <v>18</v>
      </c>
      <c r="N1050" s="845"/>
      <c r="O1050" s="845"/>
      <c r="P1050" s="845"/>
      <c r="Q1050" s="450"/>
      <c r="R1050" s="845">
        <f t="shared" si="74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5"/>
        <v>Sweet potatoes: no. local meas</v>
      </c>
      <c r="B1051" s="1222">
        <v>9</v>
      </c>
      <c r="C1051" s="889">
        <f t="shared" si="76"/>
        <v>4.3378995433789952E-2</v>
      </c>
      <c r="D1051" s="889">
        <f t="shared" si="77"/>
        <v>1.8590998043052837E-2</v>
      </c>
      <c r="E1051" s="889">
        <f t="shared" si="78"/>
        <v>3.2534246575342471E-2</v>
      </c>
      <c r="F1051" s="889">
        <f t="shared" si="79"/>
        <v>3.7181996086105673E-2</v>
      </c>
      <c r="G1051" s="1222"/>
      <c r="H1051" s="1249">
        <f t="shared" si="80"/>
        <v>4.6477495107632091E-2</v>
      </c>
      <c r="I1051" s="1249">
        <f t="shared" si="81"/>
        <v>0.18590998043052837</v>
      </c>
      <c r="J1051" s="1249">
        <f t="shared" si="82"/>
        <v>3.7181996086105673E-2</v>
      </c>
      <c r="K1051" s="1249">
        <f t="shared" si="83"/>
        <v>0.14872798434442269</v>
      </c>
      <c r="L1051" s="845"/>
      <c r="M1051" s="1232">
        <f t="shared" si="73"/>
        <v>21</v>
      </c>
      <c r="N1051" s="845"/>
      <c r="O1051" s="845"/>
      <c r="P1051" s="845"/>
      <c r="Q1051" s="450"/>
      <c r="R1051" s="845">
        <f t="shared" si="74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5"/>
        <v>Groundnuts (dry): no. local meas</v>
      </c>
      <c r="B1052" s="1222">
        <v>10</v>
      </c>
      <c r="C1052" s="889">
        <f t="shared" si="76"/>
        <v>0.12589693411611219</v>
      </c>
      <c r="D1052" s="889">
        <f t="shared" si="77"/>
        <v>0.18884540117416831</v>
      </c>
      <c r="E1052" s="889">
        <f t="shared" si="78"/>
        <v>9.4422700587084143E-2</v>
      </c>
      <c r="F1052" s="889">
        <f t="shared" si="79"/>
        <v>0.18884540117416831</v>
      </c>
      <c r="G1052" s="845"/>
      <c r="H1052" s="1249">
        <f t="shared" si="80"/>
        <v>0.18884540117416829</v>
      </c>
      <c r="I1052" s="1249">
        <f t="shared" si="81"/>
        <v>0.70817025440313119</v>
      </c>
      <c r="J1052" s="1249">
        <f t="shared" si="82"/>
        <v>3.7769080234833663E-2</v>
      </c>
      <c r="K1052" s="1249">
        <f t="shared" si="83"/>
        <v>1.0575342465753423</v>
      </c>
      <c r="L1052" s="845"/>
      <c r="M1052" s="1232">
        <f t="shared" si="73"/>
        <v>22</v>
      </c>
      <c r="N1052" s="845"/>
      <c r="O1052" s="845"/>
      <c r="P1052" s="845"/>
      <c r="Q1052" s="450"/>
      <c r="R1052" s="845">
        <f t="shared" si="74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5"/>
        <v>Tomato : no. local meas</v>
      </c>
      <c r="B1053" s="1222">
        <v>11</v>
      </c>
      <c r="C1053" s="889">
        <f t="shared" si="76"/>
        <v>0</v>
      </c>
      <c r="D1053" s="889">
        <f t="shared" si="77"/>
        <v>0</v>
      </c>
      <c r="E1053" s="889">
        <f t="shared" si="78"/>
        <v>1.3046314416177429E-3</v>
      </c>
      <c r="F1053" s="889">
        <f t="shared" si="79"/>
        <v>2.6092628832354867E-3</v>
      </c>
      <c r="G1053" s="845"/>
      <c r="H1053" s="1249">
        <f t="shared" si="80"/>
        <v>1.9569471624266148E-3</v>
      </c>
      <c r="I1053" s="1249">
        <f t="shared" si="81"/>
        <v>3.0658838878016959E-2</v>
      </c>
      <c r="J1053" s="1249">
        <f t="shared" si="82"/>
        <v>2.6092628832354858E-3</v>
      </c>
      <c r="K1053" s="1249">
        <f t="shared" si="83"/>
        <v>3.9138943248532287E-2</v>
      </c>
      <c r="L1053" s="845"/>
      <c r="M1053" s="1232">
        <f t="shared" si="73"/>
        <v>23</v>
      </c>
      <c r="N1053" s="845"/>
      <c r="O1053" s="845"/>
      <c r="P1053" s="845"/>
      <c r="Q1053" s="450"/>
      <c r="R1053" s="845">
        <f t="shared" si="74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4">IF(OR(A1053="",LOOKUP(B1054,$T$819:$T$897,A$819:A$897)=A1053),"",LOOKUP(B1054,$T$819:$T$897,A$819:A$897))</f>
        <v>Rape. local measure</v>
      </c>
      <c r="B1054" s="1222">
        <v>12</v>
      </c>
      <c r="C1054" s="889">
        <f t="shared" si="76"/>
        <v>1.0437051532941943E-2</v>
      </c>
      <c r="D1054" s="889">
        <f t="shared" si="77"/>
        <v>5.2185257664709751E-3</v>
      </c>
      <c r="E1054" s="889">
        <f t="shared" si="78"/>
        <v>7.8277886497064592E-3</v>
      </c>
      <c r="F1054" s="889">
        <f t="shared" si="79"/>
        <v>1.5655577299412915E-2</v>
      </c>
      <c r="G1054" s="845"/>
      <c r="H1054" s="1249">
        <f t="shared" si="80"/>
        <v>1.9569471624266144E-2</v>
      </c>
      <c r="I1054" s="1249">
        <f t="shared" si="81"/>
        <v>0.19569471624266144</v>
      </c>
      <c r="J1054" s="1249">
        <f t="shared" si="82"/>
        <v>1.5655577299412918E-2</v>
      </c>
      <c r="K1054" s="1249">
        <f t="shared" si="83"/>
        <v>0.61056751467710368</v>
      </c>
      <c r="L1054" s="845"/>
      <c r="M1054" s="1232">
        <f t="shared" si="73"/>
        <v>24</v>
      </c>
      <c r="N1054" s="845"/>
      <c r="O1054" s="845"/>
      <c r="P1054" s="845"/>
      <c r="Q1054" s="450"/>
      <c r="R1054" s="845">
        <f t="shared" si="74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4"/>
        <v>Onions produced - unit</v>
      </c>
      <c r="B1055" s="1222">
        <v>13</v>
      </c>
      <c r="C1055" s="889">
        <f t="shared" si="76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4"/>
        <v>WILD FOODS -- see worksheet Data 3</v>
      </c>
      <c r="B1056" s="1222">
        <v>14</v>
      </c>
      <c r="C1056" s="889">
        <f t="shared" si="76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4"/>
        <v>Labour: Land clearing, construction, herding, slaughtering</v>
      </c>
      <c r="B1057" s="1222">
        <v>15</v>
      </c>
      <c r="C1057" s="889">
        <f t="shared" si="76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4"/>
        <v>Labour: Weeding</v>
      </c>
      <c r="B1058" s="1222">
        <v>16</v>
      </c>
      <c r="C1058" s="889">
        <f t="shared" si="76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4"/>
        <v>Labour: Harvesting</v>
      </c>
      <c r="B1059" s="1222">
        <v>17</v>
      </c>
      <c r="C1059" s="889">
        <f t="shared" si="76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1055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5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6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5"/>
        <v>Cows' milk sales - season 2</v>
      </c>
      <c r="B1069" s="1222">
        <v>2</v>
      </c>
      <c r="C1069" s="1126">
        <f t="shared" ref="C1069:C1090" si="87">IF($A1069="","",LOOKUP($B1069,$T$903:$T$982,C$903:C$982))</f>
        <v>0</v>
      </c>
      <c r="D1069" s="1126">
        <f t="shared" ref="D1069:D1090" si="88">IF($A1069="","",LOOKUP($B1069,$T$903:$T$982,M$903:M$982))</f>
        <v>0</v>
      </c>
      <c r="E1069" s="1126">
        <f t="shared" ref="E1069:E1090" si="89">IF($A1069="","",LOOKUP($B1069,$T$903:$T$982,D$903:D$982))</f>
        <v>0</v>
      </c>
      <c r="F1069" s="1126">
        <f t="shared" ref="F1069:F1090" si="90">IF($A1069="","",LOOKUP($B1069,$T$903:$T$982,N$903:N$982))</f>
        <v>0</v>
      </c>
      <c r="G1069" s="845"/>
      <c r="H1069" s="1232">
        <f t="shared" ref="H1069:H1090" si="91">IF($A1069="","",LOOKUP($B1069,$T$903:$T$982,E$903:E$982))</f>
        <v>750</v>
      </c>
      <c r="I1069" s="1232">
        <f t="shared" ref="I1069:I1090" si="92">IF($A1069="","",LOOKUP($B1069,$T$903:$T$982,O$903:O$982))</f>
        <v>-75</v>
      </c>
      <c r="J1069" s="1232">
        <f t="shared" ref="J1069:J1090" si="93">IF($A1069="","",LOOKUP($B1069,$T$903:$T$982,F$903:F$982))</f>
        <v>750</v>
      </c>
      <c r="K1069" s="1232">
        <f t="shared" ref="K1069:K1090" si="94">IF($A1069="","",LOOKUP($B1069,$T$903:$T$982,P$903:P$982))</f>
        <v>375</v>
      </c>
      <c r="L1069" s="845"/>
      <c r="M1069" s="1009">
        <f t="shared" si="86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5"/>
        <v>Beef sales: no sold</v>
      </c>
      <c r="B1070" s="1222">
        <v>3</v>
      </c>
      <c r="C1070" s="1126">
        <f t="shared" si="87"/>
        <v>0</v>
      </c>
      <c r="D1070" s="1126">
        <f t="shared" si="88"/>
        <v>0</v>
      </c>
      <c r="E1070" s="1126">
        <f t="shared" si="89"/>
        <v>0</v>
      </c>
      <c r="F1070" s="1126">
        <f t="shared" si="90"/>
        <v>0</v>
      </c>
      <c r="G1070" s="845"/>
      <c r="H1070" s="1232">
        <f t="shared" si="91"/>
        <v>0</v>
      </c>
      <c r="I1070" s="1232">
        <f t="shared" si="92"/>
        <v>0</v>
      </c>
      <c r="J1070" s="1232">
        <f t="shared" si="93"/>
        <v>2500</v>
      </c>
      <c r="K1070" s="1232">
        <f t="shared" si="94"/>
        <v>0</v>
      </c>
      <c r="L1070" s="845"/>
      <c r="M1070" s="1009" t="str">
        <f t="shared" si="86"/>
        <v/>
      </c>
      <c r="N1070" s="845"/>
      <c r="O1070" s="845"/>
      <c r="P1070" s="845"/>
      <c r="Q1070" s="450"/>
      <c r="R1070" s="845" t="str">
        <f t="shared" ref="R1070:R1090" si="95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5"/>
        <v>Goat meat sales - kg sold</v>
      </c>
      <c r="B1071" s="1222">
        <v>4</v>
      </c>
      <c r="C1071" s="1126">
        <f t="shared" si="87"/>
        <v>0</v>
      </c>
      <c r="D1071" s="1126">
        <f t="shared" si="88"/>
        <v>0</v>
      </c>
      <c r="E1071" s="1126">
        <f t="shared" si="89"/>
        <v>0</v>
      </c>
      <c r="F1071" s="1126">
        <f t="shared" si="90"/>
        <v>0</v>
      </c>
      <c r="G1071" s="845"/>
      <c r="H1071" s="1232">
        <f t="shared" si="91"/>
        <v>800</v>
      </c>
      <c r="I1071" s="1232">
        <f t="shared" si="92"/>
        <v>0</v>
      </c>
      <c r="J1071" s="1232">
        <f t="shared" si="93"/>
        <v>0</v>
      </c>
      <c r="K1071" s="1232">
        <f t="shared" si="94"/>
        <v>0</v>
      </c>
      <c r="L1071" s="845"/>
      <c r="M1071" s="1009" t="str">
        <f t="shared" si="86"/>
        <v/>
      </c>
      <c r="N1071" s="845"/>
      <c r="O1071" s="845"/>
      <c r="P1071" s="845"/>
      <c r="Q1071" s="450"/>
      <c r="R1071" s="845" t="str">
        <f t="shared" si="95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5"/>
        <v>Cattle sales - local: no. sold</v>
      </c>
      <c r="B1072" s="1222">
        <v>5</v>
      </c>
      <c r="C1072" s="1126">
        <f t="shared" si="87"/>
        <v>0</v>
      </c>
      <c r="D1072" s="1126">
        <f t="shared" si="88"/>
        <v>0</v>
      </c>
      <c r="E1072" s="1126">
        <f t="shared" si="89"/>
        <v>0</v>
      </c>
      <c r="F1072" s="1126">
        <f t="shared" si="90"/>
        <v>0</v>
      </c>
      <c r="G1072" s="845"/>
      <c r="H1072" s="1232">
        <f t="shared" si="91"/>
        <v>1250</v>
      </c>
      <c r="I1072" s="1232">
        <f t="shared" si="92"/>
        <v>0</v>
      </c>
      <c r="J1072" s="1232">
        <f t="shared" si="93"/>
        <v>3750</v>
      </c>
      <c r="K1072" s="1232">
        <f t="shared" si="94"/>
        <v>0</v>
      </c>
      <c r="L1072" s="845"/>
      <c r="M1072" s="1009" t="str">
        <f t="shared" si="86"/>
        <v/>
      </c>
      <c r="N1072" s="845"/>
      <c r="O1072" s="845"/>
      <c r="P1072" s="845"/>
      <c r="Q1072" s="450"/>
      <c r="R1072" s="845" t="str">
        <f t="shared" si="95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5"/>
        <v>Goat sales - local: no. sold</v>
      </c>
      <c r="B1073" s="1222">
        <v>6</v>
      </c>
      <c r="C1073" s="1126">
        <f t="shared" si="87"/>
        <v>0</v>
      </c>
      <c r="D1073" s="1126">
        <f t="shared" si="88"/>
        <v>0</v>
      </c>
      <c r="E1073" s="1126">
        <f t="shared" si="89"/>
        <v>0</v>
      </c>
      <c r="F1073" s="1126">
        <f t="shared" si="90"/>
        <v>0</v>
      </c>
      <c r="G1073" s="845"/>
      <c r="H1073" s="1232">
        <f t="shared" si="91"/>
        <v>300</v>
      </c>
      <c r="I1073" s="1232">
        <f t="shared" si="92"/>
        <v>150</v>
      </c>
      <c r="J1073" s="1232">
        <f t="shared" si="93"/>
        <v>450</v>
      </c>
      <c r="K1073" s="1232">
        <f t="shared" si="94"/>
        <v>150</v>
      </c>
      <c r="L1073" s="845"/>
      <c r="M1073" s="1009" t="str">
        <f t="shared" si="86"/>
        <v/>
      </c>
      <c r="N1073" s="845"/>
      <c r="O1073" s="845"/>
      <c r="P1073" s="845"/>
      <c r="Q1073" s="450"/>
      <c r="R1073" s="845" t="str">
        <f t="shared" si="95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5"/>
        <v>Chicken sales: no. sold</v>
      </c>
      <c r="B1074" s="1222">
        <v>7</v>
      </c>
      <c r="C1074" s="1126">
        <f t="shared" si="87"/>
        <v>25</v>
      </c>
      <c r="D1074" s="1126">
        <f t="shared" si="88"/>
        <v>0</v>
      </c>
      <c r="E1074" s="1126">
        <f t="shared" si="89"/>
        <v>50</v>
      </c>
      <c r="F1074" s="1126">
        <f t="shared" si="90"/>
        <v>0</v>
      </c>
      <c r="G1074" s="845"/>
      <c r="H1074" s="1232">
        <f t="shared" si="91"/>
        <v>200</v>
      </c>
      <c r="I1074" s="1232">
        <f t="shared" si="92"/>
        <v>0</v>
      </c>
      <c r="J1074" s="1232">
        <f t="shared" si="93"/>
        <v>250</v>
      </c>
      <c r="K1074" s="1232">
        <f t="shared" si="94"/>
        <v>0</v>
      </c>
      <c r="L1074" s="845"/>
      <c r="M1074" s="1009" t="str">
        <f t="shared" si="86"/>
        <v/>
      </c>
      <c r="N1074" s="845"/>
      <c r="O1074" s="845"/>
      <c r="P1074" s="845"/>
      <c r="Q1074" s="450"/>
      <c r="R1074" s="845" t="str">
        <f t="shared" si="95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5"/>
        <v>Maize: kg produced</v>
      </c>
      <c r="B1075" s="1222">
        <v>8</v>
      </c>
      <c r="C1075" s="1126">
        <f t="shared" si="87"/>
        <v>65</v>
      </c>
      <c r="D1075" s="1126">
        <f t="shared" si="88"/>
        <v>-65</v>
      </c>
      <c r="E1075" s="1126">
        <f t="shared" si="89"/>
        <v>325</v>
      </c>
      <c r="F1075" s="1126">
        <f t="shared" si="90"/>
        <v>-325</v>
      </c>
      <c r="G1075" s="845"/>
      <c r="H1075" s="1232">
        <f t="shared" si="91"/>
        <v>3900</v>
      </c>
      <c r="I1075" s="1232">
        <f t="shared" si="92"/>
        <v>-3900</v>
      </c>
      <c r="J1075" s="1232">
        <f t="shared" si="93"/>
        <v>11050</v>
      </c>
      <c r="K1075" s="1232">
        <f t="shared" si="94"/>
        <v>-11050</v>
      </c>
      <c r="L1075" s="845"/>
      <c r="M1075" s="1009">
        <f t="shared" si="86"/>
        <v>9</v>
      </c>
      <c r="N1075" s="845"/>
      <c r="O1075" s="845"/>
      <c r="P1075" s="845"/>
      <c r="Q1075" s="450"/>
      <c r="R1075" s="845">
        <f t="shared" si="95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5"/>
        <v>Beans: kg produced</v>
      </c>
      <c r="B1076" s="1222">
        <v>9</v>
      </c>
      <c r="C1076" s="1126">
        <f t="shared" si="87"/>
        <v>0</v>
      </c>
      <c r="D1076" s="1126">
        <f t="shared" si="88"/>
        <v>0</v>
      </c>
      <c r="E1076" s="1126">
        <f t="shared" si="89"/>
        <v>0</v>
      </c>
      <c r="F1076" s="1126">
        <f t="shared" si="90"/>
        <v>0</v>
      </c>
      <c r="G1076" s="845"/>
      <c r="H1076" s="1232">
        <f t="shared" si="91"/>
        <v>600</v>
      </c>
      <c r="I1076" s="1232">
        <f t="shared" si="92"/>
        <v>0</v>
      </c>
      <c r="J1076" s="1232">
        <f t="shared" si="93"/>
        <v>0</v>
      </c>
      <c r="K1076" s="1232">
        <f t="shared" si="94"/>
        <v>0</v>
      </c>
      <c r="L1076" s="845"/>
      <c r="M1076" s="1009">
        <f t="shared" si="86"/>
        <v>14</v>
      </c>
      <c r="N1076" s="845"/>
      <c r="O1076" s="845"/>
      <c r="P1076" s="845"/>
      <c r="Q1076" s="450"/>
      <c r="R1076" s="845">
        <f t="shared" si="95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5"/>
        <v>Cabbage: kg produced</v>
      </c>
      <c r="B1077" s="1222">
        <v>10</v>
      </c>
      <c r="C1077" s="1126">
        <f t="shared" si="87"/>
        <v>0</v>
      </c>
      <c r="D1077" s="1126">
        <f t="shared" si="88"/>
        <v>0</v>
      </c>
      <c r="E1077" s="1126">
        <f t="shared" si="89"/>
        <v>0</v>
      </c>
      <c r="F1077" s="1126">
        <f t="shared" si="90"/>
        <v>0</v>
      </c>
      <c r="G1077" s="845"/>
      <c r="H1077" s="1232">
        <f t="shared" si="91"/>
        <v>2100</v>
      </c>
      <c r="I1077" s="1232">
        <f t="shared" si="92"/>
        <v>-2100</v>
      </c>
      <c r="J1077" s="1232">
        <f t="shared" si="93"/>
        <v>4200</v>
      </c>
      <c r="K1077" s="1232">
        <f t="shared" si="94"/>
        <v>-4200</v>
      </c>
      <c r="L1077" s="845"/>
      <c r="M1077" s="1009">
        <f t="shared" si="86"/>
        <v>15</v>
      </c>
      <c r="N1077" s="845"/>
      <c r="O1077" s="845"/>
      <c r="P1077" s="845"/>
      <c r="Q1077" s="450"/>
      <c r="R1077" s="845">
        <f t="shared" si="95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5"/>
        <v>Impwa: kg produced</v>
      </c>
      <c r="B1078" s="1222">
        <v>11</v>
      </c>
      <c r="C1078" s="1126">
        <f t="shared" si="87"/>
        <v>0</v>
      </c>
      <c r="D1078" s="1126">
        <f t="shared" si="88"/>
        <v>0</v>
      </c>
      <c r="E1078" s="1126">
        <f t="shared" si="89"/>
        <v>0</v>
      </c>
      <c r="F1078" s="1126">
        <f t="shared" si="90"/>
        <v>0</v>
      </c>
      <c r="G1078" s="845"/>
      <c r="H1078" s="1232">
        <f t="shared" si="91"/>
        <v>950</v>
      </c>
      <c r="I1078" s="1232">
        <f t="shared" si="92"/>
        <v>-950</v>
      </c>
      <c r="J1078" s="1232">
        <f t="shared" si="93"/>
        <v>1625</v>
      </c>
      <c r="K1078" s="1232">
        <f t="shared" si="94"/>
        <v>-1625</v>
      </c>
      <c r="L1078" s="845"/>
      <c r="M1078" s="1009">
        <f t="shared" si="86"/>
        <v>16</v>
      </c>
      <c r="N1078" s="845"/>
      <c r="O1078" s="845"/>
      <c r="P1078" s="845"/>
      <c r="Q1078" s="450"/>
      <c r="R1078" s="845">
        <f t="shared" si="95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5"/>
        <v>Cassava (fresh): no. local meas.</v>
      </c>
      <c r="B1079" s="1222">
        <v>12</v>
      </c>
      <c r="C1079" s="1126">
        <f t="shared" si="87"/>
        <v>0</v>
      </c>
      <c r="D1079" s="1126">
        <f t="shared" si="88"/>
        <v>0</v>
      </c>
      <c r="E1079" s="1126">
        <f t="shared" si="89"/>
        <v>105</v>
      </c>
      <c r="F1079" s="1126">
        <f t="shared" si="90"/>
        <v>-105</v>
      </c>
      <c r="G1079" s="845"/>
      <c r="H1079" s="1232">
        <f t="shared" si="91"/>
        <v>1050</v>
      </c>
      <c r="I1079" s="1232">
        <f t="shared" si="92"/>
        <v>-1050</v>
      </c>
      <c r="J1079" s="1232">
        <f t="shared" si="93"/>
        <v>1050</v>
      </c>
      <c r="K1079" s="1232">
        <f t="shared" si="94"/>
        <v>-1050</v>
      </c>
      <c r="L1079" s="845"/>
      <c r="M1079" s="1009">
        <f t="shared" si="86"/>
        <v>18</v>
      </c>
      <c r="N1079" s="845"/>
      <c r="O1079" s="845"/>
      <c r="P1079" s="845"/>
      <c r="Q1079" s="450"/>
      <c r="R1079" s="845">
        <f t="shared" si="95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5"/>
        <v>Sweet potatoes: no. local meas</v>
      </c>
      <c r="B1080" s="1222">
        <v>13</v>
      </c>
      <c r="C1080" s="1126">
        <f t="shared" si="87"/>
        <v>75</v>
      </c>
      <c r="D1080" s="1126">
        <f t="shared" si="88"/>
        <v>-75</v>
      </c>
      <c r="E1080" s="1126">
        <f t="shared" si="89"/>
        <v>200</v>
      </c>
      <c r="F1080" s="1126">
        <f t="shared" si="90"/>
        <v>-200</v>
      </c>
      <c r="G1080" s="845"/>
      <c r="H1080" s="1232">
        <f t="shared" si="91"/>
        <v>1000</v>
      </c>
      <c r="I1080" s="1232">
        <f t="shared" si="92"/>
        <v>-1000</v>
      </c>
      <c r="J1080" s="1232">
        <f t="shared" si="93"/>
        <v>1000</v>
      </c>
      <c r="K1080" s="1232">
        <f t="shared" si="94"/>
        <v>-1000</v>
      </c>
      <c r="L1080" s="845"/>
      <c r="M1080" s="1009">
        <f t="shared" si="86"/>
        <v>21</v>
      </c>
      <c r="N1080" s="845"/>
      <c r="O1080" s="845"/>
      <c r="P1080" s="845"/>
      <c r="Q1080" s="450"/>
      <c r="R1080" s="845">
        <f t="shared" si="95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5"/>
        <v>Groundnuts (dry): no. local meas</v>
      </c>
      <c r="B1081" s="1222">
        <v>14</v>
      </c>
      <c r="C1081" s="1126">
        <f t="shared" si="87"/>
        <v>180</v>
      </c>
      <c r="D1081" s="1126">
        <f t="shared" si="88"/>
        <v>-180</v>
      </c>
      <c r="E1081" s="1126">
        <f t="shared" si="89"/>
        <v>240</v>
      </c>
      <c r="F1081" s="1126">
        <f t="shared" si="90"/>
        <v>-240</v>
      </c>
      <c r="G1081" s="845"/>
      <c r="H1081" s="1232">
        <f t="shared" si="91"/>
        <v>900</v>
      </c>
      <c r="I1081" s="1232">
        <f t="shared" si="92"/>
        <v>-900</v>
      </c>
      <c r="J1081" s="1232">
        <f t="shared" si="93"/>
        <v>1680</v>
      </c>
      <c r="K1081" s="1232">
        <f t="shared" si="94"/>
        <v>-1680</v>
      </c>
      <c r="L1081" s="845"/>
      <c r="M1081" s="1009">
        <f t="shared" si="86"/>
        <v>22</v>
      </c>
      <c r="N1081" s="845"/>
      <c r="O1081" s="845"/>
      <c r="P1081" s="845"/>
      <c r="Q1081" s="450"/>
      <c r="R1081" s="845">
        <f t="shared" si="95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5"/>
        <v>Tomato : no. local meas</v>
      </c>
      <c r="B1082" s="1222">
        <v>15</v>
      </c>
      <c r="C1082" s="1126">
        <f t="shared" si="87"/>
        <v>0</v>
      </c>
      <c r="D1082" s="1126">
        <f t="shared" si="88"/>
        <v>0</v>
      </c>
      <c r="E1082" s="1126">
        <f t="shared" si="89"/>
        <v>200</v>
      </c>
      <c r="F1082" s="1126">
        <f t="shared" si="90"/>
        <v>-200</v>
      </c>
      <c r="G1082" s="845"/>
      <c r="H1082" s="1232">
        <f t="shared" si="91"/>
        <v>2350</v>
      </c>
      <c r="I1082" s="1232">
        <f t="shared" si="92"/>
        <v>-2350</v>
      </c>
      <c r="J1082" s="1232">
        <f t="shared" si="93"/>
        <v>3750</v>
      </c>
      <c r="K1082" s="1232">
        <f t="shared" si="94"/>
        <v>-3750</v>
      </c>
      <c r="L1082" s="845"/>
      <c r="M1082" s="1009">
        <f t="shared" si="86"/>
        <v>23</v>
      </c>
      <c r="N1082" s="845"/>
      <c r="O1082" s="845"/>
      <c r="P1082" s="845"/>
      <c r="Q1082" s="450"/>
      <c r="R1082" s="845">
        <f t="shared" si="95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5"/>
        <v>Rape. local measure</v>
      </c>
      <c r="B1083" s="1222">
        <v>16</v>
      </c>
      <c r="C1083" s="1126">
        <f t="shared" si="87"/>
        <v>30</v>
      </c>
      <c r="D1083" s="1126">
        <f t="shared" si="88"/>
        <v>-30</v>
      </c>
      <c r="E1083" s="1126">
        <f t="shared" si="89"/>
        <v>120</v>
      </c>
      <c r="F1083" s="1126">
        <f t="shared" si="90"/>
        <v>-120</v>
      </c>
      <c r="G1083" s="845"/>
      <c r="H1083" s="1232">
        <f t="shared" si="91"/>
        <v>1500</v>
      </c>
      <c r="I1083" s="1232">
        <f t="shared" si="92"/>
        <v>-1500</v>
      </c>
      <c r="J1083" s="1232">
        <f t="shared" si="93"/>
        <v>5850</v>
      </c>
      <c r="K1083" s="1232">
        <f t="shared" si="94"/>
        <v>-5850</v>
      </c>
      <c r="L1083" s="845"/>
      <c r="M1083" s="1009">
        <f t="shared" si="86"/>
        <v>24</v>
      </c>
      <c r="N1083" s="845"/>
      <c r="O1083" s="845"/>
      <c r="P1083" s="845"/>
      <c r="Q1083" s="450"/>
      <c r="R1083" s="845">
        <f t="shared" si="95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5"/>
        <v>Onions produced - unit</v>
      </c>
      <c r="B1084" s="1222">
        <v>17</v>
      </c>
      <c r="C1084" s="1126">
        <f t="shared" si="87"/>
        <v>0</v>
      </c>
      <c r="D1084" s="1126">
        <f t="shared" si="88"/>
        <v>0</v>
      </c>
      <c r="E1084" s="1126">
        <f t="shared" si="89"/>
        <v>0</v>
      </c>
      <c r="F1084" s="1126">
        <f t="shared" si="90"/>
        <v>0</v>
      </c>
      <c r="G1084" s="845"/>
      <c r="H1084" s="1232">
        <f t="shared" si="91"/>
        <v>1875</v>
      </c>
      <c r="I1084" s="1232">
        <f t="shared" si="92"/>
        <v>-1875</v>
      </c>
      <c r="J1084" s="1232">
        <f t="shared" si="93"/>
        <v>2875</v>
      </c>
      <c r="K1084" s="1232">
        <f t="shared" si="94"/>
        <v>-2875</v>
      </c>
      <c r="L1084" s="845"/>
      <c r="M1084" s="1009" t="str">
        <f t="shared" si="86"/>
        <v/>
      </c>
      <c r="N1084" s="845"/>
      <c r="O1084" s="845"/>
      <c r="P1084" s="845"/>
      <c r="Q1084" s="450"/>
      <c r="R1084" s="845">
        <f t="shared" si="95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5"/>
        <v xml:space="preserve">Soya Beans: kg sold </v>
      </c>
      <c r="B1085" s="1222">
        <v>18</v>
      </c>
      <c r="C1085" s="1126">
        <f t="shared" si="87"/>
        <v>0</v>
      </c>
      <c r="D1085" s="1126">
        <f t="shared" si="88"/>
        <v>0</v>
      </c>
      <c r="E1085" s="1126">
        <f t="shared" si="89"/>
        <v>0</v>
      </c>
      <c r="F1085" s="1126">
        <f t="shared" si="90"/>
        <v>0</v>
      </c>
      <c r="G1085" s="845"/>
      <c r="H1085" s="1232">
        <f t="shared" si="91"/>
        <v>1400</v>
      </c>
      <c r="I1085" s="1232">
        <f t="shared" si="92"/>
        <v>0</v>
      </c>
      <c r="J1085" s="1232">
        <f t="shared" si="93"/>
        <v>2800</v>
      </c>
      <c r="K1085" s="1232">
        <f t="shared" si="94"/>
        <v>0</v>
      </c>
      <c r="L1085" s="845"/>
      <c r="M1085" s="1009" t="str">
        <f t="shared" si="86"/>
        <v/>
      </c>
      <c r="N1085" s="845"/>
      <c r="O1085" s="845"/>
      <c r="P1085" s="845"/>
      <c r="Q1085" s="450"/>
      <c r="R1085" s="845" t="str">
        <f t="shared" si="95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5"/>
        <v>WILD FOODS -- see worksheet Data 3</v>
      </c>
      <c r="B1086" s="1222">
        <v>19</v>
      </c>
      <c r="C1086" s="1126">
        <f t="shared" si="87"/>
        <v>415</v>
      </c>
      <c r="D1086" s="1126">
        <f t="shared" si="88"/>
        <v>-415</v>
      </c>
      <c r="E1086" s="1126">
        <f t="shared" si="89"/>
        <v>321</v>
      </c>
      <c r="F1086" s="1126">
        <f t="shared" si="90"/>
        <v>-321</v>
      </c>
      <c r="G1086" s="845"/>
      <c r="H1086" s="1232">
        <f t="shared" si="91"/>
        <v>300</v>
      </c>
      <c r="I1086" s="1232">
        <f t="shared" si="92"/>
        <v>-300</v>
      </c>
      <c r="J1086" s="1232">
        <f t="shared" si="93"/>
        <v>0</v>
      </c>
      <c r="K1086" s="1232">
        <f t="shared" si="94"/>
        <v>0</v>
      </c>
      <c r="L1086" s="845"/>
      <c r="M1086" s="1009" t="str">
        <f t="shared" si="86"/>
        <v/>
      </c>
      <c r="N1086" s="845"/>
      <c r="O1086" s="845"/>
      <c r="P1086" s="845"/>
      <c r="Q1086" s="450"/>
      <c r="R1086" s="845">
        <f t="shared" si="95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5"/>
        <v>Agricultural cash income -- see Data2</v>
      </c>
      <c r="B1087" s="1222">
        <v>20</v>
      </c>
      <c r="C1087" s="1126">
        <f t="shared" si="87"/>
        <v>500</v>
      </c>
      <c r="D1087" s="1126">
        <f t="shared" si="88"/>
        <v>100</v>
      </c>
      <c r="E1087" s="1126">
        <f t="shared" si="89"/>
        <v>700</v>
      </c>
      <c r="F1087" s="1126">
        <f t="shared" si="90"/>
        <v>140</v>
      </c>
      <c r="G1087" s="845"/>
      <c r="H1087" s="1232">
        <f t="shared" si="91"/>
        <v>0</v>
      </c>
      <c r="I1087" s="1232">
        <f t="shared" si="92"/>
        <v>0</v>
      </c>
      <c r="J1087" s="1232">
        <f t="shared" si="93"/>
        <v>0</v>
      </c>
      <c r="K1087" s="1232">
        <f t="shared" si="94"/>
        <v>0</v>
      </c>
      <c r="L1087" s="845"/>
      <c r="M1087" s="1009" t="str">
        <f t="shared" si="86"/>
        <v/>
      </c>
      <c r="N1087" s="845"/>
      <c r="O1087" s="845"/>
      <c r="P1087" s="845"/>
      <c r="Q1087" s="450"/>
      <c r="R1087" s="845" t="str">
        <f t="shared" si="95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5"/>
        <v>Self-employment -- see Data2</v>
      </c>
      <c r="B1088" s="1222">
        <v>21</v>
      </c>
      <c r="C1088" s="1126">
        <f t="shared" si="87"/>
        <v>240</v>
      </c>
      <c r="D1088" s="1126">
        <f t="shared" si="88"/>
        <v>48</v>
      </c>
      <c r="E1088" s="1126">
        <f t="shared" si="89"/>
        <v>300</v>
      </c>
      <c r="F1088" s="1126">
        <f t="shared" si="90"/>
        <v>60</v>
      </c>
      <c r="G1088" s="845"/>
      <c r="H1088" s="1232">
        <f t="shared" si="91"/>
        <v>2400</v>
      </c>
      <c r="I1088" s="1232">
        <f t="shared" si="92"/>
        <v>480</v>
      </c>
      <c r="J1088" s="1232">
        <f t="shared" si="93"/>
        <v>0</v>
      </c>
      <c r="K1088" s="1232">
        <f t="shared" si="94"/>
        <v>0</v>
      </c>
      <c r="L1088" s="845"/>
      <c r="M1088" s="1009" t="str">
        <f t="shared" si="86"/>
        <v/>
      </c>
      <c r="N1088" s="845"/>
      <c r="O1088" s="845"/>
      <c r="P1088" s="845"/>
      <c r="Q1088" s="450"/>
      <c r="R1088" s="845" t="str">
        <f t="shared" si="95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5"/>
        <v>Small business -- see Data2</v>
      </c>
      <c r="B1089" s="1222">
        <v>22</v>
      </c>
      <c r="C1089" s="1126">
        <f t="shared" si="87"/>
        <v>0</v>
      </c>
      <c r="D1089" s="1126">
        <f t="shared" si="88"/>
        <v>0</v>
      </c>
      <c r="E1089" s="1126">
        <f t="shared" si="89"/>
        <v>0</v>
      </c>
      <c r="F1089" s="1126">
        <f t="shared" si="90"/>
        <v>0</v>
      </c>
      <c r="G1089" s="845"/>
      <c r="H1089" s="1232">
        <f t="shared" si="91"/>
        <v>10200</v>
      </c>
      <c r="I1089" s="1232">
        <f t="shared" si="92"/>
        <v>0</v>
      </c>
      <c r="J1089" s="1232">
        <f t="shared" si="93"/>
        <v>79200</v>
      </c>
      <c r="K1089" s="1232">
        <f t="shared" si="94"/>
        <v>0</v>
      </c>
      <c r="L1089" s="845"/>
      <c r="M1089" s="1009" t="str">
        <f t="shared" si="86"/>
        <v/>
      </c>
      <c r="N1089" s="845"/>
      <c r="O1089" s="845"/>
      <c r="P1089" s="845"/>
      <c r="Q1089" s="450"/>
      <c r="R1089" s="845" t="str">
        <f t="shared" si="95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5"/>
        <v/>
      </c>
      <c r="B1090" s="1222">
        <v>23</v>
      </c>
      <c r="C1090" s="1126" t="str">
        <f t="shared" si="87"/>
        <v/>
      </c>
      <c r="D1090" s="1126" t="str">
        <f t="shared" si="88"/>
        <v/>
      </c>
      <c r="E1090" s="1126" t="str">
        <f t="shared" si="89"/>
        <v/>
      </c>
      <c r="F1090" s="1126" t="str">
        <f t="shared" si="90"/>
        <v/>
      </c>
      <c r="G1090" s="845"/>
      <c r="H1090" s="1232" t="str">
        <f t="shared" si="91"/>
        <v/>
      </c>
      <c r="I1090" s="1232" t="str">
        <f t="shared" si="92"/>
        <v/>
      </c>
      <c r="J1090" s="1232" t="str">
        <f t="shared" si="93"/>
        <v/>
      </c>
      <c r="K1090" s="1232" t="str">
        <f t="shared" si="94"/>
        <v/>
      </c>
      <c r="L1090" s="845"/>
      <c r="M1090" s="1009" t="str">
        <f t="shared" si="86"/>
        <v/>
      </c>
      <c r="N1090" s="845"/>
      <c r="O1090" s="845"/>
      <c r="P1090" s="845"/>
      <c r="Q1090" s="450"/>
      <c r="R1090" s="845" t="str">
        <f t="shared" si="95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6">A829</f>
        <v>Green cons - Season 1: no of months</v>
      </c>
      <c r="B1105" s="845"/>
      <c r="C1105" s="1254">
        <f t="shared" ref="C1105:F1106" si="97">MAX(SUM(C829,M829),SUM(C829))</f>
        <v>0</v>
      </c>
      <c r="D1105" s="1254">
        <f t="shared" si="97"/>
        <v>0</v>
      </c>
      <c r="E1105" s="1254">
        <f t="shared" si="97"/>
        <v>0</v>
      </c>
      <c r="F1105" s="1254">
        <f t="shared" si="97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98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6"/>
        <v xml:space="preserve">Green beans </v>
      </c>
      <c r="B1106" s="845"/>
      <c r="C1106" s="1254">
        <f t="shared" si="97"/>
        <v>0</v>
      </c>
      <c r="D1106" s="1254">
        <f t="shared" si="97"/>
        <v>0</v>
      </c>
      <c r="E1106" s="1254">
        <f t="shared" si="97"/>
        <v>0</v>
      </c>
      <c r="F1106" s="1254">
        <f t="shared" si="97"/>
        <v>0</v>
      </c>
      <c r="G1106" s="845"/>
      <c r="H1106" s="46"/>
      <c r="I1106" s="46"/>
      <c r="J1106" s="46"/>
      <c r="K1106" s="46"/>
      <c r="L1106" s="44"/>
      <c r="M1106" s="1245" t="str">
        <f t="shared" si="98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6"/>
        <v>Maize: kg produced</v>
      </c>
      <c r="B1107" s="845"/>
      <c r="C1107" s="1254">
        <f t="shared" ref="C1107:C1124" si="99">IF(C$1102=0,0,MAX((SUM(C831,M831)+SUM(C931,M931)/C$1102),(SUM(C831)+SUM(C931)/C$1102)))</f>
        <v>0.39465101108936723</v>
      </c>
      <c r="D1107" s="1254">
        <f t="shared" ref="D1107:D1124" si="100">IF(D$1102=0,0,MAX((SUM(D831,N831)+SUM(D931,N931)/D$1102),(SUM(D831)+SUM(D931)/D$1102)))</f>
        <v>0.59197651663405093</v>
      </c>
      <c r="E1107" s="1254">
        <f t="shared" ref="E1107:E1124" si="101">IF(E$1102=0,0,MAX((SUM(E831,O831)+SUM(E931,O931)/E$1102),(SUM(E831)+SUM(E931)/E$1102)))</f>
        <v>2.2199119373776908</v>
      </c>
      <c r="F1107" s="1254">
        <f t="shared" ref="F1107:F1124" si="102">IF(F$1102=0,0,MAX((SUM(F831,P831)+SUM(F931,P931)/F$1102),(SUM(F831)+SUM(F931)/F$1102)))</f>
        <v>4.593737769080235</v>
      </c>
      <c r="G1107" s="845"/>
      <c r="H1107" s="1255">
        <f t="shared" ref="H1107:H1124" si="103">IF(C$1102=0,0,MAX(SUM(C931,M931)/C$1102,SUM(C931)/C$1102))</f>
        <v>3.6343304445065699E-2</v>
      </c>
      <c r="I1107" s="1255">
        <f t="shared" ref="I1107:I1124" si="104">IF(D$1102=0,0,MAX(SUM(D931,N931)/D$1102,SUM(D931)/D$1102))</f>
        <v>0.13628739166899637</v>
      </c>
      <c r="J1107" s="1255">
        <f t="shared" ref="J1107:J1124" si="105">IF(E$1102=0,0,MAX(SUM(E931,O931)/E$1102,SUM(E931)/E$1102))</f>
        <v>1.6354487000279565</v>
      </c>
      <c r="K1107" s="1255">
        <f t="shared" ref="K1107:K1124" si="106">IF(F$1102=0,0,MAX(SUM(F931,P931)/F$1102,SUM(F931)/F$1102))</f>
        <v>3.7070170533967008</v>
      </c>
      <c r="L1107" s="44"/>
      <c r="M1107" s="1245" t="str">
        <f t="shared" si="98"/>
        <v>yes</v>
      </c>
      <c r="N1107" s="1259" t="str">
        <f t="shared" ref="N1107:N1126" si="107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6"/>
        <v>Sorghum: kg produced</v>
      </c>
      <c r="B1108" s="845"/>
      <c r="C1108" s="1254">
        <f t="shared" si="99"/>
        <v>0</v>
      </c>
      <c r="D1108" s="1254">
        <f t="shared" si="100"/>
        <v>0</v>
      </c>
      <c r="E1108" s="1254">
        <f t="shared" si="101"/>
        <v>0</v>
      </c>
      <c r="F1108" s="1254">
        <f t="shared" si="102"/>
        <v>0</v>
      </c>
      <c r="G1108" s="845"/>
      <c r="H1108" s="1255">
        <f t="shared" si="103"/>
        <v>0</v>
      </c>
      <c r="I1108" s="1255">
        <f t="shared" si="104"/>
        <v>0</v>
      </c>
      <c r="J1108" s="1255">
        <f t="shared" si="105"/>
        <v>0</v>
      </c>
      <c r="K1108" s="1255">
        <f t="shared" si="106"/>
        <v>0</v>
      </c>
      <c r="L1108" s="44"/>
      <c r="M1108" s="1245" t="str">
        <f t="shared" si="98"/>
        <v/>
      </c>
      <c r="N1108" s="1259" t="str">
        <f t="shared" si="107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6"/>
        <v>High value cereal: kg produced</v>
      </c>
      <c r="B1109" s="845"/>
      <c r="C1109" s="1254">
        <f t="shared" si="99"/>
        <v>0</v>
      </c>
      <c r="D1109" s="1254">
        <f t="shared" si="100"/>
        <v>0</v>
      </c>
      <c r="E1109" s="1254">
        <f t="shared" si="101"/>
        <v>0</v>
      </c>
      <c r="F1109" s="1254">
        <f t="shared" si="102"/>
        <v>0</v>
      </c>
      <c r="G1109" s="845"/>
      <c r="H1109" s="1255">
        <f t="shared" si="103"/>
        <v>0</v>
      </c>
      <c r="I1109" s="1255">
        <f t="shared" si="104"/>
        <v>0</v>
      </c>
      <c r="J1109" s="1255">
        <f t="shared" si="105"/>
        <v>0</v>
      </c>
      <c r="K1109" s="1255">
        <f t="shared" si="106"/>
        <v>0</v>
      </c>
      <c r="L1109" s="44"/>
      <c r="M1109" s="1245" t="str">
        <f t="shared" si="98"/>
        <v/>
      </c>
      <c r="N1109" s="1259" t="str">
        <f t="shared" si="107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6"/>
        <v>High value cereal: kg produced</v>
      </c>
      <c r="B1110" s="845"/>
      <c r="C1110" s="1254">
        <f t="shared" si="99"/>
        <v>0</v>
      </c>
      <c r="D1110" s="1254">
        <f t="shared" si="100"/>
        <v>0</v>
      </c>
      <c r="E1110" s="1254">
        <f t="shared" si="101"/>
        <v>0</v>
      </c>
      <c r="F1110" s="1254">
        <f t="shared" si="102"/>
        <v>0</v>
      </c>
      <c r="G1110" s="845"/>
      <c r="H1110" s="1255">
        <f t="shared" si="103"/>
        <v>0</v>
      </c>
      <c r="I1110" s="1255">
        <f t="shared" si="104"/>
        <v>0</v>
      </c>
      <c r="J1110" s="1255">
        <f t="shared" si="105"/>
        <v>0</v>
      </c>
      <c r="K1110" s="1255">
        <f t="shared" si="106"/>
        <v>0</v>
      </c>
      <c r="L1110" s="44"/>
      <c r="M1110" s="1245" t="str">
        <f t="shared" si="98"/>
        <v/>
      </c>
      <c r="N1110" s="1259" t="str">
        <f t="shared" si="107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6"/>
        <v>Cowpeas: kg produced</v>
      </c>
      <c r="B1111" s="845"/>
      <c r="C1111" s="1254">
        <f t="shared" si="99"/>
        <v>0</v>
      </c>
      <c r="D1111" s="1254">
        <f t="shared" si="100"/>
        <v>0</v>
      </c>
      <c r="E1111" s="1254">
        <f t="shared" si="101"/>
        <v>0</v>
      </c>
      <c r="F1111" s="1254">
        <f t="shared" si="102"/>
        <v>0</v>
      </c>
      <c r="G1111" s="845"/>
      <c r="H1111" s="1255">
        <f t="shared" si="103"/>
        <v>0</v>
      </c>
      <c r="I1111" s="1255">
        <f t="shared" si="104"/>
        <v>0</v>
      </c>
      <c r="J1111" s="1255">
        <f t="shared" si="105"/>
        <v>0</v>
      </c>
      <c r="K1111" s="1255">
        <f t="shared" si="106"/>
        <v>0</v>
      </c>
      <c r="L1111" s="44"/>
      <c r="M1111" s="1245" t="str">
        <f t="shared" si="98"/>
        <v/>
      </c>
      <c r="N1111" s="1259" t="str">
        <f t="shared" si="107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6"/>
        <v>Beans: kg produced</v>
      </c>
      <c r="B1112" s="845"/>
      <c r="C1112" s="1254">
        <f t="shared" si="99"/>
        <v>0</v>
      </c>
      <c r="D1112" s="1254">
        <f t="shared" si="100"/>
        <v>5.5283757338551861E-3</v>
      </c>
      <c r="E1112" s="1254">
        <f t="shared" si="101"/>
        <v>0.27924937098126923</v>
      </c>
      <c r="F1112" s="1254">
        <f t="shared" si="102"/>
        <v>5.5283757338551856E-2</v>
      </c>
      <c r="G1112" s="845"/>
      <c r="H1112" s="1255">
        <f t="shared" si="103"/>
        <v>0</v>
      </c>
      <c r="I1112" s="1255">
        <f t="shared" si="104"/>
        <v>0</v>
      </c>
      <c r="J1112" s="1255">
        <f t="shared" si="105"/>
        <v>0.25160749231199331</v>
      </c>
      <c r="K1112" s="1255">
        <f t="shared" si="106"/>
        <v>0</v>
      </c>
      <c r="L1112" s="44"/>
      <c r="M1112" s="1245" t="str">
        <f t="shared" si="98"/>
        <v>yes</v>
      </c>
      <c r="N1112" s="1259" t="str">
        <f t="shared" si="107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6"/>
        <v>Cabbage: kg produced</v>
      </c>
      <c r="B1113" s="845"/>
      <c r="C1113" s="1254">
        <f t="shared" si="99"/>
        <v>0</v>
      </c>
      <c r="D1113" s="1254">
        <f t="shared" si="100"/>
        <v>0</v>
      </c>
      <c r="E1113" s="1254">
        <f t="shared" si="101"/>
        <v>0.8920417482061318</v>
      </c>
      <c r="F1113" s="1254">
        <f t="shared" si="102"/>
        <v>1.4272667971298107</v>
      </c>
      <c r="G1113" s="845"/>
      <c r="H1113" s="1255">
        <f t="shared" si="103"/>
        <v>0</v>
      </c>
      <c r="I1113" s="1255">
        <f t="shared" si="104"/>
        <v>0</v>
      </c>
      <c r="J1113" s="1255">
        <f t="shared" si="105"/>
        <v>0.88062622309197658</v>
      </c>
      <c r="K1113" s="1255">
        <f t="shared" si="106"/>
        <v>1.4090019569471623</v>
      </c>
      <c r="L1113" s="44"/>
      <c r="M1113" s="1245" t="str">
        <f t="shared" si="98"/>
        <v>yes</v>
      </c>
      <c r="N1113" s="1259" t="str">
        <f t="shared" si="107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6"/>
        <v>Impwa: kg produced</v>
      </c>
      <c r="B1114" s="845"/>
      <c r="C1114" s="1254">
        <f t="shared" si="99"/>
        <v>0</v>
      </c>
      <c r="D1114" s="1254">
        <f t="shared" si="100"/>
        <v>0</v>
      </c>
      <c r="E1114" s="1254">
        <f t="shared" si="101"/>
        <v>0.40041701612151709</v>
      </c>
      <c r="F1114" s="1254">
        <f t="shared" si="102"/>
        <v>0.54922653993104087</v>
      </c>
      <c r="G1114" s="845"/>
      <c r="H1114" s="1255">
        <f t="shared" si="103"/>
        <v>0</v>
      </c>
      <c r="I1114" s="1255">
        <f t="shared" si="104"/>
        <v>0</v>
      </c>
      <c r="J1114" s="1255">
        <f t="shared" si="105"/>
        <v>0.39837852949398939</v>
      </c>
      <c r="K1114" s="1255">
        <f t="shared" si="106"/>
        <v>0.54514956667598546</v>
      </c>
      <c r="L1114" s="44"/>
      <c r="M1114" s="1245" t="str">
        <f t="shared" si="98"/>
        <v>yes</v>
      </c>
      <c r="N1114" s="1259" t="str">
        <f t="shared" si="107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6"/>
        <v>Wheat: kg produced</v>
      </c>
      <c r="B1115" s="845"/>
      <c r="C1115" s="1254">
        <f t="shared" si="99"/>
        <v>0</v>
      </c>
      <c r="D1115" s="1254">
        <f t="shared" si="100"/>
        <v>0</v>
      </c>
      <c r="E1115" s="1254">
        <f t="shared" si="101"/>
        <v>0</v>
      </c>
      <c r="F1115" s="1254">
        <f t="shared" si="102"/>
        <v>0</v>
      </c>
      <c r="G1115" s="845"/>
      <c r="H1115" s="1255">
        <f t="shared" si="103"/>
        <v>0</v>
      </c>
      <c r="I1115" s="1255">
        <f t="shared" si="104"/>
        <v>0</v>
      </c>
      <c r="J1115" s="1255">
        <f t="shared" si="105"/>
        <v>0</v>
      </c>
      <c r="K1115" s="1255">
        <f t="shared" si="106"/>
        <v>0</v>
      </c>
      <c r="L1115" s="44"/>
      <c r="M1115" s="1245" t="str">
        <f t="shared" si="98"/>
        <v/>
      </c>
      <c r="N1115" s="1259" t="str">
        <f t="shared" si="107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6"/>
        <v>Cassava (fresh): no. local meas.</v>
      </c>
      <c r="B1116" s="845"/>
      <c r="C1116" s="1254">
        <f t="shared" si="99"/>
        <v>5.1981409001956948E-2</v>
      </c>
      <c r="D1116" s="1254">
        <f t="shared" si="100"/>
        <v>0.1309931506849315</v>
      </c>
      <c r="E1116" s="1254">
        <f t="shared" si="101"/>
        <v>0.50269080234833663</v>
      </c>
      <c r="F1116" s="1254">
        <f t="shared" si="102"/>
        <v>0.40215264187866928</v>
      </c>
      <c r="G1116" s="845"/>
      <c r="H1116" s="1255">
        <f t="shared" si="103"/>
        <v>0</v>
      </c>
      <c r="I1116" s="1255">
        <f t="shared" si="104"/>
        <v>4.403131115459883E-2</v>
      </c>
      <c r="J1116" s="1255">
        <f t="shared" si="105"/>
        <v>0.44031311154598829</v>
      </c>
      <c r="K1116" s="1255">
        <f t="shared" si="106"/>
        <v>0.35225048923679059</v>
      </c>
      <c r="L1116" s="44"/>
      <c r="M1116" s="1245" t="str">
        <f t="shared" si="98"/>
        <v>yes</v>
      </c>
      <c r="N1116" s="1259" t="str">
        <f t="shared" si="107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6"/>
        <v>Chinese Cabbage: no. local meas</v>
      </c>
      <c r="B1117" s="845"/>
      <c r="C1117" s="1254">
        <f t="shared" si="99"/>
        <v>0</v>
      </c>
      <c r="D1117" s="1254">
        <f t="shared" si="100"/>
        <v>0</v>
      </c>
      <c r="E1117" s="1254">
        <f t="shared" si="101"/>
        <v>0</v>
      </c>
      <c r="F1117" s="1254">
        <f t="shared" si="102"/>
        <v>0</v>
      </c>
      <c r="G1117" s="845"/>
      <c r="H1117" s="1255">
        <f t="shared" si="103"/>
        <v>0</v>
      </c>
      <c r="I1117" s="1255">
        <f t="shared" si="104"/>
        <v>0</v>
      </c>
      <c r="J1117" s="1255">
        <f t="shared" si="105"/>
        <v>0</v>
      </c>
      <c r="K1117" s="1255">
        <f t="shared" si="106"/>
        <v>0</v>
      </c>
      <c r="L1117" s="44"/>
      <c r="M1117" s="1245" t="str">
        <f t="shared" si="98"/>
        <v/>
      </c>
      <c r="N1117" s="1259" t="str">
        <f t="shared" si="107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6"/>
        <v>Egg Plant no. local meas</v>
      </c>
      <c r="B1118" s="845"/>
      <c r="C1118" s="1254">
        <f t="shared" si="99"/>
        <v>0</v>
      </c>
      <c r="D1118" s="1254">
        <f t="shared" si="100"/>
        <v>0</v>
      </c>
      <c r="E1118" s="1254">
        <f t="shared" si="101"/>
        <v>0</v>
      </c>
      <c r="F1118" s="1254">
        <f t="shared" si="102"/>
        <v>0</v>
      </c>
      <c r="G1118" s="845"/>
      <c r="H1118" s="1255">
        <f t="shared" si="103"/>
        <v>0</v>
      </c>
      <c r="I1118" s="1255">
        <f t="shared" si="104"/>
        <v>0</v>
      </c>
      <c r="J1118" s="1255">
        <f t="shared" si="105"/>
        <v>0</v>
      </c>
      <c r="K1118" s="1255">
        <f t="shared" si="106"/>
        <v>0</v>
      </c>
      <c r="L1118" s="44"/>
      <c r="M1118" s="1245" t="str">
        <f t="shared" si="98"/>
        <v/>
      </c>
      <c r="N1118" s="1259" t="str">
        <f t="shared" si="107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6"/>
        <v>Sweet potatoes: no. local meas</v>
      </c>
      <c r="B1119" s="845"/>
      <c r="C1119" s="1254">
        <f t="shared" si="99"/>
        <v>8.5313577485788827E-2</v>
      </c>
      <c r="D1119" s="1254">
        <f t="shared" si="100"/>
        <v>0.11640341067934024</v>
      </c>
      <c r="E1119" s="1254">
        <f t="shared" si="101"/>
        <v>0.46582331562762097</v>
      </c>
      <c r="F1119" s="1254">
        <f t="shared" si="102"/>
        <v>0.37265865250209673</v>
      </c>
      <c r="G1119" s="845"/>
      <c r="H1119" s="1255">
        <f t="shared" si="103"/>
        <v>4.1934582051998882E-2</v>
      </c>
      <c r="I1119" s="1255">
        <f t="shared" si="104"/>
        <v>8.3869164103997765E-2</v>
      </c>
      <c r="J1119" s="1255">
        <f t="shared" si="105"/>
        <v>0.41934582051998887</v>
      </c>
      <c r="K1119" s="1255">
        <f t="shared" si="106"/>
        <v>0.33547665641599106</v>
      </c>
      <c r="L1119" s="44"/>
      <c r="M1119" s="1245" t="str">
        <f t="shared" si="98"/>
        <v>yes</v>
      </c>
      <c r="N1119" s="1259" t="str">
        <f t="shared" si="107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6"/>
        <v>Groundnuts (dry): no. local meas</v>
      </c>
      <c r="B1120" s="845"/>
      <c r="C1120" s="1254">
        <f t="shared" si="99"/>
        <v>0.31474233529028051</v>
      </c>
      <c r="D1120" s="1254">
        <f t="shared" si="100"/>
        <v>0.28326810176125244</v>
      </c>
      <c r="E1120" s="1254">
        <f t="shared" si="101"/>
        <v>0.89701565557729945</v>
      </c>
      <c r="F1120" s="1254">
        <f t="shared" si="102"/>
        <v>1.0953033268101759</v>
      </c>
      <c r="G1120" s="845"/>
      <c r="H1120" s="1255">
        <f t="shared" si="103"/>
        <v>0.10064299692479732</v>
      </c>
      <c r="I1120" s="1255">
        <f t="shared" si="104"/>
        <v>0.10064299692479732</v>
      </c>
      <c r="J1120" s="1255">
        <f t="shared" si="105"/>
        <v>0.37741123846798996</v>
      </c>
      <c r="K1120" s="1255">
        <f t="shared" si="106"/>
        <v>0.56360078277886494</v>
      </c>
      <c r="L1120" s="44"/>
      <c r="M1120" s="1245" t="str">
        <f t="shared" si="98"/>
        <v>yes</v>
      </c>
      <c r="N1120" s="1259" t="str">
        <f t="shared" si="107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6"/>
        <v>Tomato : no. local meas</v>
      </c>
      <c r="B1121" s="845"/>
      <c r="C1121" s="1254">
        <f t="shared" si="99"/>
        <v>0</v>
      </c>
      <c r="D1121" s="1254">
        <f t="shared" si="100"/>
        <v>8.5173795545615508E-2</v>
      </c>
      <c r="E1121" s="1254">
        <f t="shared" si="101"/>
        <v>0.98741962538440042</v>
      </c>
      <c r="F1121" s="1254">
        <f t="shared" si="102"/>
        <v>1.2606467244432018</v>
      </c>
      <c r="G1121" s="845"/>
      <c r="H1121" s="1255">
        <f t="shared" si="103"/>
        <v>0</v>
      </c>
      <c r="I1121" s="1255">
        <f t="shared" si="104"/>
        <v>8.3869164103997765E-2</v>
      </c>
      <c r="J1121" s="1255">
        <f t="shared" si="105"/>
        <v>0.98546267822197375</v>
      </c>
      <c r="K1121" s="1255">
        <f t="shared" si="106"/>
        <v>1.2580374615599663</v>
      </c>
      <c r="L1121" s="44"/>
      <c r="M1121" s="1245" t="str">
        <f t="shared" si="98"/>
        <v>yes</v>
      </c>
      <c r="N1121" s="1259" t="str">
        <f t="shared" si="107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6"/>
        <v>Rape. local measure</v>
      </c>
      <c r="B1122" s="845"/>
      <c r="C1122" s="1254">
        <f t="shared" si="99"/>
        <v>2.7210884353741496E-2</v>
      </c>
      <c r="D1122" s="1254">
        <f t="shared" si="100"/>
        <v>5.8149287112105118E-2</v>
      </c>
      <c r="E1122" s="1254">
        <f t="shared" si="101"/>
        <v>0.64858820240424941</v>
      </c>
      <c r="F1122" s="1254">
        <f t="shared" si="102"/>
        <v>1.9781940173329604</v>
      </c>
      <c r="G1122" s="845"/>
      <c r="H1122" s="1255">
        <f t="shared" si="103"/>
        <v>1.6773832820799552E-2</v>
      </c>
      <c r="I1122" s="1255">
        <f t="shared" si="104"/>
        <v>5.032149846239866E-2</v>
      </c>
      <c r="J1122" s="1255">
        <f t="shared" si="105"/>
        <v>0.62901873077998327</v>
      </c>
      <c r="K1122" s="1255">
        <f t="shared" si="106"/>
        <v>1.9625384400335475</v>
      </c>
      <c r="L1122" s="44"/>
      <c r="M1122" s="1245" t="str">
        <f t="shared" si="98"/>
        <v>yes</v>
      </c>
      <c r="N1122" s="1259" t="str">
        <f t="shared" si="107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6"/>
        <v>Onions produced - unit</v>
      </c>
      <c r="B1123" s="845"/>
      <c r="C1123" s="1254">
        <f t="shared" si="99"/>
        <v>0</v>
      </c>
      <c r="D1123" s="1254">
        <f t="shared" si="100"/>
        <v>0</v>
      </c>
      <c r="E1123" s="1254">
        <f t="shared" si="101"/>
        <v>0.80584288509924518</v>
      </c>
      <c r="F1123" s="1254">
        <f t="shared" si="102"/>
        <v>1.0177243500139781</v>
      </c>
      <c r="G1123" s="845"/>
      <c r="H1123" s="1255">
        <f t="shared" si="103"/>
        <v>0</v>
      </c>
      <c r="I1123" s="1255">
        <f t="shared" si="104"/>
        <v>0</v>
      </c>
      <c r="J1123" s="1255">
        <f t="shared" si="105"/>
        <v>0.78627341347497903</v>
      </c>
      <c r="K1123" s="1255">
        <f t="shared" si="106"/>
        <v>0.96449538719597427</v>
      </c>
      <c r="L1123" s="44"/>
      <c r="M1123" s="1245" t="str">
        <f t="shared" si="98"/>
        <v>yes</v>
      </c>
      <c r="N1123" s="1259" t="str">
        <f t="shared" si="107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6"/>
        <v>other crops produced: Okra</v>
      </c>
      <c r="B1124" s="845"/>
      <c r="C1124" s="1254">
        <f t="shared" si="99"/>
        <v>0</v>
      </c>
      <c r="D1124" s="1254">
        <f t="shared" si="100"/>
        <v>0</v>
      </c>
      <c r="E1124" s="1254">
        <f t="shared" si="101"/>
        <v>0</v>
      </c>
      <c r="F1124" s="1254">
        <f t="shared" si="102"/>
        <v>0</v>
      </c>
      <c r="G1124" s="845"/>
      <c r="H1124" s="1255">
        <f t="shared" si="103"/>
        <v>0</v>
      </c>
      <c r="I1124" s="1255">
        <f t="shared" si="104"/>
        <v>0</v>
      </c>
      <c r="J1124" s="1255">
        <f t="shared" si="105"/>
        <v>0</v>
      </c>
      <c r="K1124" s="1255">
        <f t="shared" si="106"/>
        <v>0</v>
      </c>
      <c r="L1124" s="44"/>
      <c r="M1124" s="1245" t="str">
        <f t="shared" si="98"/>
        <v/>
      </c>
      <c r="N1124" s="1259" t="str">
        <f t="shared" si="107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08">IF(C$1102=0,0,MAX((SUM(C850,M850)+SUM(C961,M961)/C$1102),(SUM(C850)+SUM(C961)/C$1102)))</f>
        <v>0</v>
      </c>
      <c r="D1125" s="1254">
        <f t="shared" si="108"/>
        <v>0</v>
      </c>
      <c r="E1125" s="1254">
        <f t="shared" si="108"/>
        <v>0</v>
      </c>
      <c r="F1125" s="1254">
        <f t="shared" si="108"/>
        <v>0</v>
      </c>
      <c r="G1125" s="845"/>
      <c r="H1125" s="1255">
        <f t="shared" ref="H1125:K1126" si="109">IF(C$1102=0,0,MAX(SUM(C961,M961)/C$1102,SUM(C961)/C$1102))</f>
        <v>0</v>
      </c>
      <c r="I1125" s="1255">
        <f t="shared" si="109"/>
        <v>0</v>
      </c>
      <c r="J1125" s="1255">
        <f t="shared" si="109"/>
        <v>0</v>
      </c>
      <c r="K1125" s="1255">
        <f t="shared" si="109"/>
        <v>0</v>
      </c>
      <c r="L1125" s="44"/>
      <c r="M1125" s="1245" t="str">
        <f t="shared" si="98"/>
        <v/>
      </c>
      <c r="N1125" s="1259" t="str">
        <f t="shared" si="107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08"/>
        <v>0.27513434597583325</v>
      </c>
      <c r="D1126" s="1254">
        <f t="shared" si="108"/>
        <v>0.17798900382070637</v>
      </c>
      <c r="E1126" s="1254">
        <f t="shared" si="108"/>
        <v>0.20404901686702079</v>
      </c>
      <c r="F1126" s="1254">
        <f t="shared" si="108"/>
        <v>0.01</v>
      </c>
      <c r="G1126" s="845"/>
      <c r="H1126" s="1255">
        <f t="shared" si="109"/>
        <v>0.23203802068772714</v>
      </c>
      <c r="I1126" s="1255">
        <f t="shared" si="109"/>
        <v>0.13461000838691642</v>
      </c>
      <c r="J1126" s="1255">
        <f t="shared" si="109"/>
        <v>0.12580374615599665</v>
      </c>
      <c r="K1126" s="1255">
        <f t="shared" si="109"/>
        <v>0</v>
      </c>
      <c r="L1126" s="44"/>
      <c r="M1126" s="1245" t="str">
        <f t="shared" si="98"/>
        <v>yes</v>
      </c>
      <c r="N1126" s="1259" t="str">
        <f t="shared" si="107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98"/>
        <v/>
      </c>
      <c r="N1127" s="1245" t="str">
        <f t="shared" ref="N1127:N1138" si="110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11">A949</f>
        <v xml:space="preserve">Soya Beans: kg sold </v>
      </c>
      <c r="B1128" s="845"/>
      <c r="C1128" s="1254">
        <f t="shared" ref="C1128:C1138" si="112">IF(C$1102=0,0,MAX(SUM(C949,M949)/C$1102,SUM(C949)/C$1102))</f>
        <v>0</v>
      </c>
      <c r="D1128" s="1254">
        <f t="shared" ref="D1128:D1138" si="113">IF(D$1102=0,0,MAX(SUM(D949,N949)/D$1102,SUM(D949)/D$1102))</f>
        <v>0</v>
      </c>
      <c r="E1128" s="1254">
        <f t="shared" ref="E1128:E1138" si="114">IF(E$1102=0,0,MAX(SUM(E949,O949)/E$1102,SUM(E949)/E$1102))</f>
        <v>0.58708414872798442</v>
      </c>
      <c r="F1128" s="1254">
        <f t="shared" ref="F1128:F1138" si="115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98"/>
        <v>yes</v>
      </c>
      <c r="N1128" s="1245" t="str">
        <f t="shared" si="110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11"/>
        <v xml:space="preserve">Pop corn: kg produced </v>
      </c>
      <c r="B1129" s="845"/>
      <c r="C1129" s="1254">
        <f t="shared" si="112"/>
        <v>0</v>
      </c>
      <c r="D1129" s="1254">
        <f t="shared" si="113"/>
        <v>0</v>
      </c>
      <c r="E1129" s="1254">
        <f t="shared" si="114"/>
        <v>0</v>
      </c>
      <c r="F1129" s="1254">
        <f t="shared" si="115"/>
        <v>0</v>
      </c>
      <c r="G1129" s="845"/>
      <c r="H1129" s="46"/>
      <c r="I1129" s="46"/>
      <c r="J1129" s="46"/>
      <c r="K1129" s="844"/>
      <c r="L1129" s="845"/>
      <c r="M1129" s="1245" t="str">
        <f t="shared" si="98"/>
        <v/>
      </c>
      <c r="N1129" s="1245" t="str">
        <f t="shared" si="110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11"/>
        <v>Cotton: kg produced</v>
      </c>
      <c r="B1130" s="845"/>
      <c r="C1130" s="1254">
        <f t="shared" si="112"/>
        <v>0</v>
      </c>
      <c r="D1130" s="1254">
        <f t="shared" si="113"/>
        <v>0</v>
      </c>
      <c r="E1130" s="1254">
        <f t="shared" si="114"/>
        <v>0</v>
      </c>
      <c r="F1130" s="1254">
        <f t="shared" si="115"/>
        <v>0</v>
      </c>
      <c r="G1130" s="845"/>
      <c r="H1130" s="46"/>
      <c r="I1130" s="46"/>
      <c r="J1130" s="46"/>
      <c r="K1130" s="844"/>
      <c r="L1130" s="845"/>
      <c r="M1130" s="1245" t="str">
        <f t="shared" si="98"/>
        <v/>
      </c>
      <c r="N1130" s="1245" t="str">
        <f t="shared" si="110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1"/>
        <v>Tobbaco: kg produced</v>
      </c>
      <c r="B1131" s="845"/>
      <c r="C1131" s="1254">
        <f t="shared" si="112"/>
        <v>0</v>
      </c>
      <c r="D1131" s="1254">
        <f t="shared" si="113"/>
        <v>0</v>
      </c>
      <c r="E1131" s="1254">
        <f t="shared" si="114"/>
        <v>0</v>
      </c>
      <c r="F1131" s="1254">
        <f t="shared" si="115"/>
        <v>0</v>
      </c>
      <c r="G1131" s="845"/>
      <c r="H1131" s="46"/>
      <c r="I1131" s="46"/>
      <c r="J1131" s="46"/>
      <c r="K1131" s="844"/>
      <c r="L1131" s="845"/>
      <c r="M1131" s="1245" t="str">
        <f t="shared" si="98"/>
        <v/>
      </c>
      <c r="N1131" s="1245" t="str">
        <f t="shared" si="110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1"/>
        <v>Other cashcrop: kg produced</v>
      </c>
      <c r="B1132" s="845"/>
      <c r="C1132" s="1254">
        <f t="shared" si="112"/>
        <v>0</v>
      </c>
      <c r="D1132" s="1254">
        <f t="shared" si="113"/>
        <v>0</v>
      </c>
      <c r="E1132" s="1254">
        <f t="shared" si="114"/>
        <v>0</v>
      </c>
      <c r="F1132" s="1254">
        <f t="shared" si="115"/>
        <v>0</v>
      </c>
      <c r="G1132" s="845"/>
      <c r="H1132" s="46"/>
      <c r="I1132" s="46"/>
      <c r="J1132" s="46"/>
      <c r="K1132" s="844"/>
      <c r="L1132" s="845"/>
      <c r="M1132" s="1245" t="str">
        <f t="shared" si="98"/>
        <v/>
      </c>
      <c r="N1132" s="1245" t="str">
        <f t="shared" si="110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1"/>
        <v>Other cashcrop: kg produced</v>
      </c>
      <c r="B1133" s="845"/>
      <c r="C1133" s="1254">
        <f t="shared" si="112"/>
        <v>0</v>
      </c>
      <c r="D1133" s="1254">
        <f t="shared" si="113"/>
        <v>0</v>
      </c>
      <c r="E1133" s="1254">
        <f t="shared" si="114"/>
        <v>0</v>
      </c>
      <c r="F1133" s="1254">
        <f t="shared" si="115"/>
        <v>0</v>
      </c>
      <c r="G1133" s="845"/>
      <c r="H1133" s="46"/>
      <c r="I1133" s="46"/>
      <c r="J1133" s="46"/>
      <c r="K1133" s="844"/>
      <c r="L1133" s="845"/>
      <c r="M1133" s="1245" t="str">
        <f t="shared" si="98"/>
        <v/>
      </c>
      <c r="N1133" s="1245" t="str">
        <f t="shared" si="110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1"/>
        <v>Other cashcrop: kg produced</v>
      </c>
      <c r="B1134" s="845"/>
      <c r="C1134" s="1254">
        <f t="shared" si="112"/>
        <v>0</v>
      </c>
      <c r="D1134" s="1254">
        <f t="shared" si="113"/>
        <v>0</v>
      </c>
      <c r="E1134" s="1254">
        <f t="shared" si="114"/>
        <v>0</v>
      </c>
      <c r="F1134" s="1254">
        <f t="shared" si="115"/>
        <v>0</v>
      </c>
      <c r="G1134" s="845"/>
      <c r="H1134" s="46"/>
      <c r="I1134" s="46"/>
      <c r="J1134" s="46"/>
      <c r="K1134" s="844"/>
      <c r="L1134" s="845"/>
      <c r="M1134" s="1245" t="str">
        <f t="shared" si="98"/>
        <v/>
      </c>
      <c r="N1134" s="1245" t="str">
        <f t="shared" si="110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1"/>
        <v>Straw: quantity sold</v>
      </c>
      <c r="B1135" s="845"/>
      <c r="C1135" s="1254">
        <f t="shared" si="112"/>
        <v>0</v>
      </c>
      <c r="D1135" s="1254">
        <f t="shared" si="113"/>
        <v>0</v>
      </c>
      <c r="E1135" s="1254">
        <f t="shared" si="114"/>
        <v>0</v>
      </c>
      <c r="F1135" s="1254">
        <f t="shared" si="115"/>
        <v>0</v>
      </c>
      <c r="G1135" s="845"/>
      <c r="H1135" s="46"/>
      <c r="I1135" s="46"/>
      <c r="J1135" s="46"/>
      <c r="K1135" s="844"/>
      <c r="L1135" s="845"/>
      <c r="M1135" s="1245" t="str">
        <f t="shared" si="98"/>
        <v/>
      </c>
      <c r="N1135" s="1245" t="str">
        <f t="shared" si="110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1"/>
        <v>Trees: quantity sold</v>
      </c>
      <c r="B1136" s="845"/>
      <c r="C1136" s="1254">
        <f t="shared" si="112"/>
        <v>0</v>
      </c>
      <c r="D1136" s="1254">
        <f t="shared" si="113"/>
        <v>0</v>
      </c>
      <c r="E1136" s="1254">
        <f t="shared" si="114"/>
        <v>0</v>
      </c>
      <c r="F1136" s="1254">
        <f t="shared" si="115"/>
        <v>0</v>
      </c>
      <c r="G1136" s="845"/>
      <c r="H1136" s="46"/>
      <c r="I1136" s="46"/>
      <c r="J1136" s="46"/>
      <c r="K1136" s="844"/>
      <c r="L1136" s="845"/>
      <c r="M1136" s="1245" t="str">
        <f t="shared" si="98"/>
        <v/>
      </c>
      <c r="N1136" s="1245" t="str">
        <f t="shared" si="110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1"/>
        <v>Other cash crop: type</v>
      </c>
      <c r="B1137" s="845"/>
      <c r="C1137" s="1254">
        <f t="shared" si="112"/>
        <v>0</v>
      </c>
      <c r="D1137" s="1254">
        <f t="shared" si="113"/>
        <v>0</v>
      </c>
      <c r="E1137" s="1254">
        <f t="shared" si="114"/>
        <v>0</v>
      </c>
      <c r="F1137" s="1254">
        <f t="shared" si="115"/>
        <v>0</v>
      </c>
      <c r="G1137" s="845"/>
      <c r="H1137" s="46"/>
      <c r="I1137" s="46"/>
      <c r="J1137" s="46"/>
      <c r="K1137" s="844"/>
      <c r="L1137" s="845"/>
      <c r="M1137" s="1245" t="str">
        <f t="shared" si="98"/>
        <v/>
      </c>
      <c r="N1137" s="1245" t="str">
        <f t="shared" si="110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1"/>
        <v>Other cash crop: type</v>
      </c>
      <c r="B1138" s="845"/>
      <c r="C1138" s="1254">
        <f t="shared" si="112"/>
        <v>0</v>
      </c>
      <c r="D1138" s="1254">
        <f t="shared" si="113"/>
        <v>0</v>
      </c>
      <c r="E1138" s="1254">
        <f t="shared" si="114"/>
        <v>0</v>
      </c>
      <c r="F1138" s="1254">
        <f t="shared" si="115"/>
        <v>0</v>
      </c>
      <c r="G1138" s="845"/>
      <c r="H1138" s="46"/>
      <c r="I1138" s="46"/>
      <c r="J1138" s="46"/>
      <c r="K1138" s="844"/>
      <c r="L1138" s="845"/>
      <c r="M1138" s="1245" t="str">
        <f t="shared" si="98"/>
        <v/>
      </c>
      <c r="N1138" s="1245" t="str">
        <f t="shared" si="110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16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7">MAX(SUM(C853,M853),SUM(C853))</f>
        <v>3.7886497064579257E-2</v>
      </c>
      <c r="D1161" s="1254">
        <f t="shared" si="117"/>
        <v>7.6720156555772995E-2</v>
      </c>
      <c r="E1161" s="1254">
        <f t="shared" si="117"/>
        <v>0</v>
      </c>
      <c r="F1161" s="1254">
        <f t="shared" si="117"/>
        <v>0</v>
      </c>
      <c r="G1161" s="845"/>
      <c r="H1161" s="46"/>
      <c r="I1161" s="46"/>
      <c r="J1161" s="46"/>
      <c r="K1161" s="46"/>
      <c r="L1161" s="44"/>
      <c r="M1161" s="1245" t="str">
        <f t="shared" si="116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7"/>
        <v>7.5772994129158514E-2</v>
      </c>
      <c r="D1162" s="1254">
        <f t="shared" si="117"/>
        <v>7.6720156555772995E-2</v>
      </c>
      <c r="E1162" s="1254">
        <f t="shared" si="117"/>
        <v>0</v>
      </c>
      <c r="F1162" s="1254">
        <f t="shared" si="117"/>
        <v>0</v>
      </c>
      <c r="G1162" s="845"/>
      <c r="H1162" s="46"/>
      <c r="I1162" s="46"/>
      <c r="J1162" s="46"/>
      <c r="K1162" s="46"/>
      <c r="L1162" s="44"/>
      <c r="M1162" s="1245" t="str">
        <f t="shared" si="116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7"/>
        <v>0.28414872798434437</v>
      </c>
      <c r="D1163" s="1254">
        <f t="shared" si="117"/>
        <v>0.14207436399217221</v>
      </c>
      <c r="E1163" s="1254">
        <f t="shared" si="117"/>
        <v>0</v>
      </c>
      <c r="F1163" s="1254">
        <f t="shared" si="117"/>
        <v>0</v>
      </c>
      <c r="G1163" s="845"/>
      <c r="H1163" s="46"/>
      <c r="I1163" s="46"/>
      <c r="J1163" s="46"/>
      <c r="K1163" s="46"/>
      <c r="L1163" s="44"/>
      <c r="M1163" s="1245" t="str">
        <f t="shared" si="116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18">MAX(SUM(C895,M895),SUM(C895))</f>
        <v>0</v>
      </c>
      <c r="D1164" s="1254">
        <f t="shared" si="118"/>
        <v>0</v>
      </c>
      <c r="E1164" s="1254">
        <f t="shared" si="118"/>
        <v>0</v>
      </c>
      <c r="F1164" s="1254">
        <f t="shared" si="118"/>
        <v>0</v>
      </c>
      <c r="G1164" s="845"/>
      <c r="H1164" s="46"/>
      <c r="I1164" s="46"/>
      <c r="J1164" s="46"/>
      <c r="K1164" s="46"/>
      <c r="L1164" s="44"/>
      <c r="M1164" s="1245" t="str">
        <f t="shared" si="116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18"/>
        <v>0</v>
      </c>
      <c r="D1165" s="1254">
        <f t="shared" si="118"/>
        <v>0</v>
      </c>
      <c r="E1165" s="1254">
        <f t="shared" si="118"/>
        <v>0</v>
      </c>
      <c r="F1165" s="1254">
        <f t="shared" si="118"/>
        <v>0</v>
      </c>
      <c r="G1165" s="845"/>
      <c r="H1165" s="46"/>
      <c r="I1165" s="46"/>
      <c r="J1165" s="46"/>
      <c r="K1165" s="46"/>
      <c r="L1165" s="44"/>
      <c r="M1165" s="1245" t="str">
        <f t="shared" si="116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18"/>
        <v>0</v>
      </c>
      <c r="D1166" s="1254">
        <f t="shared" si="118"/>
        <v>0</v>
      </c>
      <c r="E1166" s="1254">
        <f t="shared" si="118"/>
        <v>5.9197651663405092E-2</v>
      </c>
      <c r="F1166" s="1254">
        <f t="shared" si="118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6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19">IF(C$1102=0,0,MAX(SUM(C915,M915)/C$1102,SUM(C915)/C$1102))</f>
        <v>0</v>
      </c>
      <c r="D1168" s="1254">
        <f t="shared" si="119"/>
        <v>0</v>
      </c>
      <c r="E1168" s="1254">
        <f t="shared" si="119"/>
        <v>0</v>
      </c>
      <c r="F1168" s="1254">
        <f t="shared" si="119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20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21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19"/>
        <v>0</v>
      </c>
      <c r="D1169" s="1254">
        <f t="shared" si="119"/>
        <v>0</v>
      </c>
      <c r="E1169" s="1254">
        <f t="shared" si="119"/>
        <v>0</v>
      </c>
      <c r="F1169" s="1254">
        <f t="shared" si="119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20"/>
        <v>yes</v>
      </c>
      <c r="N1169" s="1245" t="str">
        <f t="shared" si="121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19"/>
        <v>0</v>
      </c>
      <c r="D1170" s="1254">
        <f t="shared" si="119"/>
        <v>0</v>
      </c>
      <c r="E1170" s="1254">
        <f t="shared" si="119"/>
        <v>0</v>
      </c>
      <c r="F1170" s="1254">
        <f t="shared" si="119"/>
        <v>0</v>
      </c>
      <c r="G1170" s="845"/>
      <c r="H1170" s="46"/>
      <c r="I1170" s="46"/>
      <c r="J1170" s="46"/>
      <c r="K1170" s="844"/>
      <c r="L1170" s="845"/>
      <c r="M1170" s="1245" t="str">
        <f t="shared" si="120"/>
        <v/>
      </c>
      <c r="N1170" s="1245" t="str">
        <f t="shared" si="121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22">A919</f>
        <v>Goat meat sales - kg sold</v>
      </c>
      <c r="B1171" s="845"/>
      <c r="C1171" s="1254">
        <f t="shared" ref="C1171:C1180" si="123">IF(C$1102=0,0,MAX(SUM(C919,M919)/C$1102,SUM(C919)/C$1102))</f>
        <v>0</v>
      </c>
      <c r="D1171" s="1254">
        <f t="shared" ref="D1171:D1180" si="124">IF(D$1102=0,0,MAX(SUM(D919,N919)/D$1102,SUM(D919)/D$1102))</f>
        <v>0</v>
      </c>
      <c r="E1171" s="1254">
        <f t="shared" ref="E1171:E1180" si="125">IF(E$1102=0,0,MAX(SUM(E919,O919)/E$1102,SUM(E919)/E$1102))</f>
        <v>0.33547665641599106</v>
      </c>
      <c r="F1171" s="1254">
        <f t="shared" ref="F1171:F1180" si="126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20"/>
        <v>yes</v>
      </c>
      <c r="N1171" s="1245" t="str">
        <f t="shared" si="121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22"/>
        <v>Beef sales: no. Sold</v>
      </c>
      <c r="B1172" s="845"/>
      <c r="C1172" s="1254">
        <f t="shared" si="123"/>
        <v>0</v>
      </c>
      <c r="D1172" s="1254">
        <f t="shared" si="124"/>
        <v>0</v>
      </c>
      <c r="E1172" s="1254">
        <f t="shared" si="125"/>
        <v>0</v>
      </c>
      <c r="F1172" s="1254">
        <f t="shared" si="126"/>
        <v>0</v>
      </c>
      <c r="G1172" s="845"/>
      <c r="H1172" s="46"/>
      <c r="I1172" s="46"/>
      <c r="J1172" s="46"/>
      <c r="K1172" s="844"/>
      <c r="L1172" s="845"/>
      <c r="M1172" s="1245" t="str">
        <f t="shared" si="120"/>
        <v/>
      </c>
      <c r="N1172" s="1245" t="str">
        <f t="shared" si="121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22"/>
        <v>Fattened Ox sales: no. sold</v>
      </c>
      <c r="B1173" s="845"/>
      <c r="C1173" s="1254">
        <f t="shared" si="123"/>
        <v>0</v>
      </c>
      <c r="D1173" s="1254">
        <f t="shared" si="124"/>
        <v>0</v>
      </c>
      <c r="E1173" s="1254">
        <f t="shared" si="125"/>
        <v>0</v>
      </c>
      <c r="F1173" s="1254">
        <f t="shared" si="126"/>
        <v>0</v>
      </c>
      <c r="G1173" s="845"/>
      <c r="H1173" s="46"/>
      <c r="I1173" s="46"/>
      <c r="J1173" s="46"/>
      <c r="K1173" s="844"/>
      <c r="L1173" s="845"/>
      <c r="M1173" s="1245" t="str">
        <f t="shared" si="120"/>
        <v/>
      </c>
      <c r="N1173" s="1245" t="str">
        <f t="shared" si="121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2"/>
        <v>Cattle sales - export: no. sold</v>
      </c>
      <c r="B1174" s="845"/>
      <c r="C1174" s="1254">
        <f t="shared" si="123"/>
        <v>0</v>
      </c>
      <c r="D1174" s="1254">
        <f t="shared" si="124"/>
        <v>0</v>
      </c>
      <c r="E1174" s="1254">
        <f t="shared" si="125"/>
        <v>0</v>
      </c>
      <c r="F1174" s="1254">
        <f t="shared" si="126"/>
        <v>0</v>
      </c>
      <c r="G1174" s="845"/>
      <c r="H1174" s="46"/>
      <c r="I1174" s="46"/>
      <c r="J1174" s="46"/>
      <c r="K1174" s="844"/>
      <c r="L1174" s="845"/>
      <c r="M1174" s="1245" t="str">
        <f t="shared" si="120"/>
        <v/>
      </c>
      <c r="N1174" s="1245" t="str">
        <f t="shared" si="121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2"/>
        <v>Cattle sales - local: no. sold</v>
      </c>
      <c r="B1175" s="845"/>
      <c r="C1175" s="1254">
        <f t="shared" si="123"/>
        <v>0</v>
      </c>
      <c r="D1175" s="1254">
        <f t="shared" si="124"/>
        <v>0</v>
      </c>
      <c r="E1175" s="1254">
        <f t="shared" si="125"/>
        <v>0.5241822756499861</v>
      </c>
      <c r="F1175" s="1254">
        <f t="shared" si="126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20"/>
        <v>yes</v>
      </c>
      <c r="N1175" s="1245" t="str">
        <f t="shared" si="121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2"/>
        <v>Goat sales - export: no. sold</v>
      </c>
      <c r="B1176" s="845"/>
      <c r="C1176" s="1254">
        <f t="shared" si="123"/>
        <v>0</v>
      </c>
      <c r="D1176" s="1254">
        <f t="shared" si="124"/>
        <v>0</v>
      </c>
      <c r="E1176" s="1254">
        <f t="shared" si="125"/>
        <v>0</v>
      </c>
      <c r="F1176" s="1254">
        <f t="shared" si="126"/>
        <v>0</v>
      </c>
      <c r="G1176" s="845"/>
      <c r="H1176" s="46"/>
      <c r="I1176" s="46"/>
      <c r="J1176" s="46"/>
      <c r="K1176" s="844"/>
      <c r="L1176" s="845"/>
      <c r="M1176" s="1245" t="str">
        <f t="shared" si="120"/>
        <v/>
      </c>
      <c r="N1176" s="1245" t="str">
        <f t="shared" si="121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2"/>
        <v>Goat sales - local: no. sold</v>
      </c>
      <c r="B1177" s="845"/>
      <c r="C1177" s="1254">
        <f t="shared" si="123"/>
        <v>0</v>
      </c>
      <c r="D1177" s="1254">
        <f t="shared" si="124"/>
        <v>0</v>
      </c>
      <c r="E1177" s="1254">
        <f t="shared" si="125"/>
        <v>0.18870561923399498</v>
      </c>
      <c r="F1177" s="1254">
        <f t="shared" si="126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20"/>
        <v>yes</v>
      </c>
      <c r="N1177" s="1245" t="str">
        <f t="shared" si="121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2"/>
        <v>Sheep sales - export: no. sold</v>
      </c>
      <c r="B1178" s="845"/>
      <c r="C1178" s="1254">
        <f t="shared" si="123"/>
        <v>0</v>
      </c>
      <c r="D1178" s="1254">
        <f t="shared" si="124"/>
        <v>0</v>
      </c>
      <c r="E1178" s="1254">
        <f t="shared" si="125"/>
        <v>0</v>
      </c>
      <c r="F1178" s="1254">
        <f t="shared" si="126"/>
        <v>0</v>
      </c>
      <c r="G1178" s="845"/>
      <c r="H1178" s="46"/>
      <c r="I1178" s="46"/>
      <c r="J1178" s="46"/>
      <c r="K1178" s="844"/>
      <c r="L1178" s="845"/>
      <c r="M1178" s="1245" t="str">
        <f t="shared" si="120"/>
        <v/>
      </c>
      <c r="N1178" s="1245" t="str">
        <f t="shared" si="121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2"/>
        <v>Sheep sales: no sold</v>
      </c>
      <c r="B1179" s="845"/>
      <c r="C1179" s="1254">
        <f t="shared" si="123"/>
        <v>0</v>
      </c>
      <c r="D1179" s="1254">
        <f t="shared" si="124"/>
        <v>0</v>
      </c>
      <c r="E1179" s="1254">
        <f t="shared" si="125"/>
        <v>0</v>
      </c>
      <c r="F1179" s="1254">
        <f t="shared" si="126"/>
        <v>0</v>
      </c>
      <c r="G1179" s="845"/>
      <c r="H1179" s="46"/>
      <c r="I1179" s="46"/>
      <c r="J1179" s="46"/>
      <c r="K1179" s="844"/>
      <c r="L1179" s="845"/>
      <c r="M1179" s="1245" t="str">
        <f t="shared" si="120"/>
        <v/>
      </c>
      <c r="N1179" s="1245" t="str">
        <f t="shared" si="121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2"/>
        <v>Chicken sales: no. sold</v>
      </c>
      <c r="B1180" s="845"/>
      <c r="C1180" s="1254">
        <f t="shared" si="123"/>
        <v>1.3978194017332961E-2</v>
      </c>
      <c r="D1180" s="1254">
        <f t="shared" si="124"/>
        <v>2.0967291025999441E-2</v>
      </c>
      <c r="E1180" s="1254">
        <f t="shared" si="125"/>
        <v>8.3869164103997765E-2</v>
      </c>
      <c r="F1180" s="1254">
        <f t="shared" si="126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20"/>
        <v>yes</v>
      </c>
      <c r="N1180" s="1245" t="str">
        <f t="shared" si="121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7">IF(C$1102=0,0,MAX(SUM(C964,M964)/C$1102,SUM(C964)/C$1102))</f>
        <v>0.33547665641599106</v>
      </c>
      <c r="D1181" s="1254">
        <f t="shared" si="127"/>
        <v>0.35225048923679064</v>
      </c>
      <c r="E1181" s="1254">
        <f t="shared" si="127"/>
        <v>0</v>
      </c>
      <c r="F1181" s="1254">
        <f t="shared" si="127"/>
        <v>0</v>
      </c>
      <c r="G1181" s="845"/>
      <c r="H1181" s="46"/>
      <c r="I1181" s="46"/>
      <c r="J1181" s="46"/>
      <c r="K1181" s="844"/>
      <c r="L1181" s="845"/>
      <c r="M1181" s="1245" t="str">
        <f t="shared" si="120"/>
        <v>yes</v>
      </c>
      <c r="N1181" s="1245" t="str">
        <f t="shared" si="121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7"/>
        <v>0</v>
      </c>
      <c r="D1182" s="1254">
        <f t="shared" si="127"/>
        <v>0</v>
      </c>
      <c r="E1182" s="1254">
        <f t="shared" si="127"/>
        <v>0</v>
      </c>
      <c r="F1182" s="1254">
        <f t="shared" si="127"/>
        <v>0</v>
      </c>
      <c r="G1182" s="845"/>
      <c r="H1182" s="46"/>
      <c r="I1182" s="46"/>
      <c r="J1182" s="46"/>
      <c r="K1182" s="844"/>
      <c r="L1182" s="845"/>
      <c r="M1182" s="1245" t="str">
        <f t="shared" si="120"/>
        <v/>
      </c>
      <c r="N1182" s="1245" t="str">
        <f t="shared" si="121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7"/>
        <v>0</v>
      </c>
      <c r="D1183" s="1254">
        <f t="shared" si="127"/>
        <v>0</v>
      </c>
      <c r="E1183" s="1254">
        <f t="shared" si="127"/>
        <v>0</v>
      </c>
      <c r="F1183" s="1254">
        <f t="shared" si="127"/>
        <v>0</v>
      </c>
      <c r="G1183" s="845"/>
      <c r="H1183" s="46"/>
      <c r="I1183" s="46"/>
      <c r="J1183" s="46"/>
      <c r="K1183" s="844"/>
      <c r="L1183" s="845"/>
      <c r="M1183" s="1245" t="str">
        <f t="shared" si="120"/>
        <v/>
      </c>
      <c r="N1183" s="1245" t="str">
        <f t="shared" si="121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20"/>
        <v/>
      </c>
      <c r="N1184" s="1245" t="str">
        <f t="shared" si="121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20"/>
        <v/>
      </c>
      <c r="N1185" s="1245" t="str">
        <f t="shared" si="121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28">IF(C$1102=0,0,MAX(SUM(C971,M971)/C$1102,SUM(C971)/C$1102))</f>
        <v>0</v>
      </c>
      <c r="D1186" s="1254">
        <f t="shared" si="128"/>
        <v>0</v>
      </c>
      <c r="E1186" s="1254">
        <f t="shared" si="128"/>
        <v>0</v>
      </c>
      <c r="F1186" s="1254">
        <f t="shared" si="128"/>
        <v>0</v>
      </c>
      <c r="G1186" s="845"/>
      <c r="H1186" s="46"/>
      <c r="I1186" s="46"/>
      <c r="J1186" s="46"/>
      <c r="K1186" s="844"/>
      <c r="L1186" s="845"/>
      <c r="M1186" s="1245" t="str">
        <f t="shared" si="120"/>
        <v/>
      </c>
      <c r="N1186" s="1245" t="str">
        <f t="shared" si="121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28"/>
        <v>0.16102879507967571</v>
      </c>
      <c r="D1187" s="1254">
        <f t="shared" si="128"/>
        <v>0.15096449538719597</v>
      </c>
      <c r="E1187" s="1254">
        <f t="shared" si="128"/>
        <v>1.2077159630975678</v>
      </c>
      <c r="F1187" s="1254">
        <f t="shared" si="128"/>
        <v>0</v>
      </c>
      <c r="G1187" s="845"/>
      <c r="H1187" s="46"/>
      <c r="I1187" s="46"/>
      <c r="J1187" s="46"/>
      <c r="K1187" s="844"/>
      <c r="L1187" s="845"/>
      <c r="M1187" s="1245" t="str">
        <f t="shared" si="120"/>
        <v>yes</v>
      </c>
      <c r="N1187" s="1245" t="str">
        <f t="shared" si="121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20"/>
        <v>yes</v>
      </c>
      <c r="N1188" s="1245" t="str">
        <f t="shared" si="121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20"/>
        <v/>
      </c>
      <c r="N1189" s="1245" t="str">
        <f t="shared" si="121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20"/>
        <v/>
      </c>
      <c r="N1190" s="1245" t="str">
        <f t="shared" si="121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20"/>
        <v/>
      </c>
      <c r="N1191" s="1245" t="str">
        <f t="shared" si="121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20"/>
        <v/>
      </c>
      <c r="N1192" s="1245" t="str">
        <f t="shared" si="121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5" zoomScale="106" zoomScaleNormal="106" zoomScalePageLayoutView="106" workbookViewId="0">
      <selection activeCell="I71" sqref="I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5" t="s">
        <v>539</v>
      </c>
      <c r="D42" s="1675"/>
      <c r="E42" s="1675"/>
      <c r="F42" s="1675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5" t="s">
        <v>539</v>
      </c>
      <c r="D70" s="1675"/>
      <c r="E70" s="1675"/>
      <c r="F70" s="1675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5" t="s">
        <v>539</v>
      </c>
      <c r="D83" s="1675"/>
      <c r="E83" s="1675"/>
      <c r="F83" s="167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5" t="s">
        <v>539</v>
      </c>
      <c r="D86" s="1675"/>
      <c r="E86" s="1675"/>
      <c r="F86" s="167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5" t="s">
        <v>539</v>
      </c>
      <c r="D89" s="1675"/>
      <c r="E89" s="1675"/>
      <c r="F89" s="1675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5" t="s">
        <v>539</v>
      </c>
      <c r="D92" s="1675"/>
      <c r="E92" s="1675"/>
      <c r="F92" s="1675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5" t="s">
        <v>539</v>
      </c>
      <c r="D95" s="1675"/>
      <c r="E95" s="1675"/>
      <c r="F95" s="1675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890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1033</v>
      </c>
    </row>
    <row r="47" spans="7:20" ht="12" customHeight="1">
      <c r="J47" t="s">
        <v>1011</v>
      </c>
    </row>
    <row r="48" spans="7:20" ht="12" customHeight="1">
      <c r="G48" t="s">
        <v>1012</v>
      </c>
      <c r="I48" t="s">
        <v>1013</v>
      </c>
      <c r="J48" t="s">
        <v>1014</v>
      </c>
      <c r="K48" t="s">
        <v>1015</v>
      </c>
      <c r="L48" t="s">
        <v>1016</v>
      </c>
      <c r="M48" t="s">
        <v>816</v>
      </c>
      <c r="N48" t="s">
        <v>818</v>
      </c>
      <c r="O48" t="s">
        <v>940</v>
      </c>
      <c r="P48" t="s">
        <v>1017</v>
      </c>
      <c r="Q48" t="s">
        <v>1018</v>
      </c>
      <c r="R48" t="s">
        <v>866</v>
      </c>
      <c r="S48" t="s">
        <v>1019</v>
      </c>
      <c r="T48" t="s">
        <v>1020</v>
      </c>
    </row>
    <row r="49" spans="7:20" ht="12" customHeight="1">
      <c r="G49" t="s">
        <v>1021</v>
      </c>
    </row>
    <row r="50" spans="7:20" ht="12" customHeight="1">
      <c r="G50" t="s">
        <v>1022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1023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1024</v>
      </c>
      <c r="I54" s="1540"/>
      <c r="J54" s="1540"/>
      <c r="T54" s="1540"/>
    </row>
    <row r="55" spans="7:20" ht="12" customHeight="1">
      <c r="G55" t="s">
        <v>1025</v>
      </c>
      <c r="I55" s="1542"/>
      <c r="J55" s="1542"/>
      <c r="R55" s="1542"/>
      <c r="S55" s="1542"/>
      <c r="T55" s="1542"/>
    </row>
    <row r="56" spans="7:20" ht="12" customHeight="1">
      <c r="G56" t="s">
        <v>1026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1027</v>
      </c>
      <c r="I58" s="1544"/>
      <c r="J58" s="1544"/>
      <c r="T58" s="1544"/>
    </row>
    <row r="59" spans="7:20" ht="12" customHeight="1">
      <c r="G59" t="s">
        <v>1028</v>
      </c>
    </row>
    <row r="60" spans="7:20" ht="12" customHeight="1">
      <c r="G60" t="s">
        <v>1029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1030</v>
      </c>
      <c r="I61" s="1546"/>
      <c r="J61" s="1546"/>
      <c r="K61" s="1546"/>
      <c r="T61" s="1546"/>
    </row>
    <row r="62" spans="7:20" ht="12" customHeight="1">
      <c r="G62" t="s">
        <v>1031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1032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958</v>
      </c>
      <c r="D6" s="1464" t="s">
        <v>782</v>
      </c>
      <c r="E6" s="1464" t="s">
        <v>967</v>
      </c>
      <c r="F6" s="1464" t="s">
        <v>978</v>
      </c>
      <c r="G6" s="1464" t="s">
        <v>958</v>
      </c>
      <c r="H6" s="1464" t="s">
        <v>958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939</v>
      </c>
      <c r="C7" s="1465" t="s">
        <v>813</v>
      </c>
      <c r="D7" s="1465" t="s">
        <v>795</v>
      </c>
      <c r="E7" s="1465" t="s">
        <v>821</v>
      </c>
      <c r="F7" s="1465" t="s">
        <v>979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949</v>
      </c>
      <c r="D8" s="1464" t="s">
        <v>818</v>
      </c>
      <c r="E8" s="1464" t="s">
        <v>949</v>
      </c>
      <c r="F8" s="1464" t="s">
        <v>940</v>
      </c>
      <c r="G8" s="1464" t="s">
        <v>949</v>
      </c>
      <c r="H8" s="1464" t="s">
        <v>949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940</v>
      </c>
      <c r="C10" s="1467">
        <v>0</v>
      </c>
      <c r="D10" s="1467" t="s">
        <v>791</v>
      </c>
      <c r="E10" s="1467">
        <v>0</v>
      </c>
      <c r="F10" s="1467" t="s">
        <v>980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968</v>
      </c>
      <c r="F12" s="1464"/>
      <c r="G12" s="1464" t="s">
        <v>781</v>
      </c>
      <c r="H12" s="1464" t="s">
        <v>1002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954</v>
      </c>
      <c r="D13" s="1464"/>
      <c r="E13" s="1464" t="s">
        <v>782</v>
      </c>
      <c r="F13" s="1464"/>
      <c r="G13" s="1464" t="s">
        <v>989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990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991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942</v>
      </c>
      <c r="C19" s="1464"/>
      <c r="D19" s="1464" t="s">
        <v>942</v>
      </c>
      <c r="E19" s="1464" t="s">
        <v>942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943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941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964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1003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1004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1005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1007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1006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959</v>
      </c>
      <c r="D47" s="1464" t="s">
        <v>959</v>
      </c>
      <c r="E47" s="1464" t="s">
        <v>969</v>
      </c>
      <c r="F47" s="1464" t="s">
        <v>969</v>
      </c>
      <c r="G47" s="1464" t="s">
        <v>969</v>
      </c>
      <c r="H47" s="1464" t="s">
        <v>969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943</v>
      </c>
      <c r="C48" s="1464" t="s">
        <v>782</v>
      </c>
      <c r="D48" s="1464" t="s">
        <v>782</v>
      </c>
      <c r="E48" s="1464" t="s">
        <v>782</v>
      </c>
      <c r="F48" s="1464" t="s">
        <v>981</v>
      </c>
      <c r="G48" s="1464" t="s">
        <v>981</v>
      </c>
      <c r="H48" s="1464" t="s">
        <v>1008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941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992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955</v>
      </c>
      <c r="F51" s="1464" t="s">
        <v>813</v>
      </c>
      <c r="G51" s="1465" t="s">
        <v>795</v>
      </c>
      <c r="H51" s="1465" t="s">
        <v>955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964</v>
      </c>
      <c r="E52" s="1467" t="s">
        <v>815</v>
      </c>
      <c r="F52" s="1467" t="s">
        <v>964</v>
      </c>
      <c r="G52" s="1468" t="s">
        <v>993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944</v>
      </c>
      <c r="C54" s="1464" t="s">
        <v>944</v>
      </c>
      <c r="D54" s="1464" t="s">
        <v>944</v>
      </c>
      <c r="E54" s="1464" t="s">
        <v>944</v>
      </c>
      <c r="F54" s="1464" t="s">
        <v>944</v>
      </c>
      <c r="G54" s="1464" t="s">
        <v>944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962</v>
      </c>
      <c r="D56" s="1464" t="s">
        <v>798</v>
      </c>
      <c r="E56" s="1465" t="s">
        <v>971</v>
      </c>
      <c r="F56" s="1465" t="s">
        <v>857</v>
      </c>
      <c r="G56" s="1465" t="s">
        <v>971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945</v>
      </c>
      <c r="C57" s="1464" t="s">
        <v>949</v>
      </c>
      <c r="D57" s="1464" t="s">
        <v>808</v>
      </c>
      <c r="E57" s="1464" t="s">
        <v>818</v>
      </c>
      <c r="F57" s="1464" t="s">
        <v>949</v>
      </c>
      <c r="G57" s="1464" t="s">
        <v>949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972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954</v>
      </c>
      <c r="D62" s="1464" t="s">
        <v>782</v>
      </c>
      <c r="E62" s="1464" t="s">
        <v>782</v>
      </c>
      <c r="F62" s="1464" t="s">
        <v>981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947</v>
      </c>
      <c r="C63" s="1465" t="s">
        <v>947</v>
      </c>
      <c r="D63" s="1465" t="s">
        <v>965</v>
      </c>
      <c r="E63" s="1464" t="s">
        <v>973</v>
      </c>
      <c r="F63" s="1464" t="s">
        <v>982</v>
      </c>
      <c r="G63" s="1465" t="s">
        <v>994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945</v>
      </c>
      <c r="C64" s="1464" t="s">
        <v>949</v>
      </c>
      <c r="D64" s="1464" t="s">
        <v>808</v>
      </c>
      <c r="E64" s="1464" t="s">
        <v>818</v>
      </c>
      <c r="F64" s="1464" t="s">
        <v>949</v>
      </c>
      <c r="G64" s="1464" t="s">
        <v>949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983</v>
      </c>
      <c r="G70" s="1465" t="s">
        <v>983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964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946</v>
      </c>
      <c r="C75" s="1464" t="s">
        <v>946</v>
      </c>
      <c r="D75" s="1464" t="s">
        <v>946</v>
      </c>
      <c r="E75" s="1464" t="s">
        <v>946</v>
      </c>
      <c r="F75" s="1464" t="s">
        <v>946</v>
      </c>
      <c r="G75" s="1464" t="s">
        <v>946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949</v>
      </c>
      <c r="C78" s="1465" t="s">
        <v>949</v>
      </c>
      <c r="D78" s="1465" t="s">
        <v>808</v>
      </c>
      <c r="E78" s="1464" t="s">
        <v>949</v>
      </c>
      <c r="F78" s="1464" t="s">
        <v>949</v>
      </c>
      <c r="G78" s="1465" t="s">
        <v>949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948</v>
      </c>
      <c r="C84" s="1465"/>
      <c r="D84" s="1465"/>
      <c r="E84" s="1464" t="s">
        <v>974</v>
      </c>
      <c r="F84" s="1464" t="s">
        <v>984</v>
      </c>
      <c r="G84" s="1465" t="s">
        <v>995</v>
      </c>
      <c r="H84" s="1465"/>
      <c r="I84" s="1465"/>
      <c r="J84" s="1465"/>
      <c r="K84" s="1465"/>
    </row>
    <row r="85" spans="1:11">
      <c r="A85" s="1463" t="s">
        <v>736</v>
      </c>
      <c r="B85" s="1464" t="s">
        <v>949</v>
      </c>
      <c r="C85" s="1465"/>
      <c r="D85" s="1465"/>
      <c r="E85" s="1464" t="s">
        <v>949</v>
      </c>
      <c r="F85" s="1464" t="s">
        <v>949</v>
      </c>
      <c r="G85" s="1465" t="s">
        <v>996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960</v>
      </c>
      <c r="D89" s="1464" t="s">
        <v>960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964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961</v>
      </c>
      <c r="C110" s="1464" t="s">
        <v>961</v>
      </c>
      <c r="D110" s="1464" t="s">
        <v>961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949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950</v>
      </c>
      <c r="C117" s="1464" t="s">
        <v>942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949</v>
      </c>
      <c r="C120" s="1464" t="s">
        <v>949</v>
      </c>
      <c r="D120" s="1465" t="s">
        <v>808</v>
      </c>
      <c r="E120" s="1465" t="s">
        <v>829</v>
      </c>
      <c r="F120" s="1465" t="s">
        <v>949</v>
      </c>
      <c r="G120" s="1465" t="s">
        <v>949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941</v>
      </c>
      <c r="D126" s="1465" t="s">
        <v>795</v>
      </c>
      <c r="E126" s="1464" t="s">
        <v>797</v>
      </c>
      <c r="F126" s="1464" t="s">
        <v>941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949</v>
      </c>
      <c r="C127" s="1465" t="s">
        <v>949</v>
      </c>
      <c r="D127" s="1464" t="s">
        <v>808</v>
      </c>
      <c r="E127" s="1464" t="s">
        <v>949</v>
      </c>
      <c r="F127" s="1464" t="s">
        <v>949</v>
      </c>
      <c r="G127" s="1464" t="s">
        <v>996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949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983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949</v>
      </c>
      <c r="D148" s="1464" t="s">
        <v>808</v>
      </c>
      <c r="E148" s="1464" t="s">
        <v>949</v>
      </c>
      <c r="F148" s="1464" t="s">
        <v>949</v>
      </c>
      <c r="G148" s="1464" t="s">
        <v>949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963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969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997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998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985</v>
      </c>
      <c r="G162" s="1464" t="s">
        <v>990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959</v>
      </c>
      <c r="D166" s="1464" t="s">
        <v>959</v>
      </c>
      <c r="E166" s="1464" t="s">
        <v>781</v>
      </c>
      <c r="F166" s="1464" t="s">
        <v>969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970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949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959</v>
      </c>
      <c r="D173" s="1464" t="s">
        <v>959</v>
      </c>
      <c r="E173" s="1464" t="s">
        <v>969</v>
      </c>
      <c r="F173" s="1464" t="s">
        <v>969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949</v>
      </c>
      <c r="C176" s="1464" t="s">
        <v>949</v>
      </c>
      <c r="D176" s="1464" t="s">
        <v>808</v>
      </c>
      <c r="E176" s="1464" t="s">
        <v>949</v>
      </c>
      <c r="F176" s="1464" t="s">
        <v>986</v>
      </c>
      <c r="G176" s="1465" t="s">
        <v>949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987</v>
      </c>
      <c r="G178" s="1468">
        <v>0</v>
      </c>
      <c r="H178" s="1467"/>
      <c r="I178" s="1468"/>
      <c r="J178" s="1468"/>
      <c r="K178" s="1468"/>
    </row>
    <row r="179" spans="1:11">
      <c r="A179" s="1462" t="s">
        <v>951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954</v>
      </c>
      <c r="C181" s="1464" t="s">
        <v>954</v>
      </c>
      <c r="D181" s="1464" t="s">
        <v>782</v>
      </c>
      <c r="E181" s="1464" t="s">
        <v>954</v>
      </c>
      <c r="F181" s="1464" t="s">
        <v>988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955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952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954</v>
      </c>
      <c r="C188" s="1464" t="s">
        <v>954</v>
      </c>
      <c r="D188" s="1464" t="s">
        <v>954</v>
      </c>
      <c r="E188" s="1464" t="s">
        <v>954</v>
      </c>
      <c r="F188" s="1464" t="s">
        <v>954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941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953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956</v>
      </c>
      <c r="C194" s="1464" t="s">
        <v>956</v>
      </c>
      <c r="D194" s="1464" t="s">
        <v>956</v>
      </c>
      <c r="E194" s="1464" t="s">
        <v>956</v>
      </c>
      <c r="F194" s="1464" t="s">
        <v>956</v>
      </c>
      <c r="G194" s="1464" t="s">
        <v>999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954</v>
      </c>
      <c r="C195" s="1464" t="s">
        <v>954</v>
      </c>
      <c r="D195" s="1464" t="s">
        <v>954</v>
      </c>
      <c r="E195" s="1464" t="s">
        <v>954</v>
      </c>
      <c r="F195" s="1464" t="s">
        <v>988</v>
      </c>
      <c r="G195" s="1464" t="s">
        <v>1000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949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957</v>
      </c>
      <c r="C250" s="1464" t="s">
        <v>957</v>
      </c>
      <c r="D250" s="1464" t="s">
        <v>957</v>
      </c>
      <c r="E250" s="1464" t="s">
        <v>957</v>
      </c>
      <c r="F250" s="1464" t="s">
        <v>957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966</v>
      </c>
      <c r="C251" s="1464"/>
      <c r="D251" s="1465"/>
      <c r="E251" s="1464" t="s">
        <v>975</v>
      </c>
      <c r="F251" s="1465"/>
      <c r="G251" s="1464" t="s">
        <v>1001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976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977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896</v>
      </c>
      <c r="C4" s="1461" t="s">
        <v>899</v>
      </c>
      <c r="D4" s="1461" t="s">
        <v>900</v>
      </c>
      <c r="E4" s="1461" t="s">
        <v>902</v>
      </c>
      <c r="F4" s="1461" t="s">
        <v>903</v>
      </c>
      <c r="G4" s="1461" t="s">
        <v>904</v>
      </c>
      <c r="H4" s="1461" t="s">
        <v>931</v>
      </c>
      <c r="I4" s="1461" t="s">
        <v>930</v>
      </c>
      <c r="J4" s="1461" t="s">
        <v>932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1009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2016-11-15T15:04:07Z</dcterms:modified>
</cp:coreProperties>
</file>