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75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9" i="5" l="1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1001" i="3"/>
  <c r="K1003" i="3"/>
  <c r="L45" i="5"/>
  <c r="L444" i="3"/>
  <c r="L962" i="3"/>
  <c r="L984" i="3"/>
  <c r="L1001" i="3"/>
  <c r="L1003" i="3"/>
  <c r="M45" i="5"/>
  <c r="M444" i="3"/>
  <c r="M962" i="3"/>
  <c r="M984" i="3"/>
  <c r="M1001" i="3"/>
  <c r="M1003" i="3"/>
  <c r="N45" i="5"/>
  <c r="N444" i="3"/>
  <c r="N962" i="3"/>
  <c r="N984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1001" i="3"/>
  <c r="O1003" i="3"/>
  <c r="P45" i="5"/>
  <c r="P444" i="3"/>
  <c r="P962" i="3"/>
  <c r="P984" i="3"/>
  <c r="P1001" i="3"/>
  <c r="P1003" i="3"/>
  <c r="Q45" i="5"/>
  <c r="Q444" i="3"/>
  <c r="Q962" i="3"/>
  <c r="Q984" i="3"/>
  <c r="Q1001" i="3"/>
  <c r="Q1003" i="3"/>
  <c r="R45" i="5"/>
  <c r="R444" i="3"/>
  <c r="R962" i="3"/>
  <c r="R984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16" i="5"/>
  <c r="K23" i="5"/>
  <c r="K30" i="5"/>
  <c r="K37" i="5"/>
  <c r="K44" i="5"/>
  <c r="K46" i="5"/>
  <c r="K446" i="3"/>
  <c r="K851" i="3"/>
  <c r="K899" i="3"/>
  <c r="L30" i="5"/>
  <c r="L23" i="5"/>
  <c r="L37" i="5"/>
  <c r="L44" i="5"/>
  <c r="L46" i="5"/>
  <c r="L446" i="3"/>
  <c r="L851" i="3"/>
  <c r="L899" i="3"/>
  <c r="M30" i="5"/>
  <c r="M23" i="5"/>
  <c r="M37" i="5"/>
  <c r="M44" i="5"/>
  <c r="M46" i="5"/>
  <c r="M446" i="3"/>
  <c r="M851" i="3"/>
  <c r="M899" i="3"/>
  <c r="N30" i="5"/>
  <c r="N23" i="5"/>
  <c r="N37" i="5"/>
  <c r="N44" i="5"/>
  <c r="N46" i="5"/>
  <c r="N446" i="3"/>
  <c r="N851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46" i="5"/>
  <c r="O446" i="3"/>
  <c r="O851" i="3"/>
  <c r="O899" i="3"/>
  <c r="P30" i="5"/>
  <c r="P23" i="5"/>
  <c r="P37" i="5"/>
  <c r="P44" i="5"/>
  <c r="P46" i="5"/>
  <c r="P446" i="3"/>
  <c r="P851" i="3"/>
  <c r="P899" i="3"/>
  <c r="Q30" i="5"/>
  <c r="Q23" i="5"/>
  <c r="Q37" i="5"/>
  <c r="Q44" i="5"/>
  <c r="Q46" i="5"/>
  <c r="Q446" i="3"/>
  <c r="Q851" i="3"/>
  <c r="Q899" i="3"/>
  <c r="R30" i="5"/>
  <c r="R23" i="5"/>
  <c r="R37" i="5"/>
  <c r="R44" i="5"/>
  <c r="R46" i="5"/>
  <c r="R446" i="3"/>
  <c r="R851" i="3"/>
  <c r="R899" i="3"/>
  <c r="K850" i="3"/>
  <c r="L850" i="3"/>
  <c r="M850" i="3"/>
  <c r="N850" i="3"/>
  <c r="P850" i="3"/>
  <c r="Q850" i="3"/>
  <c r="R850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2" i="3"/>
  <c r="L872" i="3"/>
  <c r="M872" i="3"/>
  <c r="N872" i="3"/>
  <c r="O872" i="3"/>
  <c r="P872" i="3"/>
  <c r="Q872" i="3"/>
  <c r="R872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2" i="3"/>
  <c r="L882" i="3"/>
  <c r="M882" i="3"/>
  <c r="N882" i="3"/>
  <c r="O882" i="3"/>
  <c r="P882" i="3"/>
  <c r="Q882" i="3"/>
  <c r="R882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86" i="3"/>
  <c r="L886" i="3"/>
  <c r="M886" i="3"/>
  <c r="N886" i="3"/>
  <c r="O886" i="3"/>
  <c r="P886" i="3"/>
  <c r="Q886" i="3"/>
  <c r="R88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39" i="3"/>
  <c r="L639" i="3"/>
  <c r="M639" i="3"/>
  <c r="N639" i="3"/>
  <c r="O639" i="3"/>
  <c r="P639" i="3"/>
  <c r="Q639" i="3"/>
  <c r="R639" i="3"/>
  <c r="K641" i="3"/>
  <c r="L641" i="3"/>
  <c r="M641" i="3"/>
  <c r="N641" i="3"/>
  <c r="O641" i="3"/>
  <c r="P641" i="3"/>
  <c r="Q641" i="3"/>
  <c r="R641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3" i="3"/>
  <c r="L613" i="3"/>
  <c r="M613" i="3"/>
  <c r="N613" i="3"/>
  <c r="O613" i="3"/>
  <c r="P613" i="3"/>
  <c r="Q613" i="3"/>
  <c r="R613" i="3"/>
  <c r="K614" i="3"/>
  <c r="L614" i="3"/>
  <c r="M614" i="3"/>
  <c r="N614" i="3"/>
  <c r="O614" i="3"/>
  <c r="P614" i="3"/>
  <c r="Q614" i="3"/>
  <c r="R614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3" i="3"/>
  <c r="L553" i="3"/>
  <c r="M553" i="3"/>
  <c r="N553" i="3"/>
  <c r="O553" i="3"/>
  <c r="P553" i="3"/>
  <c r="Q553" i="3"/>
  <c r="R553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2" i="3"/>
  <c r="L492" i="3"/>
  <c r="M492" i="3"/>
  <c r="N492" i="3"/>
  <c r="O492" i="3"/>
  <c r="P492" i="3"/>
  <c r="Q492" i="3"/>
  <c r="R492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36" i="3"/>
  <c r="L436" i="3"/>
  <c r="M436" i="3"/>
  <c r="N436" i="3"/>
  <c r="P436" i="3"/>
  <c r="Q436" i="3"/>
  <c r="R436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3" i="3"/>
  <c r="BY31" i="3"/>
  <c r="BX31" i="3"/>
  <c r="BW31" i="3"/>
  <c r="BV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C31" i="3"/>
  <c r="D31" i="3"/>
  <c r="E31" i="3"/>
  <c r="F31" i="3"/>
  <c r="G31" i="3"/>
  <c r="H31" i="3"/>
  <c r="I31" i="3"/>
  <c r="J31" i="3"/>
  <c r="K987" i="3"/>
  <c r="K32" i="3"/>
  <c r="K579" i="3"/>
  <c r="K989" i="3"/>
  <c r="K990" i="3"/>
  <c r="K988" i="3"/>
  <c r="K33" i="3"/>
  <c r="K992" i="3"/>
  <c r="K35" i="3"/>
  <c r="K31" i="3"/>
  <c r="L987" i="3"/>
  <c r="L32" i="3"/>
  <c r="L579" i="3"/>
  <c r="L989" i="3"/>
  <c r="L990" i="3"/>
  <c r="L988" i="3"/>
  <c r="L33" i="3"/>
  <c r="L992" i="3"/>
  <c r="L35" i="3"/>
  <c r="L31" i="3"/>
  <c r="M987" i="3"/>
  <c r="M32" i="3"/>
  <c r="M579" i="3"/>
  <c r="M989" i="3"/>
  <c r="M990" i="3"/>
  <c r="M988" i="3"/>
  <c r="M33" i="3"/>
  <c r="M992" i="3"/>
  <c r="M35" i="3"/>
  <c r="M31" i="3"/>
  <c r="N987" i="3"/>
  <c r="N32" i="3"/>
  <c r="N579" i="3"/>
  <c r="N989" i="3"/>
  <c r="N990" i="3"/>
  <c r="N988" i="3"/>
  <c r="N33" i="3"/>
  <c r="N992" i="3"/>
  <c r="N35" i="3"/>
  <c r="N31" i="3"/>
  <c r="O987" i="3"/>
  <c r="O32" i="3"/>
  <c r="O579" i="3"/>
  <c r="O989" i="3"/>
  <c r="O990" i="3"/>
  <c r="O988" i="3"/>
  <c r="O33" i="3"/>
  <c r="O992" i="3"/>
  <c r="O35" i="3"/>
  <c r="O31" i="3"/>
  <c r="P987" i="3"/>
  <c r="P32" i="3"/>
  <c r="P579" i="3"/>
  <c r="P989" i="3"/>
  <c r="P990" i="3"/>
  <c r="P988" i="3"/>
  <c r="P33" i="3"/>
  <c r="P992" i="3"/>
  <c r="P35" i="3"/>
  <c r="P31" i="3"/>
  <c r="Q987" i="3"/>
  <c r="Q32" i="3"/>
  <c r="Q579" i="3"/>
  <c r="Q989" i="3"/>
  <c r="Q990" i="3"/>
  <c r="Q988" i="3"/>
  <c r="Q33" i="3"/>
  <c r="Q992" i="3"/>
  <c r="Q35" i="3"/>
  <c r="Q31" i="3"/>
  <c r="R987" i="3"/>
  <c r="R32" i="3"/>
  <c r="R579" i="3"/>
  <c r="R989" i="3"/>
  <c r="R990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229" i="3"/>
  <c r="BY829" i="3"/>
  <c r="BY232" i="3"/>
  <c r="BY830" i="3"/>
  <c r="BY270" i="3"/>
  <c r="BY835" i="3"/>
  <c r="BY277" i="3"/>
  <c r="BY836" i="3"/>
  <c r="BY284" i="3"/>
  <c r="BY837" i="3"/>
  <c r="BY291" i="3"/>
  <c r="BY838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12" i="3"/>
  <c r="BY242" i="3"/>
  <c r="BY831" i="3"/>
  <c r="BY11" i="3"/>
  <c r="BY23" i="5"/>
  <c r="BY30" i="5"/>
  <c r="BY37" i="5"/>
  <c r="BY44" i="5"/>
  <c r="BY46" i="5"/>
  <c r="BY446" i="3"/>
  <c r="BY851" i="3"/>
  <c r="BY14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229" i="3"/>
  <c r="BX829" i="3"/>
  <c r="BX232" i="3"/>
  <c r="BX830" i="3"/>
  <c r="BX277" i="3"/>
  <c r="BX836" i="3"/>
  <c r="BX284" i="3"/>
  <c r="BX837" i="3"/>
  <c r="BX291" i="3"/>
  <c r="BX838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9" i="3"/>
  <c r="BX846" i="3"/>
  <c r="BX374" i="3"/>
  <c r="BX380" i="3"/>
  <c r="BX847" i="3"/>
  <c r="BX12" i="3"/>
  <c r="BX242" i="3"/>
  <c r="BX831" i="3"/>
  <c r="BX11" i="3"/>
  <c r="BX23" i="5"/>
  <c r="BX30" i="5"/>
  <c r="BX37" i="5"/>
  <c r="BX44" i="5"/>
  <c r="BX46" i="5"/>
  <c r="BX446" i="3"/>
  <c r="BX851" i="3"/>
  <c r="BX14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229" i="3"/>
  <c r="BW829" i="3"/>
  <c r="BW232" i="3"/>
  <c r="BW830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9" i="3"/>
  <c r="BW846" i="3"/>
  <c r="BW374" i="3"/>
  <c r="BW380" i="3"/>
  <c r="BW847" i="3"/>
  <c r="BW12" i="3"/>
  <c r="BW242" i="3"/>
  <c r="BW831" i="3"/>
  <c r="BW11" i="3"/>
  <c r="BW23" i="5"/>
  <c r="BW30" i="5"/>
  <c r="BW37" i="5"/>
  <c r="BW44" i="5"/>
  <c r="BW46" i="5"/>
  <c r="BW446" i="3"/>
  <c r="BW851" i="3"/>
  <c r="BW14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229" i="3"/>
  <c r="BV829" i="3"/>
  <c r="BV232" i="3"/>
  <c r="BV830" i="3"/>
  <c r="BV277" i="3"/>
  <c r="BV836" i="3"/>
  <c r="BV284" i="3"/>
  <c r="BV837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9" i="3"/>
  <c r="BV846" i="3"/>
  <c r="BV12" i="3"/>
  <c r="BV242" i="3"/>
  <c r="BV831" i="3"/>
  <c r="BV11" i="3"/>
  <c r="BV23" i="5"/>
  <c r="BV30" i="5"/>
  <c r="BV37" i="5"/>
  <c r="BV44" i="5"/>
  <c r="BV46" i="5"/>
  <c r="BV446" i="3"/>
  <c r="BV851" i="3"/>
  <c r="BV14" i="3"/>
  <c r="BV10" i="3"/>
  <c r="BT180" i="3"/>
  <c r="BT827" i="3"/>
  <c r="BT13" i="3"/>
  <c r="BT23" i="5"/>
  <c r="BT30" i="5"/>
  <c r="BT37" i="5"/>
  <c r="BT44" i="5"/>
  <c r="BT46" i="5"/>
  <c r="BT446" i="3"/>
  <c r="BT851" i="3"/>
  <c r="BT14" i="3"/>
  <c r="BT10" i="3"/>
  <c r="BS180" i="3"/>
  <c r="BS827" i="3"/>
  <c r="BS13" i="3"/>
  <c r="BS23" i="5"/>
  <c r="BS30" i="5"/>
  <c r="BS37" i="5"/>
  <c r="BS44" i="5"/>
  <c r="BS46" i="5"/>
  <c r="BS446" i="3"/>
  <c r="BS851" i="3"/>
  <c r="BS14" i="3"/>
  <c r="BS10" i="3"/>
  <c r="BR180" i="3"/>
  <c r="BR827" i="3"/>
  <c r="BR13" i="3"/>
  <c r="BR23" i="5"/>
  <c r="BR30" i="5"/>
  <c r="BR37" i="5"/>
  <c r="BR44" i="5"/>
  <c r="BR46" i="5"/>
  <c r="BR446" i="3"/>
  <c r="BR851" i="3"/>
  <c r="BR14" i="3"/>
  <c r="BR10" i="3"/>
  <c r="BQ180" i="3"/>
  <c r="BQ827" i="3"/>
  <c r="BQ13" i="3"/>
  <c r="BQ23" i="5"/>
  <c r="BQ30" i="5"/>
  <c r="BQ37" i="5"/>
  <c r="BQ44" i="5"/>
  <c r="BQ46" i="5"/>
  <c r="BQ446" i="3"/>
  <c r="BQ851" i="3"/>
  <c r="BQ14" i="3"/>
  <c r="BQ10" i="3"/>
  <c r="BP180" i="3"/>
  <c r="BP827" i="3"/>
  <c r="BP13" i="3"/>
  <c r="BP23" i="5"/>
  <c r="BP30" i="5"/>
  <c r="BP37" i="5"/>
  <c r="BP44" i="5"/>
  <c r="BP46" i="5"/>
  <c r="BP446" i="3"/>
  <c r="BP851" i="3"/>
  <c r="BP14" i="3"/>
  <c r="BP10" i="3"/>
  <c r="BO180" i="3"/>
  <c r="BO827" i="3"/>
  <c r="BO13" i="3"/>
  <c r="BO23" i="5"/>
  <c r="BO30" i="5"/>
  <c r="BO37" i="5"/>
  <c r="BO44" i="5"/>
  <c r="BO46" i="5"/>
  <c r="BO446" i="3"/>
  <c r="BO851" i="3"/>
  <c r="BO14" i="3"/>
  <c r="BO10" i="3"/>
  <c r="BN180" i="3"/>
  <c r="BN827" i="3"/>
  <c r="BN13" i="3"/>
  <c r="BN23" i="5"/>
  <c r="BN30" i="5"/>
  <c r="BN37" i="5"/>
  <c r="BN44" i="5"/>
  <c r="BN46" i="5"/>
  <c r="BN446" i="3"/>
  <c r="BN851" i="3"/>
  <c r="BN14" i="3"/>
  <c r="BN10" i="3"/>
  <c r="BM180" i="3"/>
  <c r="BM827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10" i="3"/>
  <c r="BL180" i="3"/>
  <c r="BL827" i="3"/>
  <c r="BL89" i="3"/>
  <c r="BL819" i="3"/>
  <c r="BL13" i="3"/>
  <c r="BL23" i="5"/>
  <c r="BL30" i="5"/>
  <c r="BL37" i="5"/>
  <c r="BL44" i="5"/>
  <c r="BL46" i="5"/>
  <c r="BL446" i="3"/>
  <c r="BL851" i="3"/>
  <c r="BL14" i="3"/>
  <c r="BL10" i="3"/>
  <c r="BK180" i="3"/>
  <c r="BK827" i="3"/>
  <c r="BK89" i="3"/>
  <c r="BK819" i="3"/>
  <c r="BK13" i="3"/>
  <c r="BK23" i="5"/>
  <c r="BK30" i="5"/>
  <c r="BK37" i="5"/>
  <c r="BK44" i="5"/>
  <c r="BK46" i="5"/>
  <c r="BK446" i="3"/>
  <c r="BK851" i="3"/>
  <c r="BK14" i="3"/>
  <c r="BK10" i="3"/>
  <c r="BJ180" i="3"/>
  <c r="BJ827" i="3"/>
  <c r="BJ89" i="3"/>
  <c r="BJ819" i="3"/>
  <c r="BJ13" i="3"/>
  <c r="BJ23" i="5"/>
  <c r="BJ30" i="5"/>
  <c r="BJ37" i="5"/>
  <c r="BJ44" i="5"/>
  <c r="BJ46" i="5"/>
  <c r="BJ446" i="3"/>
  <c r="BJ851" i="3"/>
  <c r="BJ14" i="3"/>
  <c r="BJ10" i="3"/>
  <c r="BI180" i="3"/>
  <c r="BI827" i="3"/>
  <c r="BI89" i="3"/>
  <c r="BI819" i="3"/>
  <c r="BI13" i="3"/>
  <c r="BI23" i="5"/>
  <c r="BI30" i="5"/>
  <c r="BI37" i="5"/>
  <c r="BI44" i="5"/>
  <c r="BI46" i="5"/>
  <c r="BI446" i="3"/>
  <c r="BI851" i="3"/>
  <c r="BI14" i="3"/>
  <c r="BI10" i="3"/>
  <c r="BH180" i="3"/>
  <c r="BH827" i="3"/>
  <c r="BH13" i="3"/>
  <c r="BH23" i="5"/>
  <c r="BH30" i="5"/>
  <c r="BH37" i="5"/>
  <c r="BH44" i="5"/>
  <c r="BH46" i="5"/>
  <c r="BH446" i="3"/>
  <c r="BH851" i="3"/>
  <c r="BH14" i="3"/>
  <c r="BH10" i="3"/>
  <c r="BG180" i="3"/>
  <c r="BG827" i="3"/>
  <c r="BG13" i="3"/>
  <c r="BG23" i="5"/>
  <c r="BG30" i="5"/>
  <c r="BG37" i="5"/>
  <c r="BG44" i="5"/>
  <c r="BG46" i="5"/>
  <c r="BG446" i="3"/>
  <c r="BG851" i="3"/>
  <c r="BG14" i="3"/>
  <c r="BG10" i="3"/>
  <c r="BF180" i="3"/>
  <c r="BF827" i="3"/>
  <c r="BF13" i="3"/>
  <c r="BF23" i="5"/>
  <c r="BF30" i="5"/>
  <c r="BF37" i="5"/>
  <c r="BF44" i="5"/>
  <c r="BF46" i="5"/>
  <c r="BF446" i="3"/>
  <c r="BF851" i="3"/>
  <c r="BF14" i="3"/>
  <c r="BF10" i="3"/>
  <c r="BE180" i="3"/>
  <c r="BE827" i="3"/>
  <c r="BE13" i="3"/>
  <c r="BE23" i="5"/>
  <c r="BE30" i="5"/>
  <c r="BE37" i="5"/>
  <c r="BE44" i="5"/>
  <c r="BE46" i="5"/>
  <c r="BE446" i="3"/>
  <c r="BE851" i="3"/>
  <c r="BE14" i="3"/>
  <c r="BE10" i="3"/>
  <c r="BD180" i="3"/>
  <c r="BD827" i="3"/>
  <c r="BD13" i="3"/>
  <c r="BD23" i="5"/>
  <c r="BD30" i="5"/>
  <c r="BD37" i="5"/>
  <c r="BD44" i="5"/>
  <c r="BD46" i="5"/>
  <c r="BD446" i="3"/>
  <c r="BD851" i="3"/>
  <c r="BD14" i="3"/>
  <c r="BD10" i="3"/>
  <c r="BB180" i="3"/>
  <c r="BB827" i="3"/>
  <c r="BB13" i="3"/>
  <c r="BB23" i="5"/>
  <c r="BB30" i="5"/>
  <c r="BB37" i="5"/>
  <c r="BB44" i="5"/>
  <c r="BB46" i="5"/>
  <c r="BB446" i="3"/>
  <c r="BB851" i="3"/>
  <c r="BB14" i="3"/>
  <c r="BB10" i="3"/>
  <c r="BA180" i="3"/>
  <c r="BA827" i="3"/>
  <c r="BA13" i="3"/>
  <c r="BA23" i="5"/>
  <c r="BA30" i="5"/>
  <c r="BA37" i="5"/>
  <c r="BA44" i="5"/>
  <c r="BA46" i="5"/>
  <c r="BA446" i="3"/>
  <c r="BA851" i="3"/>
  <c r="BA14" i="3"/>
  <c r="BA10" i="3"/>
  <c r="AZ180" i="3"/>
  <c r="AZ827" i="3"/>
  <c r="AZ13" i="3"/>
  <c r="AZ23" i="5"/>
  <c r="AZ30" i="5"/>
  <c r="AZ37" i="5"/>
  <c r="AZ44" i="5"/>
  <c r="AZ46" i="5"/>
  <c r="AZ446" i="3"/>
  <c r="AZ851" i="3"/>
  <c r="AZ14" i="3"/>
  <c r="AZ10" i="3"/>
  <c r="AY180" i="3"/>
  <c r="AY827" i="3"/>
  <c r="AY13" i="3"/>
  <c r="AY23" i="5"/>
  <c r="AY30" i="5"/>
  <c r="AY37" i="5"/>
  <c r="AY44" i="5"/>
  <c r="AY46" i="5"/>
  <c r="AY446" i="3"/>
  <c r="AY851" i="3"/>
  <c r="AY14" i="3"/>
  <c r="AY10" i="3"/>
  <c r="AX180" i="3"/>
  <c r="AX827" i="3"/>
  <c r="AX13" i="3"/>
  <c r="AX23" i="5"/>
  <c r="AX30" i="5"/>
  <c r="AX37" i="5"/>
  <c r="AX44" i="5"/>
  <c r="AX46" i="5"/>
  <c r="AX446" i="3"/>
  <c r="AX851" i="3"/>
  <c r="AX14" i="3"/>
  <c r="AX10" i="3"/>
  <c r="AW180" i="3"/>
  <c r="AW827" i="3"/>
  <c r="AW13" i="3"/>
  <c r="AW23" i="5"/>
  <c r="AW30" i="5"/>
  <c r="AW37" i="5"/>
  <c r="AW44" i="5"/>
  <c r="AW46" i="5"/>
  <c r="AW446" i="3"/>
  <c r="AW851" i="3"/>
  <c r="AW14" i="3"/>
  <c r="AW10" i="3"/>
  <c r="AV180" i="3"/>
  <c r="AV827" i="3"/>
  <c r="AV13" i="3"/>
  <c r="AV23" i="5"/>
  <c r="AV30" i="5"/>
  <c r="AV37" i="5"/>
  <c r="AV44" i="5"/>
  <c r="AV46" i="5"/>
  <c r="AV446" i="3"/>
  <c r="AV851" i="3"/>
  <c r="AV14" i="3"/>
  <c r="AV10" i="3"/>
  <c r="AU180" i="3"/>
  <c r="AU827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10" i="3"/>
  <c r="AT180" i="3"/>
  <c r="AT827" i="3"/>
  <c r="AT13" i="3"/>
  <c r="AT23" i="5"/>
  <c r="AT30" i="5"/>
  <c r="AT37" i="5"/>
  <c r="AT44" i="5"/>
  <c r="AT46" i="5"/>
  <c r="AT446" i="3"/>
  <c r="AT851" i="3"/>
  <c r="AT14" i="3"/>
  <c r="AT10" i="3"/>
  <c r="AS180" i="3"/>
  <c r="AS827" i="3"/>
  <c r="AS13" i="3"/>
  <c r="AS23" i="5"/>
  <c r="AS30" i="5"/>
  <c r="AS37" i="5"/>
  <c r="AS44" i="5"/>
  <c r="AS46" i="5"/>
  <c r="AS446" i="3"/>
  <c r="AS851" i="3"/>
  <c r="AS14" i="3"/>
  <c r="AS10" i="3"/>
  <c r="AR180" i="3"/>
  <c r="AR827" i="3"/>
  <c r="AR13" i="3"/>
  <c r="AR23" i="5"/>
  <c r="AR30" i="5"/>
  <c r="AR37" i="5"/>
  <c r="AR44" i="5"/>
  <c r="AR46" i="5"/>
  <c r="AR446" i="3"/>
  <c r="AR851" i="3"/>
  <c r="AR14" i="3"/>
  <c r="AR10" i="3"/>
  <c r="AQ180" i="3"/>
  <c r="AQ827" i="3"/>
  <c r="AQ13" i="3"/>
  <c r="AQ23" i="5"/>
  <c r="AQ30" i="5"/>
  <c r="AQ37" i="5"/>
  <c r="AQ44" i="5"/>
  <c r="AQ46" i="5"/>
  <c r="AQ446" i="3"/>
  <c r="AQ851" i="3"/>
  <c r="AQ14" i="3"/>
  <c r="AQ10" i="3"/>
  <c r="AP180" i="3"/>
  <c r="AP827" i="3"/>
  <c r="AP13" i="3"/>
  <c r="AP23" i="5"/>
  <c r="AP30" i="5"/>
  <c r="AP37" i="5"/>
  <c r="AP44" i="5"/>
  <c r="AP46" i="5"/>
  <c r="AP446" i="3"/>
  <c r="AP851" i="3"/>
  <c r="AP14" i="3"/>
  <c r="AP10" i="3"/>
  <c r="AO180" i="3"/>
  <c r="AO827" i="3"/>
  <c r="AO13" i="3"/>
  <c r="AO23" i="5"/>
  <c r="AO30" i="5"/>
  <c r="AO37" i="5"/>
  <c r="AO44" i="5"/>
  <c r="AO46" i="5"/>
  <c r="AO446" i="3"/>
  <c r="AO851" i="3"/>
  <c r="AO14" i="3"/>
  <c r="AO10" i="3"/>
  <c r="AN180" i="3"/>
  <c r="AN827" i="3"/>
  <c r="AN13" i="3"/>
  <c r="AN23" i="5"/>
  <c r="AN30" i="5"/>
  <c r="AN37" i="5"/>
  <c r="AN44" i="5"/>
  <c r="AN46" i="5"/>
  <c r="AN446" i="3"/>
  <c r="AN851" i="3"/>
  <c r="AN14" i="3"/>
  <c r="AN10" i="3"/>
  <c r="AM180" i="3"/>
  <c r="AM827" i="3"/>
  <c r="AM13" i="3"/>
  <c r="AM23" i="5"/>
  <c r="AM30" i="5"/>
  <c r="AM37" i="5"/>
  <c r="AM44" i="5"/>
  <c r="AM46" i="5"/>
  <c r="AM446" i="3"/>
  <c r="AM851" i="3"/>
  <c r="AM14" i="3"/>
  <c r="AM10" i="3"/>
  <c r="AL180" i="3"/>
  <c r="AL827" i="3"/>
  <c r="AL13" i="3"/>
  <c r="AL23" i="5"/>
  <c r="AL30" i="5"/>
  <c r="AL37" i="5"/>
  <c r="AL44" i="5"/>
  <c r="AL46" i="5"/>
  <c r="AL446" i="3"/>
  <c r="AL851" i="3"/>
  <c r="AL14" i="3"/>
  <c r="AL10" i="3"/>
  <c r="AJ180" i="3"/>
  <c r="AJ827" i="3"/>
  <c r="AJ13" i="3"/>
  <c r="AJ23" i="5"/>
  <c r="AJ30" i="5"/>
  <c r="AJ37" i="5"/>
  <c r="AJ44" i="5"/>
  <c r="AJ46" i="5"/>
  <c r="AJ446" i="3"/>
  <c r="AJ851" i="3"/>
  <c r="AJ14" i="3"/>
  <c r="AJ10" i="3"/>
  <c r="AI180" i="3"/>
  <c r="AI827" i="3"/>
  <c r="AI13" i="3"/>
  <c r="AI23" i="5"/>
  <c r="AI30" i="5"/>
  <c r="AI37" i="5"/>
  <c r="AI44" i="5"/>
  <c r="AI46" i="5"/>
  <c r="AI446" i="3"/>
  <c r="AI851" i="3"/>
  <c r="AI14" i="3"/>
  <c r="AI10" i="3"/>
  <c r="AH180" i="3"/>
  <c r="AH827" i="3"/>
  <c r="AH13" i="3"/>
  <c r="AH23" i="5"/>
  <c r="AH30" i="5"/>
  <c r="AH37" i="5"/>
  <c r="AH44" i="5"/>
  <c r="AH46" i="5"/>
  <c r="AH446" i="3"/>
  <c r="AH851" i="3"/>
  <c r="AH14" i="3"/>
  <c r="AH10" i="3"/>
  <c r="AG180" i="3"/>
  <c r="AG827" i="3"/>
  <c r="AG13" i="3"/>
  <c r="AG23" i="5"/>
  <c r="AG30" i="5"/>
  <c r="AG37" i="5"/>
  <c r="AG44" i="5"/>
  <c r="AG46" i="5"/>
  <c r="AG446" i="3"/>
  <c r="AG851" i="3"/>
  <c r="AG14" i="3"/>
  <c r="AG10" i="3"/>
  <c r="AF180" i="3"/>
  <c r="AF827" i="3"/>
  <c r="AF13" i="3"/>
  <c r="AF23" i="5"/>
  <c r="AF30" i="5"/>
  <c r="AF37" i="5"/>
  <c r="AF44" i="5"/>
  <c r="AF46" i="5"/>
  <c r="AF446" i="3"/>
  <c r="AF851" i="3"/>
  <c r="AF14" i="3"/>
  <c r="AF10" i="3"/>
  <c r="AE180" i="3"/>
  <c r="AE827" i="3"/>
  <c r="AE13" i="3"/>
  <c r="AE23" i="5"/>
  <c r="AE30" i="5"/>
  <c r="AE37" i="5"/>
  <c r="AE44" i="5"/>
  <c r="AE46" i="5"/>
  <c r="AE446" i="3"/>
  <c r="AE851" i="3"/>
  <c r="AE14" i="3"/>
  <c r="AE10" i="3"/>
  <c r="AD180" i="3"/>
  <c r="AD827" i="3"/>
  <c r="AD13" i="3"/>
  <c r="AD23" i="5"/>
  <c r="AD30" i="5"/>
  <c r="AD37" i="5"/>
  <c r="AD44" i="5"/>
  <c r="AD46" i="5"/>
  <c r="AD446" i="3"/>
  <c r="AD851" i="3"/>
  <c r="AD14" i="3"/>
  <c r="AD10" i="3"/>
  <c r="AC180" i="3"/>
  <c r="AC827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10" i="3"/>
  <c r="AB180" i="3"/>
  <c r="AB827" i="3"/>
  <c r="AB13" i="3"/>
  <c r="AB23" i="5"/>
  <c r="AB30" i="5"/>
  <c r="AB37" i="5"/>
  <c r="AB44" i="5"/>
  <c r="AB46" i="5"/>
  <c r="AB446" i="3"/>
  <c r="AB851" i="3"/>
  <c r="AB14" i="3"/>
  <c r="AB10" i="3"/>
  <c r="AA180" i="3"/>
  <c r="AA827" i="3"/>
  <c r="AA13" i="3"/>
  <c r="AA23" i="5"/>
  <c r="AA30" i="5"/>
  <c r="AA37" i="5"/>
  <c r="AA44" i="5"/>
  <c r="AA46" i="5"/>
  <c r="AA446" i="3"/>
  <c r="AA851" i="3"/>
  <c r="AA14" i="3"/>
  <c r="AA10" i="3"/>
  <c r="Z180" i="3"/>
  <c r="Z827" i="3"/>
  <c r="Z13" i="3"/>
  <c r="Z23" i="5"/>
  <c r="Z30" i="5"/>
  <c r="Z37" i="5"/>
  <c r="Z44" i="5"/>
  <c r="Z46" i="5"/>
  <c r="Z446" i="3"/>
  <c r="Z851" i="3"/>
  <c r="Z14" i="3"/>
  <c r="Z10" i="3"/>
  <c r="Y180" i="3"/>
  <c r="Y827" i="3"/>
  <c r="Y13" i="3"/>
  <c r="Y23" i="5"/>
  <c r="Y30" i="5"/>
  <c r="Y37" i="5"/>
  <c r="Y44" i="5"/>
  <c r="Y46" i="5"/>
  <c r="Y446" i="3"/>
  <c r="Y851" i="3"/>
  <c r="Y14" i="3"/>
  <c r="Y10" i="3"/>
  <c r="X180" i="3"/>
  <c r="X827" i="3"/>
  <c r="X13" i="3"/>
  <c r="X23" i="5"/>
  <c r="X30" i="5"/>
  <c r="X37" i="5"/>
  <c r="X44" i="5"/>
  <c r="X46" i="5"/>
  <c r="X446" i="3"/>
  <c r="X851" i="3"/>
  <c r="X14" i="3"/>
  <c r="X10" i="3"/>
  <c r="W180" i="3"/>
  <c r="W827" i="3"/>
  <c r="W13" i="3"/>
  <c r="W23" i="5"/>
  <c r="W30" i="5"/>
  <c r="W37" i="5"/>
  <c r="W44" i="5"/>
  <c r="W46" i="5"/>
  <c r="W446" i="3"/>
  <c r="W851" i="3"/>
  <c r="W14" i="3"/>
  <c r="W10" i="3"/>
  <c r="V180" i="3"/>
  <c r="V827" i="3"/>
  <c r="V13" i="3"/>
  <c r="V23" i="5"/>
  <c r="V30" i="5"/>
  <c r="V37" i="5"/>
  <c r="V44" i="5"/>
  <c r="V46" i="5"/>
  <c r="V446" i="3"/>
  <c r="V851" i="3"/>
  <c r="V14" i="3"/>
  <c r="V10" i="3"/>
  <c r="U180" i="3"/>
  <c r="U827" i="3"/>
  <c r="U13" i="3"/>
  <c r="U23" i="5"/>
  <c r="U30" i="5"/>
  <c r="U37" i="5"/>
  <c r="U44" i="5"/>
  <c r="U46" i="5"/>
  <c r="U446" i="3"/>
  <c r="U851" i="3"/>
  <c r="U14" i="3"/>
  <c r="U10" i="3"/>
  <c r="T180" i="3"/>
  <c r="T827" i="3"/>
  <c r="T13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2" i="3"/>
  <c r="AD492" i="3"/>
  <c r="AE492" i="3"/>
  <c r="AF492" i="3"/>
  <c r="AG492" i="3"/>
  <c r="AH492" i="3"/>
  <c r="AI492" i="3"/>
  <c r="AJ492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3" i="3"/>
  <c r="AD553" i="3"/>
  <c r="AE553" i="3"/>
  <c r="AF553" i="3"/>
  <c r="AG553" i="3"/>
  <c r="AH553" i="3"/>
  <c r="AI553" i="3"/>
  <c r="AJ553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39" i="3"/>
  <c r="AD639" i="3"/>
  <c r="AE639" i="3"/>
  <c r="AF639" i="3"/>
  <c r="AG639" i="3"/>
  <c r="AH639" i="3"/>
  <c r="AI639" i="3"/>
  <c r="AJ639" i="3"/>
  <c r="AC641" i="3"/>
  <c r="AD641" i="3"/>
  <c r="AE641" i="3"/>
  <c r="AF641" i="3"/>
  <c r="AG641" i="3"/>
  <c r="AH641" i="3"/>
  <c r="AI641" i="3"/>
  <c r="AJ641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D850" i="3"/>
  <c r="AE850" i="3"/>
  <c r="AF850" i="3"/>
  <c r="AG850" i="3"/>
  <c r="AH850" i="3"/>
  <c r="AI850" i="3"/>
  <c r="AJ850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2" i="3"/>
  <c r="AD872" i="3"/>
  <c r="AE872" i="3"/>
  <c r="AF872" i="3"/>
  <c r="AG872" i="3"/>
  <c r="AH872" i="3"/>
  <c r="AI872" i="3"/>
  <c r="AJ872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6" i="3"/>
  <c r="AD886" i="3"/>
  <c r="AE886" i="3"/>
  <c r="AF886" i="3"/>
  <c r="AG886" i="3"/>
  <c r="AH886" i="3"/>
  <c r="AI886" i="3"/>
  <c r="AJ88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3" i="3"/>
  <c r="AW1003" i="3"/>
  <c r="AX1003" i="3"/>
  <c r="AY1003" i="3"/>
  <c r="AZ1003" i="3"/>
  <c r="BA1003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553" i="3"/>
  <c r="AU872" i="3"/>
  <c r="AU380" i="3"/>
  <c r="AU847" i="3"/>
  <c r="AU899" i="3"/>
  <c r="AV614" i="3"/>
  <c r="AV882" i="3"/>
  <c r="AV553" i="3"/>
  <c r="AV872" i="3"/>
  <c r="AV380" i="3"/>
  <c r="AV847" i="3"/>
  <c r="AV899" i="3"/>
  <c r="AW614" i="3"/>
  <c r="AW882" i="3"/>
  <c r="AW553" i="3"/>
  <c r="AW872" i="3"/>
  <c r="AW380" i="3"/>
  <c r="AW847" i="3"/>
  <c r="AW899" i="3"/>
  <c r="AX614" i="3"/>
  <c r="AX882" i="3"/>
  <c r="AX553" i="3"/>
  <c r="AX872" i="3"/>
  <c r="AX380" i="3"/>
  <c r="AX847" i="3"/>
  <c r="AX899" i="3"/>
  <c r="AY614" i="3"/>
  <c r="AY882" i="3"/>
  <c r="AY553" i="3"/>
  <c r="AY872" i="3"/>
  <c r="AY380" i="3"/>
  <c r="AY847" i="3"/>
  <c r="AY899" i="3"/>
  <c r="AZ614" i="3"/>
  <c r="AZ882" i="3"/>
  <c r="AZ553" i="3"/>
  <c r="AZ872" i="3"/>
  <c r="AZ380" i="3"/>
  <c r="AZ847" i="3"/>
  <c r="AZ899" i="3"/>
  <c r="BA614" i="3"/>
  <c r="BA882" i="3"/>
  <c r="BA553" i="3"/>
  <c r="BA872" i="3"/>
  <c r="BA380" i="3"/>
  <c r="BA847" i="3"/>
  <c r="BA899" i="3"/>
  <c r="BB614" i="3"/>
  <c r="BB882" i="3"/>
  <c r="BB553" i="3"/>
  <c r="BB87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86" i="3"/>
  <c r="AV886" i="3"/>
  <c r="AW886" i="3"/>
  <c r="AX886" i="3"/>
  <c r="AY886" i="3"/>
  <c r="AZ886" i="3"/>
  <c r="BA886" i="3"/>
  <c r="BB886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V850" i="3"/>
  <c r="AW850" i="3"/>
  <c r="AX850" i="3"/>
  <c r="AY850" i="3"/>
  <c r="AZ850" i="3"/>
  <c r="BA850" i="3"/>
  <c r="BB850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39" i="3"/>
  <c r="AV639" i="3"/>
  <c r="AW639" i="3"/>
  <c r="AX639" i="3"/>
  <c r="AY639" i="3"/>
  <c r="AZ639" i="3"/>
  <c r="BA639" i="3"/>
  <c r="BB639" i="3"/>
  <c r="AU641" i="3"/>
  <c r="AV641" i="3"/>
  <c r="AW641" i="3"/>
  <c r="AX641" i="3"/>
  <c r="AY641" i="3"/>
  <c r="AZ641" i="3"/>
  <c r="BA641" i="3"/>
  <c r="BB641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92" i="3"/>
  <c r="AV492" i="3"/>
  <c r="AW492" i="3"/>
  <c r="AX492" i="3"/>
  <c r="AY492" i="3"/>
  <c r="AZ492" i="3"/>
  <c r="BA492" i="3"/>
  <c r="BB492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N850" i="3"/>
  <c r="BO850" i="3"/>
  <c r="BP850" i="3"/>
  <c r="BQ850" i="3"/>
  <c r="BR850" i="3"/>
  <c r="BS850" i="3"/>
  <c r="BT850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553" i="3"/>
  <c r="BM872" i="3"/>
  <c r="BN553" i="3"/>
  <c r="BN872" i="3"/>
  <c r="BO553" i="3"/>
  <c r="BO872" i="3"/>
  <c r="BP553" i="3"/>
  <c r="BP872" i="3"/>
  <c r="BQ553" i="3"/>
  <c r="BQ872" i="3"/>
  <c r="BR553" i="3"/>
  <c r="BR872" i="3"/>
  <c r="BS553" i="3"/>
  <c r="BS872" i="3"/>
  <c r="BT553" i="3"/>
  <c r="BT872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6" i="3"/>
  <c r="BN886" i="3"/>
  <c r="BO886" i="3"/>
  <c r="BP886" i="3"/>
  <c r="BQ886" i="3"/>
  <c r="BR886" i="3"/>
  <c r="BS886" i="3"/>
  <c r="BT88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36" i="3"/>
  <c r="BO436" i="3"/>
  <c r="BP436" i="3"/>
  <c r="BQ436" i="3"/>
  <c r="BR436" i="3"/>
  <c r="BS436" i="3"/>
  <c r="BT436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39" i="3"/>
  <c r="BN639" i="3"/>
  <c r="BO639" i="3"/>
  <c r="BP639" i="3"/>
  <c r="BQ639" i="3"/>
  <c r="BR639" i="3"/>
  <c r="BS639" i="3"/>
  <c r="BT639" i="3"/>
  <c r="BM641" i="3"/>
  <c r="BN641" i="3"/>
  <c r="BO641" i="3"/>
  <c r="BP641" i="3"/>
  <c r="BQ641" i="3"/>
  <c r="BR641" i="3"/>
  <c r="BS641" i="3"/>
  <c r="BT641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M492" i="3"/>
  <c r="BN492" i="3"/>
  <c r="BO492" i="3"/>
  <c r="BP492" i="3"/>
  <c r="BQ492" i="3"/>
  <c r="BR492" i="3"/>
  <c r="BS492" i="3"/>
  <c r="BT492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989" i="7"/>
  <c r="K468" i="7"/>
  <c r="K470" i="7"/>
  <c r="K474" i="7"/>
  <c r="P474" i="7"/>
  <c r="K495" i="7"/>
  <c r="K497" i="7"/>
  <c r="K501" i="7"/>
  <c r="P501" i="7"/>
  <c r="K502" i="7"/>
  <c r="K507" i="7"/>
  <c r="P507" i="7"/>
  <c r="K520" i="7"/>
  <c r="K525" i="7"/>
  <c r="P525" i="7"/>
  <c r="F236" i="7"/>
  <c r="F238" i="7"/>
  <c r="F241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7" i="7"/>
  <c r="F836" i="7"/>
  <c r="F278" i="7"/>
  <c r="F280" i="7"/>
  <c r="F284" i="7"/>
  <c r="F837" i="7"/>
  <c r="F285" i="7"/>
  <c r="F287" i="7"/>
  <c r="F290" i="7"/>
  <c r="F291" i="7"/>
  <c r="F838" i="7"/>
  <c r="F298" i="7"/>
  <c r="F839" i="7"/>
  <c r="F299" i="7"/>
  <c r="F301" i="7"/>
  <c r="F302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8" i="7"/>
  <c r="F369" i="7"/>
  <c r="F846" i="7"/>
  <c r="F371" i="7"/>
  <c r="F373" i="7"/>
  <c r="F374" i="7"/>
  <c r="F376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0" i="7"/>
  <c r="K284" i="7"/>
  <c r="P284" i="7"/>
  <c r="P837" i="7"/>
  <c r="K287" i="7"/>
  <c r="K291" i="7"/>
  <c r="P291" i="7"/>
  <c r="P838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K472" i="7"/>
  <c r="P472" i="7"/>
  <c r="P860" i="7"/>
  <c r="K477" i="7"/>
  <c r="K479" i="7"/>
  <c r="K481" i="7"/>
  <c r="P481" i="7"/>
  <c r="P861" i="7"/>
  <c r="P16" i="7"/>
  <c r="K486" i="7"/>
  <c r="K488" i="7"/>
  <c r="K490" i="7"/>
  <c r="P490" i="7"/>
  <c r="P862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90" i="7"/>
  <c r="F33" i="7"/>
  <c r="F31" i="7"/>
  <c r="M987" i="7"/>
  <c r="M32" i="7"/>
  <c r="M990" i="7"/>
  <c r="M33" i="7"/>
  <c r="M31" i="7"/>
  <c r="N987" i="7"/>
  <c r="N32" i="7"/>
  <c r="N990" i="7"/>
  <c r="N33" i="7"/>
  <c r="N31" i="7"/>
  <c r="O987" i="7"/>
  <c r="O32" i="7"/>
  <c r="O990" i="7"/>
  <c r="O33" i="7"/>
  <c r="O31" i="7"/>
  <c r="J1064" i="7"/>
  <c r="J1038" i="7"/>
  <c r="K987" i="7"/>
  <c r="P987" i="7"/>
  <c r="P32" i="7"/>
  <c r="K483" i="7"/>
  <c r="P483" i="7"/>
  <c r="K492" i="7"/>
  <c r="P492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K499" i="7"/>
  <c r="P499" i="7"/>
  <c r="K505" i="7"/>
  <c r="P505" i="7"/>
  <c r="K508" i="7"/>
  <c r="K511" i="7"/>
  <c r="P511" i="7"/>
  <c r="K513" i="7"/>
  <c r="P513" i="7"/>
  <c r="K514" i="7"/>
  <c r="K517" i="7"/>
  <c r="P517" i="7"/>
  <c r="K519" i="7"/>
  <c r="P519" i="7"/>
  <c r="K523" i="7"/>
  <c r="P523" i="7"/>
  <c r="K527" i="7"/>
  <c r="K529" i="7"/>
  <c r="P529" i="7"/>
  <c r="K531" i="7"/>
  <c r="P531" i="7"/>
  <c r="K533" i="7"/>
  <c r="K535" i="7"/>
  <c r="P535" i="7"/>
  <c r="K537" i="7"/>
  <c r="P537" i="7"/>
  <c r="K538" i="7"/>
  <c r="K541" i="7"/>
  <c r="P541" i="7"/>
  <c r="K543" i="7"/>
  <c r="P543" i="7"/>
  <c r="K545" i="7"/>
  <c r="K547" i="7"/>
  <c r="P547" i="7"/>
  <c r="K549" i="7"/>
  <c r="P549" i="7"/>
  <c r="K551" i="7"/>
  <c r="D552" i="7"/>
  <c r="K553" i="7"/>
  <c r="P553" i="7"/>
  <c r="K555" i="7"/>
  <c r="P555" i="7"/>
  <c r="K557" i="7"/>
  <c r="K559" i="7"/>
  <c r="P559" i="7"/>
  <c r="K561" i="7"/>
  <c r="P561" i="7"/>
  <c r="K563" i="7"/>
  <c r="K565" i="7"/>
  <c r="P565" i="7"/>
  <c r="K567" i="7"/>
  <c r="P567" i="7"/>
  <c r="K569" i="7"/>
  <c r="K571" i="7"/>
  <c r="P571" i="7"/>
  <c r="K573" i="7"/>
  <c r="P573" i="7"/>
  <c r="K574" i="7"/>
  <c r="K577" i="7"/>
  <c r="P577" i="7"/>
  <c r="K579" i="7"/>
  <c r="P579" i="7"/>
  <c r="K580" i="7"/>
  <c r="K583" i="7"/>
  <c r="P583" i="7"/>
  <c r="K585" i="7"/>
  <c r="P585" i="7"/>
  <c r="K586" i="7"/>
  <c r="K589" i="7"/>
  <c r="P589" i="7"/>
  <c r="K591" i="7"/>
  <c r="P591" i="7"/>
  <c r="K593" i="7"/>
  <c r="K596" i="7"/>
  <c r="P596" i="7"/>
  <c r="K598" i="7"/>
  <c r="P598" i="7"/>
  <c r="K600" i="7"/>
  <c r="K602" i="7"/>
  <c r="P602" i="7"/>
  <c r="K604" i="7"/>
  <c r="P604" i="7"/>
  <c r="K606" i="7"/>
  <c r="K608" i="7"/>
  <c r="P608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K641" i="7"/>
  <c r="P641" i="7"/>
  <c r="P771" i="7"/>
  <c r="P772" i="7"/>
  <c r="P989" i="7"/>
  <c r="J1031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E236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7" i="7"/>
  <c r="E836" i="7"/>
  <c r="E278" i="7"/>
  <c r="E284" i="7"/>
  <c r="E837" i="7"/>
  <c r="E285" i="7"/>
  <c r="E290" i="7"/>
  <c r="E291" i="7"/>
  <c r="E838" i="7"/>
  <c r="E298" i="7"/>
  <c r="E839" i="7"/>
  <c r="E299" i="7"/>
  <c r="E301" i="7"/>
  <c r="E302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9" i="7"/>
  <c r="E846" i="7"/>
  <c r="E371" i="7"/>
  <c r="E373" i="7"/>
  <c r="E374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16" i="7"/>
  <c r="E472" i="7"/>
  <c r="E860" i="7"/>
  <c r="E481" i="7"/>
  <c r="E861" i="7"/>
  <c r="E490" i="7"/>
  <c r="E862" i="7"/>
  <c r="E499" i="7"/>
  <c r="E863" i="7"/>
  <c r="E505" i="7"/>
  <c r="E864" i="7"/>
  <c r="E511" i="7"/>
  <c r="E86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0" i="7"/>
  <c r="J284" i="7"/>
  <c r="O284" i="7"/>
  <c r="O837" i="7"/>
  <c r="J287" i="7"/>
  <c r="J291" i="7"/>
  <c r="O291" i="7"/>
  <c r="O838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70" i="7"/>
  <c r="O270" i="7"/>
  <c r="O835" i="7"/>
  <c r="J273" i="7"/>
  <c r="J277" i="7"/>
  <c r="O277" i="7"/>
  <c r="O836" i="7"/>
  <c r="J314" i="7"/>
  <c r="J318" i="7"/>
  <c r="O318" i="7"/>
  <c r="O841" i="7"/>
  <c r="J328" i="7"/>
  <c r="O328" i="7"/>
  <c r="O842" i="7"/>
  <c r="J344" i="7"/>
  <c r="J348" i="7"/>
  <c r="O348" i="7"/>
  <c r="O84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64" i="7"/>
  <c r="H1038" i="7"/>
  <c r="J987" i="7"/>
  <c r="J483" i="7"/>
  <c r="O483" i="7"/>
  <c r="J492" i="7"/>
  <c r="O492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J499" i="7"/>
  <c r="O499" i="7"/>
  <c r="J505" i="7"/>
  <c r="O505" i="7"/>
  <c r="J508" i="7"/>
  <c r="J511" i="7"/>
  <c r="O511" i="7"/>
  <c r="J513" i="7"/>
  <c r="O513" i="7"/>
  <c r="J514" i="7"/>
  <c r="J517" i="7"/>
  <c r="O517" i="7"/>
  <c r="J519" i="7"/>
  <c r="O519" i="7"/>
  <c r="J523" i="7"/>
  <c r="O523" i="7"/>
  <c r="J527" i="7"/>
  <c r="J529" i="7"/>
  <c r="O529" i="7"/>
  <c r="J531" i="7"/>
  <c r="O531" i="7"/>
  <c r="J533" i="7"/>
  <c r="J535" i="7"/>
  <c r="O535" i="7"/>
  <c r="J537" i="7"/>
  <c r="O537" i="7"/>
  <c r="J538" i="7"/>
  <c r="J541" i="7"/>
  <c r="O541" i="7"/>
  <c r="J543" i="7"/>
  <c r="O543" i="7"/>
  <c r="J545" i="7"/>
  <c r="J547" i="7"/>
  <c r="O547" i="7"/>
  <c r="J549" i="7"/>
  <c r="O549" i="7"/>
  <c r="J551" i="7"/>
  <c r="J553" i="7"/>
  <c r="O553" i="7"/>
  <c r="J555" i="7"/>
  <c r="O555" i="7"/>
  <c r="J557" i="7"/>
  <c r="J559" i="7"/>
  <c r="O559" i="7"/>
  <c r="J561" i="7"/>
  <c r="O561" i="7"/>
  <c r="J563" i="7"/>
  <c r="J565" i="7"/>
  <c r="O565" i="7"/>
  <c r="J567" i="7"/>
  <c r="O567" i="7"/>
  <c r="J569" i="7"/>
  <c r="J571" i="7"/>
  <c r="O571" i="7"/>
  <c r="J573" i="7"/>
  <c r="O573" i="7"/>
  <c r="J574" i="7"/>
  <c r="J577" i="7"/>
  <c r="O577" i="7"/>
  <c r="J579" i="7"/>
  <c r="O579" i="7"/>
  <c r="J580" i="7"/>
  <c r="J583" i="7"/>
  <c r="O583" i="7"/>
  <c r="J585" i="7"/>
  <c r="O585" i="7"/>
  <c r="J586" i="7"/>
  <c r="J589" i="7"/>
  <c r="O589" i="7"/>
  <c r="J591" i="7"/>
  <c r="O591" i="7"/>
  <c r="J593" i="7"/>
  <c r="J596" i="7"/>
  <c r="O596" i="7"/>
  <c r="J598" i="7"/>
  <c r="O598" i="7"/>
  <c r="J600" i="7"/>
  <c r="J602" i="7"/>
  <c r="O602" i="7"/>
  <c r="J604" i="7"/>
  <c r="O604" i="7"/>
  <c r="J606" i="7"/>
  <c r="J608" i="7"/>
  <c r="O608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J641" i="7"/>
  <c r="O641" i="7"/>
  <c r="O771" i="7"/>
  <c r="O772" i="7"/>
  <c r="O989" i="7"/>
  <c r="H1031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D236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7" i="7"/>
  <c r="D836" i="7"/>
  <c r="D278" i="7"/>
  <c r="D279" i="7"/>
  <c r="D284" i="7"/>
  <c r="D837" i="7"/>
  <c r="D285" i="7"/>
  <c r="D290" i="7"/>
  <c r="D291" i="7"/>
  <c r="D838" i="7"/>
  <c r="D298" i="7"/>
  <c r="D839" i="7"/>
  <c r="D299" i="7"/>
  <c r="D301" i="7"/>
  <c r="D302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9" i="7"/>
  <c r="D846" i="7"/>
  <c r="D371" i="7"/>
  <c r="D373" i="7"/>
  <c r="D374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D511" i="7"/>
  <c r="D86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0" i="7"/>
  <c r="I284" i="7"/>
  <c r="N284" i="7"/>
  <c r="N837" i="7"/>
  <c r="I287" i="7"/>
  <c r="I291" i="7"/>
  <c r="N291" i="7"/>
  <c r="N838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70" i="7"/>
  <c r="N270" i="7"/>
  <c r="N835" i="7"/>
  <c r="I273" i="7"/>
  <c r="I277" i="7"/>
  <c r="N277" i="7"/>
  <c r="N836" i="7"/>
  <c r="I314" i="7"/>
  <c r="I318" i="7"/>
  <c r="N318" i="7"/>
  <c r="N841" i="7"/>
  <c r="I328" i="7"/>
  <c r="N328" i="7"/>
  <c r="N842" i="7"/>
  <c r="I344" i="7"/>
  <c r="I348" i="7"/>
  <c r="N348" i="7"/>
  <c r="N84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9" i="7"/>
  <c r="C1039" i="7"/>
  <c r="H987" i="7"/>
  <c r="E1064" i="7"/>
  <c r="E1038" i="7"/>
  <c r="I987" i="7"/>
  <c r="I483" i="7"/>
  <c r="N483" i="7"/>
  <c r="I492" i="7"/>
  <c r="N492" i="7"/>
  <c r="H1039" i="7"/>
  <c r="J1039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I499" i="7"/>
  <c r="N499" i="7"/>
  <c r="I505" i="7"/>
  <c r="N505" i="7"/>
  <c r="I508" i="7"/>
  <c r="I511" i="7"/>
  <c r="N511" i="7"/>
  <c r="I513" i="7"/>
  <c r="N513" i="7"/>
  <c r="I514" i="7"/>
  <c r="I517" i="7"/>
  <c r="N517" i="7"/>
  <c r="I519" i="7"/>
  <c r="N519" i="7"/>
  <c r="I523" i="7"/>
  <c r="N523" i="7"/>
  <c r="I527" i="7"/>
  <c r="I529" i="7"/>
  <c r="N529" i="7"/>
  <c r="I531" i="7"/>
  <c r="N531" i="7"/>
  <c r="I533" i="7"/>
  <c r="I535" i="7"/>
  <c r="N535" i="7"/>
  <c r="I537" i="7"/>
  <c r="N537" i="7"/>
  <c r="I538" i="7"/>
  <c r="I541" i="7"/>
  <c r="N541" i="7"/>
  <c r="I543" i="7"/>
  <c r="N543" i="7"/>
  <c r="I545" i="7"/>
  <c r="I547" i="7"/>
  <c r="N547" i="7"/>
  <c r="I549" i="7"/>
  <c r="N549" i="7"/>
  <c r="I551" i="7"/>
  <c r="I553" i="7"/>
  <c r="N553" i="7"/>
  <c r="I555" i="7"/>
  <c r="N555" i="7"/>
  <c r="I557" i="7"/>
  <c r="I559" i="7"/>
  <c r="N559" i="7"/>
  <c r="I561" i="7"/>
  <c r="N561" i="7"/>
  <c r="I563" i="7"/>
  <c r="I565" i="7"/>
  <c r="N565" i="7"/>
  <c r="I567" i="7"/>
  <c r="N567" i="7"/>
  <c r="I569" i="7"/>
  <c r="I571" i="7"/>
  <c r="N571" i="7"/>
  <c r="I573" i="7"/>
  <c r="N573" i="7"/>
  <c r="I574" i="7"/>
  <c r="I577" i="7"/>
  <c r="N577" i="7"/>
  <c r="I579" i="7"/>
  <c r="N579" i="7"/>
  <c r="I580" i="7"/>
  <c r="I583" i="7"/>
  <c r="N583" i="7"/>
  <c r="I585" i="7"/>
  <c r="N585" i="7"/>
  <c r="I586" i="7"/>
  <c r="I589" i="7"/>
  <c r="N589" i="7"/>
  <c r="I591" i="7"/>
  <c r="N591" i="7"/>
  <c r="I593" i="7"/>
  <c r="I596" i="7"/>
  <c r="N596" i="7"/>
  <c r="I598" i="7"/>
  <c r="N598" i="7"/>
  <c r="I600" i="7"/>
  <c r="I602" i="7"/>
  <c r="N602" i="7"/>
  <c r="I604" i="7"/>
  <c r="N604" i="7"/>
  <c r="I606" i="7"/>
  <c r="I608" i="7"/>
  <c r="N608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I641" i="7"/>
  <c r="N641" i="7"/>
  <c r="N771" i="7"/>
  <c r="N772" i="7"/>
  <c r="N989" i="7"/>
  <c r="E1031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7" i="7"/>
  <c r="C836" i="7"/>
  <c r="C284" i="7"/>
  <c r="C837" i="7"/>
  <c r="C291" i="7"/>
  <c r="C838" i="7"/>
  <c r="C298" i="7"/>
  <c r="C839" i="7"/>
  <c r="C299" i="7"/>
  <c r="C301" i="7"/>
  <c r="C302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C511" i="7"/>
  <c r="C86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70" i="7"/>
  <c r="M270" i="7"/>
  <c r="M835" i="7"/>
  <c r="H273" i="7"/>
  <c r="H277" i="7"/>
  <c r="M277" i="7"/>
  <c r="M836" i="7"/>
  <c r="H314" i="7"/>
  <c r="H318" i="7"/>
  <c r="M318" i="7"/>
  <c r="M841" i="7"/>
  <c r="H328" i="7"/>
  <c r="M328" i="7"/>
  <c r="M842" i="7"/>
  <c r="H344" i="7"/>
  <c r="H348" i="7"/>
  <c r="M348" i="7"/>
  <c r="M84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H472" i="7"/>
  <c r="M472" i="7"/>
  <c r="M860" i="7"/>
  <c r="H477" i="7"/>
  <c r="H479" i="7"/>
  <c r="H481" i="7"/>
  <c r="M481" i="7"/>
  <c r="M861" i="7"/>
  <c r="M16" i="7"/>
  <c r="H486" i="7"/>
  <c r="H488" i="7"/>
  <c r="H490" i="7"/>
  <c r="M490" i="7"/>
  <c r="M862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64" i="7"/>
  <c r="C1038" i="7"/>
  <c r="H483" i="7"/>
  <c r="M483" i="7"/>
  <c r="H492" i="7"/>
  <c r="M492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H499" i="7"/>
  <c r="M499" i="7"/>
  <c r="H505" i="7"/>
  <c r="M505" i="7"/>
  <c r="H508" i="7"/>
  <c r="H511" i="7"/>
  <c r="M511" i="7"/>
  <c r="H513" i="7"/>
  <c r="M513" i="7"/>
  <c r="H514" i="7"/>
  <c r="H517" i="7"/>
  <c r="M517" i="7"/>
  <c r="H519" i="7"/>
  <c r="M519" i="7"/>
  <c r="H523" i="7"/>
  <c r="M523" i="7"/>
  <c r="H527" i="7"/>
  <c r="H529" i="7"/>
  <c r="M529" i="7"/>
  <c r="H531" i="7"/>
  <c r="M531" i="7"/>
  <c r="H533" i="7"/>
  <c r="H535" i="7"/>
  <c r="M535" i="7"/>
  <c r="H537" i="7"/>
  <c r="M537" i="7"/>
  <c r="H538" i="7"/>
  <c r="H541" i="7"/>
  <c r="M541" i="7"/>
  <c r="H543" i="7"/>
  <c r="M543" i="7"/>
  <c r="H545" i="7"/>
  <c r="H547" i="7"/>
  <c r="M547" i="7"/>
  <c r="H549" i="7"/>
  <c r="M549" i="7"/>
  <c r="H551" i="7"/>
  <c r="H553" i="7"/>
  <c r="M553" i="7"/>
  <c r="H555" i="7"/>
  <c r="M555" i="7"/>
  <c r="H557" i="7"/>
  <c r="H559" i="7"/>
  <c r="M559" i="7"/>
  <c r="H561" i="7"/>
  <c r="M561" i="7"/>
  <c r="H563" i="7"/>
  <c r="H565" i="7"/>
  <c r="M565" i="7"/>
  <c r="H567" i="7"/>
  <c r="M567" i="7"/>
  <c r="H569" i="7"/>
  <c r="H571" i="7"/>
  <c r="M571" i="7"/>
  <c r="H573" i="7"/>
  <c r="M573" i="7"/>
  <c r="H574" i="7"/>
  <c r="H577" i="7"/>
  <c r="M577" i="7"/>
  <c r="H579" i="7"/>
  <c r="M579" i="7"/>
  <c r="H580" i="7"/>
  <c r="H583" i="7"/>
  <c r="M583" i="7"/>
  <c r="H585" i="7"/>
  <c r="M585" i="7"/>
  <c r="H586" i="7"/>
  <c r="H589" i="7"/>
  <c r="M589" i="7"/>
  <c r="H591" i="7"/>
  <c r="M591" i="7"/>
  <c r="H593" i="7"/>
  <c r="H596" i="7"/>
  <c r="M596" i="7"/>
  <c r="H598" i="7"/>
  <c r="M598" i="7"/>
  <c r="H600" i="7"/>
  <c r="H602" i="7"/>
  <c r="M602" i="7"/>
  <c r="H604" i="7"/>
  <c r="M604" i="7"/>
  <c r="H606" i="7"/>
  <c r="H608" i="7"/>
  <c r="M608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H641" i="7"/>
  <c r="M641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C468" i="7"/>
  <c r="C467" i="7"/>
  <c r="C469" i="7"/>
  <c r="C470" i="7"/>
  <c r="C471" i="7"/>
  <c r="D468" i="7"/>
  <c r="D467" i="7"/>
  <c r="D469" i="7"/>
  <c r="D470" i="7"/>
  <c r="D471" i="7"/>
  <c r="E468" i="7"/>
  <c r="E467" i="7"/>
  <c r="E469" i="7"/>
  <c r="E470" i="7"/>
  <c r="E471" i="7"/>
  <c r="F468" i="7"/>
  <c r="F467" i="7"/>
  <c r="F469" i="7"/>
  <c r="F470" i="7"/>
  <c r="F471" i="7"/>
  <c r="H245" i="7"/>
  <c r="H252" i="7"/>
  <c r="H259" i="7"/>
  <c r="H280" i="7"/>
  <c r="H287" i="7"/>
  <c r="H294" i="7"/>
  <c r="H266" i="7"/>
  <c r="H324" i="7"/>
  <c r="H354" i="7"/>
  <c r="H376" i="7"/>
  <c r="H70" i="7"/>
  <c r="H78" i="7"/>
  <c r="H86" i="7"/>
  <c r="H661" i="7"/>
  <c r="C486" i="7"/>
  <c r="C488" i="7"/>
  <c r="C495" i="7"/>
  <c r="C497" i="7"/>
  <c r="M863" i="7"/>
  <c r="C502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B63" i="8"/>
  <c r="G63" i="8"/>
  <c r="M880" i="7"/>
  <c r="B64" i="8"/>
  <c r="G64" i="8"/>
  <c r="M881" i="7"/>
  <c r="M882" i="7"/>
  <c r="B66" i="8"/>
  <c r="G66" i="8"/>
  <c r="M883" i="7"/>
  <c r="B67" i="8"/>
  <c r="G67" i="8"/>
  <c r="M884" i="7"/>
  <c r="B68" i="8"/>
  <c r="G68" i="8"/>
  <c r="M885" i="7"/>
  <c r="M886" i="7"/>
  <c r="H687" i="7"/>
  <c r="I245" i="7"/>
  <c r="I252" i="7"/>
  <c r="I259" i="7"/>
  <c r="I294" i="7"/>
  <c r="I266" i="7"/>
  <c r="I324" i="7"/>
  <c r="I354" i="7"/>
  <c r="I70" i="7"/>
  <c r="I78" i="7"/>
  <c r="I86" i="7"/>
  <c r="I661" i="7"/>
  <c r="D486" i="7"/>
  <c r="D488" i="7"/>
  <c r="D495" i="7"/>
  <c r="D494" i="7"/>
  <c r="D496" i="7"/>
  <c r="D497" i="7"/>
  <c r="D498" i="7"/>
  <c r="N863" i="7"/>
  <c r="I687" i="7"/>
  <c r="J245" i="7"/>
  <c r="J252" i="7"/>
  <c r="J259" i="7"/>
  <c r="J294" i="7"/>
  <c r="J266" i="7"/>
  <c r="J324" i="7"/>
  <c r="J354" i="7"/>
  <c r="J70" i="7"/>
  <c r="J78" i="7"/>
  <c r="J86" i="7"/>
  <c r="J661" i="7"/>
  <c r="E486" i="7"/>
  <c r="E488" i="7"/>
  <c r="E495" i="7"/>
  <c r="E494" i="7"/>
  <c r="E496" i="7"/>
  <c r="E497" i="7"/>
  <c r="E498" i="7"/>
  <c r="O863" i="7"/>
  <c r="J687" i="7"/>
  <c r="K245" i="7"/>
  <c r="K252" i="7"/>
  <c r="K259" i="7"/>
  <c r="K294" i="7"/>
  <c r="K324" i="7"/>
  <c r="K70" i="7"/>
  <c r="K78" i="7"/>
  <c r="K86" i="7"/>
  <c r="K661" i="7"/>
  <c r="F486" i="7"/>
  <c r="F488" i="7"/>
  <c r="F495" i="7"/>
  <c r="F494" i="7"/>
  <c r="F496" i="7"/>
  <c r="F497" i="7"/>
  <c r="F498" i="7"/>
  <c r="P863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473" i="7"/>
  <c r="F474" i="7"/>
  <c r="F500" i="7"/>
  <c r="F501" i="7"/>
  <c r="F506" i="7"/>
  <c r="F502" i="7"/>
  <c r="F503" i="7"/>
  <c r="F507" i="7"/>
  <c r="F482" i="7"/>
  <c r="F483" i="7"/>
  <c r="F491" i="7"/>
  <c r="F492" i="7"/>
  <c r="C482" i="7"/>
  <c r="C483" i="7"/>
  <c r="C491" i="7"/>
  <c r="C492" i="7"/>
  <c r="D482" i="7"/>
  <c r="D483" i="7"/>
  <c r="D491" i="7"/>
  <c r="D492" i="7"/>
  <c r="E482" i="7"/>
  <c r="E483" i="7"/>
  <c r="E491" i="7"/>
  <c r="E49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C279" i="7"/>
  <c r="E279" i="7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C353" i="7"/>
  <c r="D353" i="7"/>
  <c r="E353" i="7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J469" i="7"/>
  <c r="K469" i="7"/>
  <c r="C473" i="7"/>
  <c r="D473" i="7"/>
  <c r="E473" i="7"/>
  <c r="C474" i="7"/>
  <c r="D474" i="7"/>
  <c r="E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J478" i="7"/>
  <c r="K478" i="7"/>
  <c r="C478" i="7"/>
  <c r="E478" i="7"/>
  <c r="F478" i="7"/>
  <c r="C479" i="7"/>
  <c r="D479" i="7"/>
  <c r="E479" i="7"/>
  <c r="F479" i="7"/>
  <c r="C480" i="7"/>
  <c r="D480" i="7"/>
  <c r="E480" i="7"/>
  <c r="F480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J487" i="7"/>
  <c r="K487" i="7"/>
  <c r="C487" i="7"/>
  <c r="E487" i="7"/>
  <c r="F487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J496" i="7"/>
  <c r="K496" i="7"/>
  <c r="C496" i="7"/>
  <c r="C498" i="7"/>
  <c r="C500" i="7"/>
  <c r="D500" i="7"/>
  <c r="E500" i="7"/>
  <c r="C501" i="7"/>
  <c r="D501" i="7"/>
  <c r="E501" i="7"/>
  <c r="D502" i="7"/>
  <c r="E502" i="7"/>
  <c r="B47" i="8"/>
  <c r="G47" i="8"/>
  <c r="D503" i="7"/>
  <c r="I503" i="7"/>
  <c r="H503" i="7"/>
  <c r="J503" i="7"/>
  <c r="K503" i="7"/>
  <c r="C503" i="7"/>
  <c r="E503" i="7"/>
  <c r="C504" i="7"/>
  <c r="D504" i="7"/>
  <c r="E504" i="7"/>
  <c r="F504" i="7"/>
  <c r="C506" i="7"/>
  <c r="D506" i="7"/>
  <c r="E506" i="7"/>
  <c r="C507" i="7"/>
  <c r="D507" i="7"/>
  <c r="E507" i="7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E552" i="7"/>
  <c r="F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G1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K1" i="6"/>
  <c r="BE42" i="6"/>
  <c r="BE43" i="6"/>
  <c r="BF43" i="6"/>
  <c r="BG43" i="6"/>
  <c r="BH42" i="6"/>
  <c r="BH43" i="6"/>
  <c r="BI42" i="6"/>
  <c r="BI43" i="6"/>
  <c r="BJ43" i="6"/>
  <c r="BK43" i="6"/>
  <c r="BL42" i="6"/>
  <c r="BL43" i="6"/>
  <c r="BM43" i="6"/>
  <c r="BN43" i="6"/>
  <c r="BO43" i="6"/>
  <c r="BP43" i="6"/>
  <c r="BQ43" i="6"/>
  <c r="BR43" i="6"/>
  <c r="BS43" i="6"/>
  <c r="BT43" i="6"/>
  <c r="DO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2" i="6"/>
  <c r="T43" i="6"/>
  <c r="U43" i="6"/>
  <c r="CC43" i="6"/>
  <c r="AL42" i="6"/>
  <c r="AL43" i="6"/>
  <c r="AM43" i="6"/>
  <c r="AN43" i="6"/>
  <c r="AO42" i="6"/>
  <c r="AO43" i="6"/>
  <c r="AP43" i="6"/>
  <c r="AQ42" i="6"/>
  <c r="AQ43" i="6"/>
  <c r="AR43" i="6"/>
  <c r="AS42" i="6"/>
  <c r="AS43" i="6"/>
  <c r="AT42" i="6"/>
  <c r="AT43" i="6"/>
  <c r="AU43" i="6"/>
  <c r="AV43" i="6"/>
  <c r="AW43" i="6"/>
  <c r="AX43" i="6"/>
  <c r="AY43" i="6"/>
  <c r="AZ43" i="6"/>
  <c r="BA43" i="6"/>
  <c r="BB43" i="6"/>
  <c r="DN43" i="6"/>
  <c r="D42" i="6"/>
  <c r="D43" i="6"/>
  <c r="CB43" i="6"/>
  <c r="V43" i="6"/>
  <c r="W43" i="6"/>
  <c r="X43" i="6"/>
  <c r="Y43" i="6"/>
  <c r="Z43" i="6"/>
  <c r="AA42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3" i="6"/>
  <c r="BE34" i="6"/>
  <c r="BF34" i="6"/>
  <c r="BG34" i="6"/>
  <c r="BH33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3" i="6"/>
  <c r="AO34" i="6"/>
  <c r="AP34" i="6"/>
  <c r="AQ33" i="6"/>
  <c r="AQ34" i="6"/>
  <c r="AR34" i="6"/>
  <c r="AS33" i="6"/>
  <c r="AS34" i="6"/>
  <c r="AT33" i="6"/>
  <c r="AT34" i="6"/>
  <c r="AU34" i="6"/>
  <c r="AV34" i="6"/>
  <c r="AW34" i="6"/>
  <c r="AX34" i="6"/>
  <c r="AY34" i="6"/>
  <c r="AZ34" i="6"/>
  <c r="BA34" i="6"/>
  <c r="BB34" i="6"/>
  <c r="DN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CB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4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5" i="6"/>
  <c r="BE16" i="6"/>
  <c r="BF16" i="6"/>
  <c r="BG16" i="6"/>
  <c r="BH1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CC615" i="3"/>
  <c r="DN615" i="3"/>
  <c r="CB615" i="3"/>
  <c r="DM615" i="3"/>
  <c r="CA615" i="3"/>
  <c r="DL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7" i="3"/>
  <c r="AC15" i="3"/>
  <c r="AC11" i="3"/>
  <c r="AC12" i="3"/>
  <c r="AD18" i="3"/>
  <c r="AD19" i="3"/>
  <c r="AD16" i="3"/>
  <c r="AD17" i="3"/>
  <c r="AD15" i="3"/>
  <c r="AD11" i="3"/>
  <c r="AD12" i="3"/>
  <c r="AE18" i="3"/>
  <c r="AE19" i="3"/>
  <c r="AE16" i="3"/>
  <c r="AE17" i="3"/>
  <c r="AE15" i="3"/>
  <c r="AE11" i="3"/>
  <c r="AE12" i="3"/>
  <c r="AF18" i="3"/>
  <c r="AF19" i="3"/>
  <c r="AF16" i="3"/>
  <c r="AF17" i="3"/>
  <c r="AF15" i="3"/>
  <c r="AF11" i="3"/>
  <c r="AF12" i="3"/>
  <c r="AG18" i="3"/>
  <c r="AG19" i="3"/>
  <c r="AG16" i="3"/>
  <c r="AG17" i="3"/>
  <c r="AG15" i="3"/>
  <c r="AG11" i="3"/>
  <c r="AG12" i="3"/>
  <c r="AH18" i="3"/>
  <c r="AH19" i="3"/>
  <c r="AH16" i="3"/>
  <c r="AH17" i="3"/>
  <c r="AH15" i="3"/>
  <c r="AH11" i="3"/>
  <c r="AH12" i="3"/>
  <c r="AI18" i="3"/>
  <c r="AI19" i="3"/>
  <c r="AI16" i="3"/>
  <c r="AI17" i="3"/>
  <c r="AI15" i="3"/>
  <c r="AI11" i="3"/>
  <c r="AI12" i="3"/>
  <c r="AJ18" i="3"/>
  <c r="AJ19" i="3"/>
  <c r="AJ16" i="3"/>
  <c r="AJ17" i="3"/>
  <c r="AJ15" i="3"/>
  <c r="AJ11" i="3"/>
  <c r="AJ12" i="3"/>
  <c r="AU11" i="3"/>
  <c r="AU12" i="3"/>
  <c r="AU15" i="3"/>
  <c r="AU16" i="3"/>
  <c r="AU17" i="3"/>
  <c r="AU18" i="3"/>
  <c r="AU19" i="3"/>
  <c r="AV11" i="3"/>
  <c r="AV12" i="3"/>
  <c r="AV15" i="3"/>
  <c r="AV16" i="3"/>
  <c r="AV17" i="3"/>
  <c r="AV18" i="3"/>
  <c r="AV19" i="3"/>
  <c r="AW11" i="3"/>
  <c r="AW12" i="3"/>
  <c r="AW15" i="3"/>
  <c r="AW16" i="3"/>
  <c r="AW17" i="3"/>
  <c r="AW18" i="3"/>
  <c r="AW19" i="3"/>
  <c r="AX11" i="3"/>
  <c r="AX12" i="3"/>
  <c r="AX15" i="3"/>
  <c r="AX16" i="3"/>
  <c r="AX17" i="3"/>
  <c r="AX18" i="3"/>
  <c r="AX19" i="3"/>
  <c r="AY11" i="3"/>
  <c r="AY12" i="3"/>
  <c r="AY15" i="3"/>
  <c r="AY16" i="3"/>
  <c r="AY17" i="3"/>
  <c r="AY18" i="3"/>
  <c r="AY19" i="3"/>
  <c r="AZ11" i="3"/>
  <c r="AZ12" i="3"/>
  <c r="AZ15" i="3"/>
  <c r="AZ16" i="3"/>
  <c r="AZ17" i="3"/>
  <c r="AZ18" i="3"/>
  <c r="AZ19" i="3"/>
  <c r="BA11" i="3"/>
  <c r="BA12" i="3"/>
  <c r="BA15" i="3"/>
  <c r="BA16" i="3"/>
  <c r="BA17" i="3"/>
  <c r="BA18" i="3"/>
  <c r="BA19" i="3"/>
  <c r="BB11" i="3"/>
  <c r="BB12" i="3"/>
  <c r="BB15" i="3"/>
  <c r="BB16" i="3"/>
  <c r="BB17" i="3"/>
  <c r="BB18" i="3"/>
  <c r="BB19" i="3"/>
  <c r="BM11" i="3"/>
  <c r="BM12" i="3"/>
  <c r="BM15" i="3"/>
  <c r="BM16" i="3"/>
  <c r="BM17" i="3"/>
  <c r="BM18" i="3"/>
  <c r="BM19" i="3"/>
  <c r="BN11" i="3"/>
  <c r="BN12" i="3"/>
  <c r="BN15" i="3"/>
  <c r="BN16" i="3"/>
  <c r="BN17" i="3"/>
  <c r="BN18" i="3"/>
  <c r="BN19" i="3"/>
  <c r="BO11" i="3"/>
  <c r="BO12" i="3"/>
  <c r="BO15" i="3"/>
  <c r="BO16" i="3"/>
  <c r="BO17" i="3"/>
  <c r="BO18" i="3"/>
  <c r="BO19" i="3"/>
  <c r="BP11" i="3"/>
  <c r="BP12" i="3"/>
  <c r="BP15" i="3"/>
  <c r="BP16" i="3"/>
  <c r="BP17" i="3"/>
  <c r="BP18" i="3"/>
  <c r="BP19" i="3"/>
  <c r="BQ11" i="3"/>
  <c r="BQ12" i="3"/>
  <c r="BQ15" i="3"/>
  <c r="BQ16" i="3"/>
  <c r="BQ17" i="3"/>
  <c r="BQ18" i="3"/>
  <c r="BQ19" i="3"/>
  <c r="BR11" i="3"/>
  <c r="BR12" i="3"/>
  <c r="BR15" i="3"/>
  <c r="BR16" i="3"/>
  <c r="BR17" i="3"/>
  <c r="BR18" i="3"/>
  <c r="BR19" i="3"/>
  <c r="BS11" i="3"/>
  <c r="BS12" i="3"/>
  <c r="BS15" i="3"/>
  <c r="BS16" i="3"/>
  <c r="BS17" i="3"/>
  <c r="BS18" i="3"/>
  <c r="BS19" i="3"/>
  <c r="BT11" i="3"/>
  <c r="BT12" i="3"/>
  <c r="BT15" i="3"/>
  <c r="BT16" i="3"/>
  <c r="BT17" i="3"/>
  <c r="BT18" i="3"/>
  <c r="BT19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3" i="3"/>
  <c r="BM34" i="3"/>
  <c r="BM35" i="3"/>
  <c r="BM36" i="3"/>
  <c r="BM37" i="3"/>
  <c r="BM38" i="3"/>
  <c r="BM39" i="3"/>
  <c r="BM40" i="3"/>
  <c r="BM41" i="3"/>
  <c r="BN32" i="3"/>
  <c r="BN33" i="3"/>
  <c r="BN34" i="3"/>
  <c r="BN35" i="3"/>
  <c r="BN36" i="3"/>
  <c r="BN37" i="3"/>
  <c r="BN38" i="3"/>
  <c r="BN39" i="3"/>
  <c r="BN40" i="3"/>
  <c r="BN41" i="3"/>
  <c r="BO32" i="3"/>
  <c r="BO33" i="3"/>
  <c r="BO34" i="3"/>
  <c r="BO35" i="3"/>
  <c r="BO36" i="3"/>
  <c r="BO37" i="3"/>
  <c r="BO38" i="3"/>
  <c r="BO39" i="3"/>
  <c r="BO40" i="3"/>
  <c r="BO41" i="3"/>
  <c r="BP32" i="3"/>
  <c r="BP33" i="3"/>
  <c r="BP34" i="3"/>
  <c r="BP35" i="3"/>
  <c r="BP36" i="3"/>
  <c r="BP37" i="3"/>
  <c r="BP38" i="3"/>
  <c r="BP39" i="3"/>
  <c r="BP40" i="3"/>
  <c r="BP41" i="3"/>
  <c r="BQ32" i="3"/>
  <c r="BQ33" i="3"/>
  <c r="BQ34" i="3"/>
  <c r="BQ35" i="3"/>
  <c r="BQ36" i="3"/>
  <c r="BQ37" i="3"/>
  <c r="BQ38" i="3"/>
  <c r="BQ39" i="3"/>
  <c r="BQ40" i="3"/>
  <c r="BQ41" i="3"/>
  <c r="BR32" i="3"/>
  <c r="BR33" i="3"/>
  <c r="BR34" i="3"/>
  <c r="BR35" i="3"/>
  <c r="BR36" i="3"/>
  <c r="BR37" i="3"/>
  <c r="BR38" i="3"/>
  <c r="BR39" i="3"/>
  <c r="BR40" i="3"/>
  <c r="BR41" i="3"/>
  <c r="BS32" i="3"/>
  <c r="BS33" i="3"/>
  <c r="BS34" i="3"/>
  <c r="BS35" i="3"/>
  <c r="BS36" i="3"/>
  <c r="BS37" i="3"/>
  <c r="BS38" i="3"/>
  <c r="BS39" i="3"/>
  <c r="BS40" i="3"/>
  <c r="BS41" i="3"/>
  <c r="BT32" i="3"/>
  <c r="BT33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3" i="3"/>
  <c r="AU34" i="3"/>
  <c r="AU35" i="3"/>
  <c r="AU36" i="3"/>
  <c r="AU37" i="3"/>
  <c r="AU38" i="3"/>
  <c r="AU39" i="3"/>
  <c r="AU40" i="3"/>
  <c r="AU41" i="3"/>
  <c r="AV32" i="3"/>
  <c r="AV33" i="3"/>
  <c r="AV34" i="3"/>
  <c r="AV35" i="3"/>
  <c r="AV36" i="3"/>
  <c r="AV37" i="3"/>
  <c r="AV38" i="3"/>
  <c r="AV39" i="3"/>
  <c r="AV40" i="3"/>
  <c r="AV41" i="3"/>
  <c r="AW32" i="3"/>
  <c r="AW33" i="3"/>
  <c r="AW34" i="3"/>
  <c r="AW35" i="3"/>
  <c r="AW36" i="3"/>
  <c r="AW37" i="3"/>
  <c r="AW38" i="3"/>
  <c r="AW39" i="3"/>
  <c r="AW40" i="3"/>
  <c r="AW41" i="3"/>
  <c r="AX32" i="3"/>
  <c r="AX33" i="3"/>
  <c r="AX34" i="3"/>
  <c r="AX35" i="3"/>
  <c r="AX36" i="3"/>
  <c r="AX37" i="3"/>
  <c r="AX38" i="3"/>
  <c r="AX39" i="3"/>
  <c r="AX40" i="3"/>
  <c r="AX41" i="3"/>
  <c r="AY32" i="3"/>
  <c r="AY33" i="3"/>
  <c r="AY34" i="3"/>
  <c r="AY35" i="3"/>
  <c r="AY36" i="3"/>
  <c r="AY37" i="3"/>
  <c r="AY38" i="3"/>
  <c r="AY39" i="3"/>
  <c r="AY40" i="3"/>
  <c r="AY41" i="3"/>
  <c r="AZ32" i="3"/>
  <c r="AZ33" i="3"/>
  <c r="AZ34" i="3"/>
  <c r="AZ35" i="3"/>
  <c r="AZ36" i="3"/>
  <c r="AZ37" i="3"/>
  <c r="AZ38" i="3"/>
  <c r="AZ39" i="3"/>
  <c r="AZ40" i="3"/>
  <c r="AZ41" i="3"/>
  <c r="BA32" i="3"/>
  <c r="BA33" i="3"/>
  <c r="BA34" i="3"/>
  <c r="BA35" i="3"/>
  <c r="BA36" i="3"/>
  <c r="BA37" i="3"/>
  <c r="BA38" i="3"/>
  <c r="BA39" i="3"/>
  <c r="BA40" i="3"/>
  <c r="BA41" i="3"/>
  <c r="BB32" i="3"/>
  <c r="BB33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3" i="3"/>
  <c r="AC34" i="3"/>
  <c r="AC35" i="3"/>
  <c r="AC36" i="3"/>
  <c r="AC37" i="3"/>
  <c r="AC38" i="3"/>
  <c r="AC39" i="3"/>
  <c r="AC40" i="3"/>
  <c r="AC41" i="3"/>
  <c r="AD32" i="3"/>
  <c r="AD33" i="3"/>
  <c r="AD34" i="3"/>
  <c r="AD35" i="3"/>
  <c r="AD36" i="3"/>
  <c r="AD37" i="3"/>
  <c r="AD38" i="3"/>
  <c r="AD39" i="3"/>
  <c r="AD40" i="3"/>
  <c r="AD41" i="3"/>
  <c r="AE32" i="3"/>
  <c r="AE33" i="3"/>
  <c r="AE34" i="3"/>
  <c r="AE35" i="3"/>
  <c r="AE36" i="3"/>
  <c r="AE37" i="3"/>
  <c r="AE38" i="3"/>
  <c r="AE39" i="3"/>
  <c r="AE40" i="3"/>
  <c r="AE41" i="3"/>
  <c r="AF32" i="3"/>
  <c r="AF33" i="3"/>
  <c r="AF34" i="3"/>
  <c r="AF35" i="3"/>
  <c r="AF36" i="3"/>
  <c r="AF37" i="3"/>
  <c r="AF38" i="3"/>
  <c r="AF39" i="3"/>
  <c r="AF40" i="3"/>
  <c r="AF41" i="3"/>
  <c r="AG32" i="3"/>
  <c r="AG33" i="3"/>
  <c r="AG34" i="3"/>
  <c r="AG35" i="3"/>
  <c r="AG36" i="3"/>
  <c r="AG37" i="3"/>
  <c r="AG38" i="3"/>
  <c r="AG39" i="3"/>
  <c r="AG40" i="3"/>
  <c r="AG41" i="3"/>
  <c r="AH32" i="3"/>
  <c r="AH33" i="3"/>
  <c r="AH34" i="3"/>
  <c r="AH35" i="3"/>
  <c r="AH36" i="3"/>
  <c r="AH37" i="3"/>
  <c r="AH38" i="3"/>
  <c r="AH39" i="3"/>
  <c r="AH40" i="3"/>
  <c r="AH41" i="3"/>
  <c r="AI32" i="3"/>
  <c r="AI33" i="3"/>
  <c r="AI34" i="3"/>
  <c r="AI35" i="3"/>
  <c r="AI36" i="3"/>
  <c r="AI37" i="3"/>
  <c r="AI38" i="3"/>
  <c r="AI39" i="3"/>
  <c r="AI40" i="3"/>
  <c r="AI41" i="3"/>
  <c r="AJ32" i="3"/>
  <c r="AJ33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X850" i="3"/>
  <c r="BW850" i="3"/>
  <c r="BV850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98" i="3"/>
  <c r="BY839" i="3"/>
  <c r="BY328" i="3"/>
  <c r="BY842" i="3"/>
  <c r="BY390" i="3"/>
  <c r="BY848" i="3"/>
  <c r="BX270" i="3"/>
  <c r="BX835" i="3"/>
  <c r="BX298" i="3"/>
  <c r="BX839" i="3"/>
  <c r="BX328" i="3"/>
  <c r="BX842" i="3"/>
  <c r="BX390" i="3"/>
  <c r="BX848" i="3"/>
  <c r="BW270" i="3"/>
  <c r="BW835" i="3"/>
  <c r="BW298" i="3"/>
  <c r="BW839" i="3"/>
  <c r="BW328" i="3"/>
  <c r="BW842" i="3"/>
  <c r="BW390" i="3"/>
  <c r="BW848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Y249" i="3"/>
  <c r="BY832" i="3"/>
  <c r="BY256" i="3"/>
  <c r="BY833" i="3"/>
  <c r="BY263" i="3"/>
  <c r="BY834" i="3"/>
  <c r="BX249" i="3"/>
  <c r="BX832" i="3"/>
  <c r="BX256" i="3"/>
  <c r="BX833" i="3"/>
  <c r="BX263" i="3"/>
  <c r="BX834" i="3"/>
  <c r="BW249" i="3"/>
  <c r="BW832" i="3"/>
  <c r="BW256" i="3"/>
  <c r="BW833" i="3"/>
  <c r="BW263" i="3"/>
  <c r="BW834" i="3"/>
  <c r="BV249" i="3"/>
  <c r="BV832" i="3"/>
  <c r="BV256" i="3"/>
  <c r="BV833" i="3"/>
  <c r="BV263" i="3"/>
  <c r="BV834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J73" i="6"/>
  <c r="BJ639" i="3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3" i="3"/>
  <c r="BL872" i="3"/>
  <c r="BK553" i="3"/>
  <c r="BK872" i="3"/>
  <c r="BJ553" i="3"/>
  <c r="BJ872" i="3"/>
  <c r="BI553" i="3"/>
  <c r="BI872" i="3"/>
  <c r="BH46" i="3"/>
  <c r="BH553" i="3"/>
  <c r="BH872" i="3"/>
  <c r="BG553" i="3"/>
  <c r="BG87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T73" i="6"/>
  <c r="BS14" i="6"/>
  <c r="BS23" i="6"/>
  <c r="BS32" i="6"/>
  <c r="BS41" i="6"/>
  <c r="BS50" i="6"/>
  <c r="BS59" i="6"/>
  <c r="BS68" i="6"/>
  <c r="BS73" i="6"/>
  <c r="BR14" i="6"/>
  <c r="BR23" i="6"/>
  <c r="BR32" i="6"/>
  <c r="BR41" i="6"/>
  <c r="BR50" i="6"/>
  <c r="BR59" i="6"/>
  <c r="BR68" i="6"/>
  <c r="BR73" i="6"/>
  <c r="BQ14" i="6"/>
  <c r="BQ23" i="6"/>
  <c r="BQ32" i="6"/>
  <c r="BQ41" i="6"/>
  <c r="BQ50" i="6"/>
  <c r="BQ59" i="6"/>
  <c r="BQ68" i="6"/>
  <c r="BQ73" i="6"/>
  <c r="BP14" i="6"/>
  <c r="BP23" i="6"/>
  <c r="BP32" i="6"/>
  <c r="BP41" i="6"/>
  <c r="BP50" i="6"/>
  <c r="BP59" i="6"/>
  <c r="BP68" i="6"/>
  <c r="BP73" i="6"/>
  <c r="BO14" i="6"/>
  <c r="BO23" i="6"/>
  <c r="BO32" i="6"/>
  <c r="BO41" i="6"/>
  <c r="BO50" i="6"/>
  <c r="BO59" i="6"/>
  <c r="BO68" i="6"/>
  <c r="BO73" i="6"/>
  <c r="BN14" i="6"/>
  <c r="BN23" i="6"/>
  <c r="BN32" i="6"/>
  <c r="BN41" i="6"/>
  <c r="BN50" i="6"/>
  <c r="BN59" i="6"/>
  <c r="BN68" i="6"/>
  <c r="BN73" i="6"/>
  <c r="BM14" i="6"/>
  <c r="BM23" i="6"/>
  <c r="BM32" i="6"/>
  <c r="BM41" i="6"/>
  <c r="BM50" i="6"/>
  <c r="BM59" i="6"/>
  <c r="BM68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68" i="6"/>
  <c r="BB73" i="6"/>
  <c r="BA14" i="6"/>
  <c r="BA23" i="6"/>
  <c r="BA32" i="6"/>
  <c r="BA41" i="6"/>
  <c r="BA50" i="6"/>
  <c r="BA59" i="6"/>
  <c r="BA68" i="6"/>
  <c r="BA73" i="6"/>
  <c r="AZ14" i="6"/>
  <c r="AZ23" i="6"/>
  <c r="AZ32" i="6"/>
  <c r="AZ41" i="6"/>
  <c r="AZ50" i="6"/>
  <c r="AZ59" i="6"/>
  <c r="AZ68" i="6"/>
  <c r="AZ73" i="6"/>
  <c r="AY14" i="6"/>
  <c r="AY23" i="6"/>
  <c r="AY32" i="6"/>
  <c r="AY41" i="6"/>
  <c r="AY50" i="6"/>
  <c r="AY59" i="6"/>
  <c r="AY68" i="6"/>
  <c r="AY73" i="6"/>
  <c r="AX14" i="6"/>
  <c r="AX23" i="6"/>
  <c r="AX32" i="6"/>
  <c r="AX41" i="6"/>
  <c r="AX50" i="6"/>
  <c r="AX59" i="6"/>
  <c r="AX68" i="6"/>
  <c r="AX73" i="6"/>
  <c r="AW14" i="6"/>
  <c r="AW23" i="6"/>
  <c r="AW32" i="6"/>
  <c r="AW41" i="6"/>
  <c r="AW50" i="6"/>
  <c r="AW59" i="6"/>
  <c r="AW68" i="6"/>
  <c r="AW73" i="6"/>
  <c r="AV14" i="6"/>
  <c r="AV23" i="6"/>
  <c r="AV32" i="6"/>
  <c r="AV41" i="6"/>
  <c r="AV50" i="6"/>
  <c r="AV59" i="6"/>
  <c r="AV68" i="6"/>
  <c r="AV73" i="6"/>
  <c r="AU14" i="6"/>
  <c r="AU23" i="6"/>
  <c r="AU32" i="6"/>
  <c r="AU41" i="6"/>
  <c r="AU50" i="6"/>
  <c r="AU59" i="6"/>
  <c r="AU68" i="6"/>
  <c r="AU73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68" i="6"/>
  <c r="AJ73" i="6"/>
  <c r="AI14" i="6"/>
  <c r="AI23" i="6"/>
  <c r="AI32" i="6"/>
  <c r="AI41" i="6"/>
  <c r="AI50" i="6"/>
  <c r="AI59" i="6"/>
  <c r="AI68" i="6"/>
  <c r="AI73" i="6"/>
  <c r="AH14" i="6"/>
  <c r="AH23" i="6"/>
  <c r="AH32" i="6"/>
  <c r="AH41" i="6"/>
  <c r="AH50" i="6"/>
  <c r="AH59" i="6"/>
  <c r="AH68" i="6"/>
  <c r="AH73" i="6"/>
  <c r="AG14" i="6"/>
  <c r="AG23" i="6"/>
  <c r="AG32" i="6"/>
  <c r="AG41" i="6"/>
  <c r="AG50" i="6"/>
  <c r="AG59" i="6"/>
  <c r="AG68" i="6"/>
  <c r="AG73" i="6"/>
  <c r="AF14" i="6"/>
  <c r="AF23" i="6"/>
  <c r="AF32" i="6"/>
  <c r="AF41" i="6"/>
  <c r="AF50" i="6"/>
  <c r="AF59" i="6"/>
  <c r="AF68" i="6"/>
  <c r="AF73" i="6"/>
  <c r="AE14" i="6"/>
  <c r="AE23" i="6"/>
  <c r="AE32" i="6"/>
  <c r="AE41" i="6"/>
  <c r="AE50" i="6"/>
  <c r="AE59" i="6"/>
  <c r="AE68" i="6"/>
  <c r="AE73" i="6"/>
  <c r="AD14" i="6"/>
  <c r="AD23" i="6"/>
  <c r="AD32" i="6"/>
  <c r="AD41" i="6"/>
  <c r="AD50" i="6"/>
  <c r="AD59" i="6"/>
  <c r="AD68" i="6"/>
  <c r="AD73" i="6"/>
  <c r="AC14" i="6"/>
  <c r="AC23" i="6"/>
  <c r="AC32" i="6"/>
  <c r="AC41" i="6"/>
  <c r="AC50" i="6"/>
  <c r="AC59" i="6"/>
  <c r="AC68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14" i="6"/>
  <c r="K23" i="6"/>
  <c r="K32" i="6"/>
  <c r="K41" i="6"/>
  <c r="K50" i="6"/>
  <c r="K59" i="6"/>
  <c r="K68" i="6"/>
  <c r="K73" i="6"/>
  <c r="L14" i="6"/>
  <c r="L23" i="6"/>
  <c r="L32" i="6"/>
  <c r="L41" i="6"/>
  <c r="L50" i="6"/>
  <c r="L59" i="6"/>
  <c r="L68" i="6"/>
  <c r="L73" i="6"/>
  <c r="M14" i="6"/>
  <c r="M23" i="6"/>
  <c r="M32" i="6"/>
  <c r="M41" i="6"/>
  <c r="M50" i="6"/>
  <c r="M59" i="6"/>
  <c r="M68" i="6"/>
  <c r="M73" i="6"/>
  <c r="N14" i="6"/>
  <c r="N23" i="6"/>
  <c r="N32" i="6"/>
  <c r="N41" i="6"/>
  <c r="N50" i="6"/>
  <c r="N59" i="6"/>
  <c r="N68" i="6"/>
  <c r="N73" i="6"/>
  <c r="O14" i="6"/>
  <c r="O23" i="6"/>
  <c r="O32" i="6"/>
  <c r="O41" i="6"/>
  <c r="O50" i="6"/>
  <c r="O59" i="6"/>
  <c r="O68" i="6"/>
  <c r="O73" i="6"/>
  <c r="P14" i="6"/>
  <c r="P23" i="6"/>
  <c r="P32" i="6"/>
  <c r="P41" i="6"/>
  <c r="P50" i="6"/>
  <c r="P59" i="6"/>
  <c r="P68" i="6"/>
  <c r="P73" i="6"/>
  <c r="Q14" i="6"/>
  <c r="Q23" i="6"/>
  <c r="Q32" i="6"/>
  <c r="Q41" i="6"/>
  <c r="Q50" i="6"/>
  <c r="Q59" i="6"/>
  <c r="Q68" i="6"/>
  <c r="Q73" i="6"/>
  <c r="R14" i="6"/>
  <c r="R23" i="6"/>
  <c r="R32" i="6"/>
  <c r="R41" i="6"/>
  <c r="R50" i="6"/>
  <c r="R59" i="6"/>
  <c r="R68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464" i="7"/>
  <c r="C465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O85" i="5"/>
  <c r="P85" i="5"/>
  <c r="Q85" i="5"/>
  <c r="R85" i="5"/>
  <c r="DL14" i="3"/>
  <c r="T85" i="5"/>
  <c r="T436" i="3"/>
  <c r="T850" i="3"/>
  <c r="T46" i="5"/>
  <c r="T851" i="3"/>
  <c r="T14" i="3"/>
  <c r="U85" i="5"/>
  <c r="U436" i="3"/>
  <c r="U850" i="3"/>
  <c r="V85" i="5"/>
  <c r="V436" i="3"/>
  <c r="V850" i="3"/>
  <c r="W85" i="5"/>
  <c r="W436" i="3"/>
  <c r="W850" i="3"/>
  <c r="X85" i="5"/>
  <c r="X436" i="3"/>
  <c r="X850" i="3"/>
  <c r="Y85" i="5"/>
  <c r="Y436" i="3"/>
  <c r="Y850" i="3"/>
  <c r="Z85" i="5"/>
  <c r="Z436" i="3"/>
  <c r="Z850" i="3"/>
  <c r="AA85" i="5"/>
  <c r="AA436" i="3"/>
  <c r="AA850" i="3"/>
  <c r="AB85" i="5"/>
  <c r="AB436" i="3"/>
  <c r="AB850" i="3"/>
  <c r="AD85" i="5"/>
  <c r="AE85" i="5"/>
  <c r="AF85" i="5"/>
  <c r="AG85" i="5"/>
  <c r="AH85" i="5"/>
  <c r="AI85" i="5"/>
  <c r="AJ85" i="5"/>
  <c r="DM14" i="3"/>
  <c r="AL85" i="5"/>
  <c r="AL436" i="3"/>
  <c r="AL850" i="3"/>
  <c r="AM85" i="5"/>
  <c r="AM436" i="3"/>
  <c r="AM850" i="3"/>
  <c r="AN85" i="5"/>
  <c r="AN436" i="3"/>
  <c r="AN850" i="3"/>
  <c r="AO85" i="5"/>
  <c r="AO436" i="3"/>
  <c r="AO850" i="3"/>
  <c r="AP85" i="5"/>
  <c r="AP436" i="3"/>
  <c r="AP850" i="3"/>
  <c r="AQ85" i="5"/>
  <c r="AQ436" i="3"/>
  <c r="AQ850" i="3"/>
  <c r="AR85" i="5"/>
  <c r="AR436" i="3"/>
  <c r="AR850" i="3"/>
  <c r="AS85" i="5"/>
  <c r="AS436" i="3"/>
  <c r="AS850" i="3"/>
  <c r="AT85" i="5"/>
  <c r="AT436" i="3"/>
  <c r="AT850" i="3"/>
  <c r="AV85" i="5"/>
  <c r="AW85" i="5"/>
  <c r="AX85" i="5"/>
  <c r="AY85" i="5"/>
  <c r="AZ85" i="5"/>
  <c r="BA85" i="5"/>
  <c r="BB85" i="5"/>
  <c r="DN14" i="3"/>
  <c r="BD85" i="5"/>
  <c r="BD436" i="3"/>
  <c r="BD850" i="3"/>
  <c r="BE85" i="5"/>
  <c r="BE436" i="3"/>
  <c r="BE850" i="3"/>
  <c r="BF85" i="5"/>
  <c r="BF436" i="3"/>
  <c r="BF850" i="3"/>
  <c r="BG85" i="5"/>
  <c r="BG436" i="3"/>
  <c r="BG850" i="3"/>
  <c r="BH85" i="5"/>
  <c r="BH436" i="3"/>
  <c r="BH850" i="3"/>
  <c r="BI85" i="5"/>
  <c r="BI436" i="3"/>
  <c r="BI850" i="3"/>
  <c r="BJ85" i="5"/>
  <c r="BJ436" i="3"/>
  <c r="BJ850" i="3"/>
  <c r="BK85" i="5"/>
  <c r="BK436" i="3"/>
  <c r="BK850" i="3"/>
  <c r="BL85" i="5"/>
  <c r="BL436" i="3"/>
  <c r="BL850" i="3"/>
  <c r="BN85" i="5"/>
  <c r="BO85" i="5"/>
  <c r="BP85" i="5"/>
  <c r="BQ85" i="5"/>
  <c r="BR85" i="5"/>
  <c r="BS85" i="5"/>
  <c r="BT85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3" i="7"/>
  <c r="D333" i="7"/>
  <c r="E333" i="7"/>
  <c r="F333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D375" i="7"/>
  <c r="E375" i="7"/>
  <c r="F375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<sst xmlns="http://schemas.openxmlformats.org/spreadsheetml/2006/main" count="5248" uniqueCount="1117">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</sst>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105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8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1" fontId="9" fillId="38" borderId="53" xfId="0" applyNumberFormat="1" applyFont="1" applyFill="1" applyBorder="1" applyAlignment="1">
      <alignment horizontal="right" vertical="center" wrapText="1"/>
    </xf>
    <xf numFmtId="0" fontId="31" fillId="41" borderId="46" xfId="0" applyFont="1" applyFill="1" applyBorder="1" applyAlignment="1">
      <alignment horizontal="right" vertical="center"/>
    </xf>
    <xf numFmtId="0" fontId="31" fillId="41" borderId="49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</cellXfs>
  <cellStyles count="10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100.0</c:v>
                </c:pt>
                <c:pt idx="1">
                  <c:v>590.0</c:v>
                </c:pt>
                <c:pt idx="2">
                  <c:v>11915.0</c:v>
                </c:pt>
                <c:pt idx="3">
                  <c:v>25027.0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100.0</c:v>
                </c:pt>
                <c:pt idx="1">
                  <c:v>590.0</c:v>
                </c:pt>
                <c:pt idx="2">
                  <c:v>11915.0</c:v>
                </c:pt>
                <c:pt idx="3">
                  <c:v>25027.0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60" customWidth="1"/>
    <col min="21" max="26" width="9" style="1260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60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60" customWidth="1"/>
    <col min="58" max="70" width="9" style="14" customWidth="1"/>
    <col min="71" max="74" width="9.1640625" style="1260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4" t="s">
        <v>690</v>
      </c>
      <c r="B1" s="1546" t="s">
        <v>828</v>
      </c>
      <c r="C1" s="1315"/>
      <c r="D1" s="1545" t="s">
        <v>841</v>
      </c>
      <c r="E1" s="1315"/>
      <c r="F1" s="1315"/>
      <c r="G1" s="1315"/>
      <c r="H1" s="1315"/>
      <c r="I1" s="1315"/>
      <c r="J1" s="1315"/>
      <c r="K1" s="1315"/>
      <c r="L1" s="1315"/>
      <c r="M1" s="1315"/>
      <c r="N1" s="1316"/>
      <c r="O1" s="1316"/>
      <c r="P1" s="1316"/>
      <c r="Q1" s="1316"/>
      <c r="R1" s="1316"/>
      <c r="S1" s="1316"/>
      <c r="T1" s="1317"/>
      <c r="U1" s="1317"/>
      <c r="V1" s="1318"/>
      <c r="W1" s="1318"/>
      <c r="X1" s="1318"/>
      <c r="Y1" s="1318"/>
      <c r="Z1" s="1318"/>
      <c r="AA1" s="1318"/>
      <c r="AB1" s="1318"/>
      <c r="AC1" s="1318"/>
      <c r="AD1" s="1318"/>
      <c r="AE1" s="1318"/>
      <c r="AF1" s="1318"/>
      <c r="AG1" s="1318"/>
      <c r="AH1" s="1318"/>
      <c r="AI1" s="1318"/>
      <c r="AJ1" s="1318"/>
      <c r="AK1" s="1318"/>
      <c r="AL1" s="1318"/>
      <c r="AM1" s="1318"/>
      <c r="AN1" s="1318"/>
      <c r="AO1" s="1318"/>
      <c r="AP1" s="1318"/>
      <c r="AQ1" s="1318"/>
      <c r="AR1" s="1318"/>
      <c r="AS1" s="1318"/>
      <c r="AT1" s="1318"/>
      <c r="AU1" s="1318"/>
      <c r="AV1" s="1318"/>
      <c r="AW1" s="1318"/>
      <c r="AX1" s="1318"/>
      <c r="AY1" s="1318"/>
      <c r="AZ1" s="1318"/>
      <c r="BA1" s="1318"/>
      <c r="BB1" s="1319"/>
      <c r="BC1" s="1318"/>
      <c r="BD1" s="1319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CA1" s="1318"/>
      <c r="CB1" s="1318"/>
      <c r="CC1" s="1318"/>
      <c r="CD1" s="1318"/>
      <c r="CE1" s="1318"/>
      <c r="CF1" s="1318"/>
      <c r="CG1" s="1318"/>
      <c r="CH1" s="1318"/>
      <c r="CI1" s="1318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7" t="s">
        <v>840</v>
      </c>
      <c r="B2" s="1320"/>
      <c r="C2" s="1727" t="s">
        <v>31</v>
      </c>
      <c r="D2" s="1728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3"/>
      <c r="T2" s="1324" t="s">
        <v>32</v>
      </c>
      <c r="U2" s="1318"/>
      <c r="V2" s="1318"/>
      <c r="W2" s="1318"/>
      <c r="X2" s="1318"/>
      <c r="Y2" s="1318"/>
      <c r="Z2" s="1318"/>
      <c r="AA2" s="1318"/>
      <c r="AB2" s="1318"/>
      <c r="AC2" s="1318"/>
      <c r="AD2" s="1318"/>
      <c r="AE2" s="1318"/>
      <c r="AF2" s="1318"/>
      <c r="AG2" s="1318"/>
      <c r="AH2" s="1318"/>
      <c r="AI2" s="1318"/>
      <c r="AJ2" s="1318"/>
      <c r="AK2" s="1318"/>
      <c r="AL2" s="1318"/>
      <c r="AM2" s="1318"/>
      <c r="AN2" s="1318"/>
      <c r="AO2" s="1318"/>
      <c r="AP2" s="1318"/>
      <c r="AQ2" s="1318"/>
      <c r="AR2" s="1318"/>
      <c r="AS2" s="1318"/>
      <c r="AT2" s="1318"/>
      <c r="AU2" s="1318"/>
      <c r="AV2" s="1318"/>
      <c r="AW2" s="1318"/>
      <c r="AX2" s="1318"/>
      <c r="AY2" s="1318"/>
      <c r="AZ2" s="1318"/>
      <c r="BA2" s="1670"/>
      <c r="BB2" s="1326"/>
      <c r="BC2" s="1318"/>
      <c r="BD2" s="1319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25"/>
      <c r="BS2" s="1327"/>
      <c r="BT2" s="1318"/>
      <c r="BU2" s="1318"/>
      <c r="BV2" s="1318"/>
      <c r="BW2" s="1318"/>
      <c r="BX2" s="1318"/>
      <c r="BY2" s="1318"/>
      <c r="BZ2" s="1318"/>
      <c r="CA2" s="1318"/>
      <c r="CB2" s="1318"/>
      <c r="CC2" s="1318"/>
      <c r="CD2" s="1318"/>
      <c r="CE2" s="1318"/>
      <c r="CF2" s="1318"/>
      <c r="CG2" s="1318"/>
      <c r="CH2" s="1318"/>
      <c r="CI2" s="1325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1" t="s">
        <v>33</v>
      </c>
      <c r="B3" s="1328"/>
      <c r="C3" s="1329"/>
      <c r="D3" s="1330"/>
      <c r="E3" s="1330"/>
      <c r="F3" s="1330"/>
      <c r="G3" s="1330"/>
      <c r="H3" s="1330"/>
      <c r="I3" s="1330"/>
      <c r="J3" s="1330"/>
      <c r="K3" s="1330"/>
      <c r="L3" s="1330"/>
      <c r="M3" s="1330"/>
      <c r="N3" s="1331"/>
      <c r="O3" s="1331"/>
      <c r="P3" s="1331"/>
      <c r="Q3" s="1331"/>
      <c r="R3" s="1331"/>
      <c r="S3" s="1332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5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5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6"/>
      <c r="CL3" s="1067" t="s">
        <v>38</v>
      </c>
      <c r="CM3" s="1068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3" t="s">
        <v>691</v>
      </c>
      <c r="B4" s="1334"/>
      <c r="C4" s="1335" t="s">
        <v>778</v>
      </c>
      <c r="D4" s="1336" t="s">
        <v>780</v>
      </c>
      <c r="E4" s="1336" t="s">
        <v>780</v>
      </c>
      <c r="F4" s="1336" t="s">
        <v>814</v>
      </c>
      <c r="G4" s="1336" t="s">
        <v>814</v>
      </c>
      <c r="H4" s="1336" t="s">
        <v>814</v>
      </c>
      <c r="I4" s="1336" t="s">
        <v>814</v>
      </c>
      <c r="J4" s="1336" t="s">
        <v>814</v>
      </c>
      <c r="K4" s="1336" t="s">
        <v>814</v>
      </c>
      <c r="L4" s="1336" t="s">
        <v>692</v>
      </c>
      <c r="M4" s="1336" t="s">
        <v>692</v>
      </c>
      <c r="N4" s="1336" t="s">
        <v>692</v>
      </c>
      <c r="O4" s="1336" t="s">
        <v>692</v>
      </c>
      <c r="P4" s="1336" t="s">
        <v>692</v>
      </c>
      <c r="Q4" s="1336" t="s">
        <v>692</v>
      </c>
      <c r="R4" s="1336" t="s">
        <v>692</v>
      </c>
      <c r="S4" s="1336" t="s">
        <v>692</v>
      </c>
      <c r="T4" s="1337" t="str">
        <f t="shared" ref="T4:AC5" si="4">IF(C4="","",C4)</f>
        <v xml:space="preserve">Mbala </v>
      </c>
      <c r="U4" s="1338" t="str">
        <f t="shared" si="4"/>
        <v>Mbala</v>
      </c>
      <c r="V4" s="1338" t="str">
        <f t="shared" si="4"/>
        <v>Mbala</v>
      </c>
      <c r="W4" s="1338" t="str">
        <f t="shared" si="4"/>
        <v>Nakonde</v>
      </c>
      <c r="X4" s="1338" t="str">
        <f t="shared" si="4"/>
        <v>Nakonde</v>
      </c>
      <c r="Y4" s="1338" t="str">
        <f t="shared" si="4"/>
        <v>Nakonde</v>
      </c>
      <c r="Z4" s="1338" t="str">
        <f t="shared" si="4"/>
        <v>Nakonde</v>
      </c>
      <c r="AA4" s="1338" t="s">
        <v>814</v>
      </c>
      <c r="AB4" s="1338" t="str">
        <f t="shared" si="4"/>
        <v>Nakonde</v>
      </c>
      <c r="AC4" s="1338" t="str">
        <f t="shared" si="4"/>
        <v>District</v>
      </c>
      <c r="AD4" s="1338" t="str">
        <f t="shared" ref="AD4:AM5" si="5">IF(M4="","",M4)</f>
        <v>District</v>
      </c>
      <c r="AE4" s="1338" t="str">
        <f t="shared" si="5"/>
        <v>District</v>
      </c>
      <c r="AF4" s="1338" t="str">
        <f t="shared" si="5"/>
        <v>District</v>
      </c>
      <c r="AG4" s="1338" t="str">
        <f t="shared" si="5"/>
        <v>District</v>
      </c>
      <c r="AH4" s="1338" t="str">
        <f t="shared" si="5"/>
        <v>District</v>
      </c>
      <c r="AI4" s="1338" t="str">
        <f t="shared" si="5"/>
        <v>District</v>
      </c>
      <c r="AJ4" s="1666" t="str">
        <f t="shared" si="5"/>
        <v>District</v>
      </c>
      <c r="AK4" s="1337" t="str">
        <f t="shared" si="5"/>
        <v xml:space="preserve">Mbala </v>
      </c>
      <c r="AL4" s="1338" t="str">
        <f t="shared" si="5"/>
        <v>Mbala</v>
      </c>
      <c r="AM4" s="1338" t="str">
        <f t="shared" si="5"/>
        <v>Mbala</v>
      </c>
      <c r="AN4" s="1338" t="str">
        <f t="shared" ref="AN4:AW5" si="6">IF(W4="","",W4)</f>
        <v>Nakonde</v>
      </c>
      <c r="AO4" s="1338" t="str">
        <f t="shared" si="6"/>
        <v>Nakonde</v>
      </c>
      <c r="AP4" s="1338" t="str">
        <f t="shared" si="6"/>
        <v>Nakonde</v>
      </c>
      <c r="AQ4" s="1338" t="str">
        <f t="shared" si="6"/>
        <v>Nakonde</v>
      </c>
      <c r="AR4" s="1338" t="str">
        <f t="shared" si="6"/>
        <v>Nakonde</v>
      </c>
      <c r="AS4" s="1338" t="str">
        <f t="shared" si="6"/>
        <v>Nakonde</v>
      </c>
      <c r="AT4" s="1338" t="str">
        <f t="shared" si="6"/>
        <v>District</v>
      </c>
      <c r="AU4" s="1338" t="str">
        <f t="shared" si="6"/>
        <v>District</v>
      </c>
      <c r="AV4" s="1338" t="str">
        <f t="shared" si="6"/>
        <v>District</v>
      </c>
      <c r="AW4" s="1338" t="str">
        <f t="shared" si="6"/>
        <v>District</v>
      </c>
      <c r="AX4" s="1338" t="str">
        <f t="shared" ref="AX4:BG5" si="7">IF(AG4="","",AG4)</f>
        <v>District</v>
      </c>
      <c r="AY4" s="1338" t="str">
        <f t="shared" si="7"/>
        <v>District</v>
      </c>
      <c r="AZ4" s="1338" t="str">
        <f t="shared" si="7"/>
        <v>District</v>
      </c>
      <c r="BA4" s="1666" t="str">
        <f t="shared" si="7"/>
        <v>District</v>
      </c>
      <c r="BB4" s="1337" t="str">
        <f t="shared" si="7"/>
        <v xml:space="preserve">Mbala </v>
      </c>
      <c r="BC4" s="1338" t="str">
        <f t="shared" si="7"/>
        <v>Mbala</v>
      </c>
      <c r="BD4" s="1338" t="str">
        <f t="shared" si="7"/>
        <v>Mbala</v>
      </c>
      <c r="BE4" s="1338" t="str">
        <f t="shared" si="7"/>
        <v>Nakonde</v>
      </c>
      <c r="BF4" s="1338" t="str">
        <f t="shared" si="7"/>
        <v>Nakonde</v>
      </c>
      <c r="BG4" s="1338" t="str">
        <f t="shared" si="7"/>
        <v>Nakonde</v>
      </c>
      <c r="BH4" s="1338" t="str">
        <f t="shared" ref="BH4:BQ5" si="8">IF(AQ4="","",AQ4)</f>
        <v>Nakonde</v>
      </c>
      <c r="BI4" s="1338" t="str">
        <f t="shared" si="8"/>
        <v>Nakonde</v>
      </c>
      <c r="BJ4" s="1338" t="str">
        <f t="shared" si="8"/>
        <v>Nakonde</v>
      </c>
      <c r="BK4" s="1338" t="str">
        <f t="shared" si="8"/>
        <v>District</v>
      </c>
      <c r="BL4" s="1338" t="str">
        <f t="shared" si="8"/>
        <v>District</v>
      </c>
      <c r="BM4" s="1338" t="str">
        <f t="shared" si="8"/>
        <v>District</v>
      </c>
      <c r="BN4" s="1338" t="str">
        <f t="shared" si="8"/>
        <v>District</v>
      </c>
      <c r="BO4" s="1338" t="str">
        <f t="shared" si="8"/>
        <v>District</v>
      </c>
      <c r="BP4" s="1338" t="str">
        <f t="shared" si="8"/>
        <v>District</v>
      </c>
      <c r="BQ4" s="1338" t="str">
        <f t="shared" si="8"/>
        <v>District</v>
      </c>
      <c r="BR4" s="1338" t="str">
        <f t="shared" ref="BR4:CA5" si="9">IF(BA4="","",BA4)</f>
        <v>District</v>
      </c>
      <c r="BS4" s="1337" t="str">
        <f t="shared" si="9"/>
        <v xml:space="preserve">Mbala </v>
      </c>
      <c r="BT4" s="1338" t="str">
        <f t="shared" si="9"/>
        <v>Mbala</v>
      </c>
      <c r="BU4" s="1338" t="str">
        <f t="shared" si="9"/>
        <v>Mbala</v>
      </c>
      <c r="BV4" s="1338" t="str">
        <f t="shared" si="9"/>
        <v>Nakonde</v>
      </c>
      <c r="BW4" s="1338" t="str">
        <f t="shared" si="9"/>
        <v>Nakonde</v>
      </c>
      <c r="BX4" s="1338" t="str">
        <f t="shared" si="9"/>
        <v>Nakonde</v>
      </c>
      <c r="BY4" s="1338" t="str">
        <f t="shared" si="9"/>
        <v>Nakonde</v>
      </c>
      <c r="BZ4" s="1338" t="str">
        <f t="shared" si="9"/>
        <v>Nakonde</v>
      </c>
      <c r="CA4" s="1338" t="str">
        <f t="shared" si="9"/>
        <v>Nakonde</v>
      </c>
      <c r="CB4" s="1338" t="str">
        <f t="shared" ref="CB4:CI5" si="10">IF(BK4="","",BK4)</f>
        <v>District</v>
      </c>
      <c r="CC4" s="1338" t="str">
        <f t="shared" si="10"/>
        <v>District</v>
      </c>
      <c r="CD4" s="1338" t="str">
        <f t="shared" si="10"/>
        <v>District</v>
      </c>
      <c r="CE4" s="1338" t="str">
        <f t="shared" si="10"/>
        <v>District</v>
      </c>
      <c r="CF4" s="1338" t="str">
        <f t="shared" si="10"/>
        <v>District</v>
      </c>
      <c r="CG4" s="1338" t="str">
        <f t="shared" si="10"/>
        <v>District</v>
      </c>
      <c r="CH4" s="1338" t="str">
        <f t="shared" si="10"/>
        <v>District</v>
      </c>
      <c r="CI4" s="1339" t="str">
        <f t="shared" si="10"/>
        <v>District</v>
      </c>
      <c r="CJ4" s="36"/>
      <c r="CK4" s="1069" t="s">
        <v>42</v>
      </c>
      <c r="CL4" s="1070" t="s">
        <v>43</v>
      </c>
      <c r="CM4" s="1071" t="s">
        <v>44</v>
      </c>
      <c r="CN4" s="43"/>
      <c r="CO4" s="43" t="s">
        <v>45</v>
      </c>
      <c r="CP4" s="43" t="s">
        <v>46</v>
      </c>
      <c r="CQ4" s="1805" t="s">
        <v>47</v>
      </c>
      <c r="CR4" s="1805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01" t="s">
        <v>48</v>
      </c>
      <c r="DF4" s="1801"/>
      <c r="DG4" s="1801"/>
      <c r="DH4" s="1806" t="s">
        <v>47</v>
      </c>
      <c r="DI4" s="1806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01" t="s">
        <v>48</v>
      </c>
      <c r="DW4" s="1801"/>
      <c r="DX4" s="1801"/>
      <c r="DY4" s="45" t="s">
        <v>49</v>
      </c>
      <c r="DZ4" s="45"/>
      <c r="EA4" s="1802" t="s">
        <v>50</v>
      </c>
      <c r="EB4" s="1802"/>
      <c r="EC4" s="1802"/>
      <c r="ED4" s="1802"/>
      <c r="EE4" s="1802"/>
      <c r="EF4" s="1802"/>
      <c r="EG4" s="1802"/>
      <c r="EH4" s="46"/>
    </row>
    <row r="5" spans="1:143" s="47" customFormat="1" ht="24.5" customHeight="1">
      <c r="A5" s="1340" t="s">
        <v>51</v>
      </c>
      <c r="B5" s="1341"/>
      <c r="C5" s="1342" t="s">
        <v>779</v>
      </c>
      <c r="D5" s="1343" t="s">
        <v>781</v>
      </c>
      <c r="E5" s="1343" t="s">
        <v>810</v>
      </c>
      <c r="F5" s="1343" t="s">
        <v>891</v>
      </c>
      <c r="G5" s="1343" t="s">
        <v>899</v>
      </c>
      <c r="H5" s="1343" t="s">
        <v>901</v>
      </c>
      <c r="I5" s="1343" t="s">
        <v>910</v>
      </c>
      <c r="J5" s="1343" t="s">
        <v>912</v>
      </c>
      <c r="K5" s="1343" t="s">
        <v>914</v>
      </c>
      <c r="L5" s="1343" t="s">
        <v>103</v>
      </c>
      <c r="M5" s="1343" t="s">
        <v>103</v>
      </c>
      <c r="N5" s="1343" t="s">
        <v>103</v>
      </c>
      <c r="O5" s="1343" t="s">
        <v>103</v>
      </c>
      <c r="P5" s="1343" t="s">
        <v>103</v>
      </c>
      <c r="Q5" s="1343" t="s">
        <v>103</v>
      </c>
      <c r="R5" s="1343" t="s">
        <v>103</v>
      </c>
      <c r="S5" s="1343" t="s">
        <v>103</v>
      </c>
      <c r="T5" s="1344" t="str">
        <f t="shared" si="4"/>
        <v>Saulo Kela</v>
      </c>
      <c r="U5" s="1345" t="str">
        <f t="shared" si="4"/>
        <v>Kaka</v>
      </c>
      <c r="V5" s="1345" t="str">
        <f t="shared" si="4"/>
        <v>David Chikoti</v>
      </c>
      <c r="W5" s="1345" t="str">
        <f t="shared" si="4"/>
        <v>Shem</v>
      </c>
      <c r="X5" s="1345" t="str">
        <f t="shared" si="4"/>
        <v>Kazembe</v>
      </c>
      <c r="Y5" s="1345" t="str">
        <f t="shared" si="4"/>
        <v>Nakapata</v>
      </c>
      <c r="Z5" s="1345" t="str">
        <f t="shared" si="4"/>
        <v>Ntatumbila</v>
      </c>
      <c r="AA5" s="1345" t="s">
        <v>912</v>
      </c>
      <c r="AB5" s="1345" t="str">
        <f t="shared" si="4"/>
        <v>Musyani</v>
      </c>
      <c r="AC5" s="1345" t="str">
        <f t="shared" si="4"/>
        <v>Village</v>
      </c>
      <c r="AD5" s="1345" t="str">
        <f t="shared" si="5"/>
        <v>Village</v>
      </c>
      <c r="AE5" s="1345" t="str">
        <f t="shared" si="5"/>
        <v>Village</v>
      </c>
      <c r="AF5" s="1345" t="str">
        <f t="shared" si="5"/>
        <v>Village</v>
      </c>
      <c r="AG5" s="1345" t="str">
        <f t="shared" si="5"/>
        <v>Village</v>
      </c>
      <c r="AH5" s="1345" t="str">
        <f t="shared" si="5"/>
        <v>Village</v>
      </c>
      <c r="AI5" s="1345" t="str">
        <f t="shared" si="5"/>
        <v>Village</v>
      </c>
      <c r="AJ5" s="1606" t="str">
        <f t="shared" si="5"/>
        <v>Village</v>
      </c>
      <c r="AK5" s="1344" t="str">
        <f t="shared" si="5"/>
        <v>Saulo Kela</v>
      </c>
      <c r="AL5" s="1345" t="str">
        <f t="shared" si="5"/>
        <v>Kaka</v>
      </c>
      <c r="AM5" s="1345" t="str">
        <f t="shared" si="5"/>
        <v>David Chikoti</v>
      </c>
      <c r="AN5" s="1345" t="str">
        <f t="shared" si="6"/>
        <v>Shem</v>
      </c>
      <c r="AO5" s="1345" t="str">
        <f t="shared" si="6"/>
        <v>Kazembe</v>
      </c>
      <c r="AP5" s="1345" t="str">
        <f t="shared" si="6"/>
        <v>Nakapata</v>
      </c>
      <c r="AQ5" s="1345" t="str">
        <f t="shared" si="6"/>
        <v>Ntatumbila</v>
      </c>
      <c r="AR5" s="1345" t="str">
        <f t="shared" si="6"/>
        <v>Mkalizi</v>
      </c>
      <c r="AS5" s="1345" t="str">
        <f t="shared" si="6"/>
        <v>Musyani</v>
      </c>
      <c r="AT5" s="1345" t="str">
        <f t="shared" si="6"/>
        <v>Village</v>
      </c>
      <c r="AU5" s="1345" t="str">
        <f t="shared" si="6"/>
        <v>Village</v>
      </c>
      <c r="AV5" s="1345" t="str">
        <f t="shared" si="6"/>
        <v>Village</v>
      </c>
      <c r="AW5" s="1345" t="str">
        <f t="shared" si="6"/>
        <v>Village</v>
      </c>
      <c r="AX5" s="1345" t="str">
        <f t="shared" si="7"/>
        <v>Village</v>
      </c>
      <c r="AY5" s="1345" t="str">
        <f t="shared" si="7"/>
        <v>Village</v>
      </c>
      <c r="AZ5" s="1345" t="str">
        <f t="shared" si="7"/>
        <v>Village</v>
      </c>
      <c r="BA5" s="1606" t="str">
        <f t="shared" si="7"/>
        <v>Village</v>
      </c>
      <c r="BB5" s="1344" t="str">
        <f t="shared" si="7"/>
        <v>Saulo Kela</v>
      </c>
      <c r="BC5" s="1345" t="str">
        <f t="shared" si="7"/>
        <v>Kaka</v>
      </c>
      <c r="BD5" s="1345" t="str">
        <f t="shared" si="7"/>
        <v>David Chikoti</v>
      </c>
      <c r="BE5" s="1345" t="str">
        <f t="shared" si="7"/>
        <v>Shem</v>
      </c>
      <c r="BF5" s="1345" t="str">
        <f t="shared" si="7"/>
        <v>Kazembe</v>
      </c>
      <c r="BG5" s="1345" t="str">
        <f t="shared" si="7"/>
        <v>Nakapata</v>
      </c>
      <c r="BH5" s="1345" t="str">
        <f t="shared" si="8"/>
        <v>Ntatumbila</v>
      </c>
      <c r="BI5" s="1345" t="str">
        <f t="shared" si="8"/>
        <v>Mkalizi</v>
      </c>
      <c r="BJ5" s="1345" t="str">
        <f t="shared" si="8"/>
        <v>Musyani</v>
      </c>
      <c r="BK5" s="1345" t="str">
        <f t="shared" si="8"/>
        <v>Village</v>
      </c>
      <c r="BL5" s="1345" t="str">
        <f t="shared" si="8"/>
        <v>Village</v>
      </c>
      <c r="BM5" s="1345" t="str">
        <f t="shared" si="8"/>
        <v>Village</v>
      </c>
      <c r="BN5" s="1345" t="str">
        <f t="shared" si="8"/>
        <v>Village</v>
      </c>
      <c r="BO5" s="1345" t="str">
        <f t="shared" si="8"/>
        <v>Village</v>
      </c>
      <c r="BP5" s="1345" t="str">
        <f t="shared" si="8"/>
        <v>Village</v>
      </c>
      <c r="BQ5" s="1345" t="str">
        <f t="shared" si="8"/>
        <v>Village</v>
      </c>
      <c r="BR5" s="1345" t="str">
        <f t="shared" si="9"/>
        <v>Village</v>
      </c>
      <c r="BS5" s="1344" t="str">
        <f t="shared" si="9"/>
        <v>Saulo Kela</v>
      </c>
      <c r="BT5" s="1345" t="str">
        <f t="shared" si="9"/>
        <v>Kaka</v>
      </c>
      <c r="BU5" s="1345" t="str">
        <f t="shared" si="9"/>
        <v>David Chikoti</v>
      </c>
      <c r="BV5" s="1345" t="str">
        <f t="shared" si="9"/>
        <v>Shem</v>
      </c>
      <c r="BW5" s="1345" t="str">
        <f t="shared" si="9"/>
        <v>Kazembe</v>
      </c>
      <c r="BX5" s="1345" t="str">
        <f t="shared" si="9"/>
        <v>Nakapata</v>
      </c>
      <c r="BY5" s="1345" t="str">
        <f t="shared" si="9"/>
        <v>Ntatumbila</v>
      </c>
      <c r="BZ5" s="1345" t="str">
        <f t="shared" si="9"/>
        <v>Mkalizi</v>
      </c>
      <c r="CA5" s="1345" t="str">
        <f t="shared" si="9"/>
        <v>Musyani</v>
      </c>
      <c r="CB5" s="1345" t="str">
        <f t="shared" si="10"/>
        <v>Village</v>
      </c>
      <c r="CC5" s="1345" t="str">
        <f t="shared" si="10"/>
        <v>Village</v>
      </c>
      <c r="CD5" s="1345" t="str">
        <f t="shared" si="10"/>
        <v>Village</v>
      </c>
      <c r="CE5" s="1345" t="str">
        <f t="shared" si="10"/>
        <v>Village</v>
      </c>
      <c r="CF5" s="1345" t="str">
        <f t="shared" si="10"/>
        <v>Village</v>
      </c>
      <c r="CG5" s="1345" t="str">
        <f t="shared" si="10"/>
        <v>Village</v>
      </c>
      <c r="CH5" s="1345" t="str">
        <f t="shared" si="10"/>
        <v>Village</v>
      </c>
      <c r="CI5" s="1346" t="str">
        <f t="shared" si="10"/>
        <v>Village</v>
      </c>
      <c r="CJ5" s="36"/>
      <c r="CK5" s="1072"/>
      <c r="CL5" s="1073"/>
      <c r="CM5" s="1074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7" t="s">
        <v>52</v>
      </c>
      <c r="B6" s="1348"/>
      <c r="C6" s="1349">
        <v>1</v>
      </c>
      <c r="D6" s="1350">
        <v>2</v>
      </c>
      <c r="E6" s="1350">
        <v>3</v>
      </c>
      <c r="F6" s="1350">
        <v>4</v>
      </c>
      <c r="G6" s="1350">
        <v>5</v>
      </c>
      <c r="H6" s="1350">
        <v>6</v>
      </c>
      <c r="I6" s="1350">
        <v>7</v>
      </c>
      <c r="J6" s="1350">
        <v>8</v>
      </c>
      <c r="K6" s="1350">
        <v>9</v>
      </c>
      <c r="L6" s="1350">
        <v>10</v>
      </c>
      <c r="M6" s="1350">
        <v>11</v>
      </c>
      <c r="N6" s="1350">
        <v>12</v>
      </c>
      <c r="O6" s="1350">
        <v>13</v>
      </c>
      <c r="P6" s="1350">
        <v>14</v>
      </c>
      <c r="Q6" s="1350">
        <v>15</v>
      </c>
      <c r="R6" s="1350">
        <v>16</v>
      </c>
      <c r="S6" s="1351">
        <v>17</v>
      </c>
      <c r="T6" s="1349">
        <v>1</v>
      </c>
      <c r="U6" s="1352">
        <v>2</v>
      </c>
      <c r="V6" s="1352">
        <v>3</v>
      </c>
      <c r="W6" s="1352">
        <v>4</v>
      </c>
      <c r="X6" s="1352">
        <v>5</v>
      </c>
      <c r="Y6" s="1352">
        <v>6</v>
      </c>
      <c r="Z6" s="1352">
        <v>7</v>
      </c>
      <c r="AA6" s="1352">
        <v>8</v>
      </c>
      <c r="AB6" s="1352">
        <v>9</v>
      </c>
      <c r="AC6" s="1352">
        <v>10</v>
      </c>
      <c r="AD6" s="1352">
        <v>11</v>
      </c>
      <c r="AE6" s="1352">
        <v>12</v>
      </c>
      <c r="AF6" s="1352">
        <v>13</v>
      </c>
      <c r="AG6" s="1352">
        <v>14</v>
      </c>
      <c r="AH6" s="1350">
        <v>15</v>
      </c>
      <c r="AI6" s="1350">
        <v>16</v>
      </c>
      <c r="AJ6" s="1693">
        <v>17</v>
      </c>
      <c r="AK6" s="1353">
        <v>18</v>
      </c>
      <c r="AL6" s="1354">
        <v>19</v>
      </c>
      <c r="AM6" s="1354">
        <v>20</v>
      </c>
      <c r="AN6" s="1354">
        <v>21</v>
      </c>
      <c r="AO6" s="1354">
        <v>22</v>
      </c>
      <c r="AP6" s="1354">
        <v>23</v>
      </c>
      <c r="AQ6" s="1354">
        <v>24</v>
      </c>
      <c r="AR6" s="1354">
        <v>25</v>
      </c>
      <c r="AS6" s="1354">
        <v>26</v>
      </c>
      <c r="AT6" s="1354">
        <v>27</v>
      </c>
      <c r="AU6" s="1354">
        <v>28</v>
      </c>
      <c r="AV6" s="1354">
        <v>29</v>
      </c>
      <c r="AW6" s="1354">
        <v>30</v>
      </c>
      <c r="AX6" s="1354">
        <v>31</v>
      </c>
      <c r="AY6" s="1354">
        <v>32</v>
      </c>
      <c r="AZ6" s="1354">
        <v>33</v>
      </c>
      <c r="BA6" s="1671">
        <v>34</v>
      </c>
      <c r="BB6" s="1353">
        <v>35</v>
      </c>
      <c r="BC6" s="1354">
        <v>36</v>
      </c>
      <c r="BD6" s="1354">
        <v>37</v>
      </c>
      <c r="BE6" s="1354">
        <v>38</v>
      </c>
      <c r="BF6" s="1354">
        <v>39</v>
      </c>
      <c r="BG6" s="1354">
        <v>40</v>
      </c>
      <c r="BH6" s="1354">
        <v>41</v>
      </c>
      <c r="BI6" s="1354">
        <v>42</v>
      </c>
      <c r="BJ6" s="1354">
        <v>43</v>
      </c>
      <c r="BK6" s="1354">
        <v>44</v>
      </c>
      <c r="BL6" s="1354">
        <v>45</v>
      </c>
      <c r="BM6" s="1354">
        <v>46</v>
      </c>
      <c r="BN6" s="1354">
        <v>47</v>
      </c>
      <c r="BO6" s="1354">
        <v>48</v>
      </c>
      <c r="BP6" s="1354">
        <v>49</v>
      </c>
      <c r="BQ6" s="1354">
        <v>50</v>
      </c>
      <c r="BR6" s="1355">
        <v>51</v>
      </c>
      <c r="BS6" s="1549">
        <v>52</v>
      </c>
      <c r="BT6" s="1549">
        <v>53</v>
      </c>
      <c r="BU6" s="1549">
        <v>54</v>
      </c>
      <c r="BV6" s="1354">
        <v>55</v>
      </c>
      <c r="BW6" s="1354">
        <v>56</v>
      </c>
      <c r="BX6" s="1354">
        <v>57</v>
      </c>
      <c r="BY6" s="1354">
        <v>58</v>
      </c>
      <c r="BZ6" s="1354">
        <v>59</v>
      </c>
      <c r="CA6" s="1354">
        <v>60</v>
      </c>
      <c r="CB6" s="1354">
        <v>61</v>
      </c>
      <c r="CC6" s="1354">
        <v>62</v>
      </c>
      <c r="CD6" s="1354">
        <v>63</v>
      </c>
      <c r="CE6" s="1354">
        <v>64</v>
      </c>
      <c r="CF6" s="1354">
        <v>65</v>
      </c>
      <c r="CG6" s="1354">
        <v>66</v>
      </c>
      <c r="CH6" s="1354">
        <v>67</v>
      </c>
      <c r="CI6" s="1355">
        <v>68</v>
      </c>
      <c r="CJ6" s="61"/>
      <c r="CK6" s="1075"/>
      <c r="CL6" s="1076"/>
      <c r="CM6" s="1077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6" t="s">
        <v>53</v>
      </c>
      <c r="B7" s="1357"/>
      <c r="C7" s="1358" t="s">
        <v>842</v>
      </c>
      <c r="D7" s="1359" t="s">
        <v>783</v>
      </c>
      <c r="E7" s="1359" t="s">
        <v>782</v>
      </c>
      <c r="F7" s="1359" t="s">
        <v>892</v>
      </c>
      <c r="G7" s="1359" t="s">
        <v>900</v>
      </c>
      <c r="H7" s="1359" t="s">
        <v>782</v>
      </c>
      <c r="I7" s="1699" t="s">
        <v>782</v>
      </c>
      <c r="J7" s="1359"/>
      <c r="K7" s="1699" t="s">
        <v>915</v>
      </c>
      <c r="L7" s="1699"/>
      <c r="M7" s="1359"/>
      <c r="N7" s="1360"/>
      <c r="O7" s="1360"/>
      <c r="P7" s="1359"/>
      <c r="Q7" s="1359"/>
      <c r="R7" s="1359"/>
      <c r="S7" s="1361"/>
      <c r="T7" s="1362" t="s">
        <v>842</v>
      </c>
      <c r="U7" s="1363" t="s">
        <v>782</v>
      </c>
      <c r="V7" s="1363" t="s">
        <v>782</v>
      </c>
      <c r="W7" s="1363" t="s">
        <v>902</v>
      </c>
      <c r="X7" s="1591" t="s">
        <v>906</v>
      </c>
      <c r="Y7" s="1591" t="s">
        <v>907</v>
      </c>
      <c r="Z7" s="1363"/>
      <c r="AA7" s="1591" t="s">
        <v>900</v>
      </c>
      <c r="AB7" s="1363"/>
      <c r="AC7" s="1363"/>
      <c r="AD7" s="1363"/>
      <c r="AE7" s="1363"/>
      <c r="AF7" s="1363"/>
      <c r="AG7" s="1363"/>
      <c r="AH7" s="1360"/>
      <c r="AI7" s="1360"/>
      <c r="AJ7" s="1694"/>
      <c r="AK7" s="1362" t="s">
        <v>853</v>
      </c>
      <c r="AL7" s="1363" t="s">
        <v>877</v>
      </c>
      <c r="AM7" s="1363" t="s">
        <v>887</v>
      </c>
      <c r="AN7" s="1591" t="s">
        <v>904</v>
      </c>
      <c r="AO7" s="1591" t="s">
        <v>900</v>
      </c>
      <c r="AP7" s="1591" t="s">
        <v>909</v>
      </c>
      <c r="AQ7" s="1591" t="s">
        <v>892</v>
      </c>
      <c r="AR7" s="1591" t="s">
        <v>892</v>
      </c>
      <c r="AS7" s="1591" t="s">
        <v>920</v>
      </c>
      <c r="AT7" s="1363"/>
      <c r="AU7" s="1363"/>
      <c r="AV7" s="1363"/>
      <c r="AW7" s="1363"/>
      <c r="AX7" s="1363"/>
      <c r="AY7" s="1363"/>
      <c r="AZ7" s="1363"/>
      <c r="BA7" s="1672"/>
      <c r="BB7" s="1364" t="s">
        <v>842</v>
      </c>
      <c r="BC7" s="1365" t="s">
        <v>782</v>
      </c>
      <c r="BD7" s="1365" t="s">
        <v>890</v>
      </c>
      <c r="BE7" s="1592" t="s">
        <v>782</v>
      </c>
      <c r="BF7" s="1592" t="s">
        <v>782</v>
      </c>
      <c r="BG7" s="1592" t="s">
        <v>782</v>
      </c>
      <c r="BH7" s="1592" t="s">
        <v>911</v>
      </c>
      <c r="BI7" s="1592" t="s">
        <v>921</v>
      </c>
      <c r="BJ7" s="1592" t="s">
        <v>922</v>
      </c>
      <c r="BK7" s="1592"/>
      <c r="BL7" s="1365"/>
      <c r="BM7" s="1365"/>
      <c r="BN7" s="1365"/>
      <c r="BO7" s="1365"/>
      <c r="BP7" s="1365"/>
      <c r="BQ7" s="1365"/>
      <c r="BR7" s="1366"/>
      <c r="BS7" s="1353" t="s">
        <v>866</v>
      </c>
      <c r="BT7" s="1354" t="s">
        <v>885</v>
      </c>
      <c r="BU7" s="1704" t="s">
        <v>923</v>
      </c>
      <c r="BV7" s="1592" t="s">
        <v>782</v>
      </c>
      <c r="BW7" s="1592" t="s">
        <v>924</v>
      </c>
      <c r="BX7" s="1592" t="s">
        <v>900</v>
      </c>
      <c r="BY7" s="1592" t="s">
        <v>782</v>
      </c>
      <c r="BZ7" s="1592" t="s">
        <v>925</v>
      </c>
      <c r="CA7" s="1365">
        <v>3</v>
      </c>
      <c r="CB7" s="1365"/>
      <c r="CC7" s="1365"/>
      <c r="CD7" s="1365"/>
      <c r="CE7" s="1367"/>
      <c r="CF7" s="1365"/>
      <c r="CG7" s="1365"/>
      <c r="CH7" s="1365"/>
      <c r="CI7" s="1366"/>
      <c r="CJ7" s="61"/>
      <c r="CK7" s="1078"/>
      <c r="CL7" s="1079"/>
      <c r="CM7" s="1080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8" t="s">
        <v>58</v>
      </c>
      <c r="B8" s="1369"/>
      <c r="C8" s="1370"/>
      <c r="D8" s="1371"/>
      <c r="E8" s="1371"/>
      <c r="F8" s="1372"/>
      <c r="G8" s="1371"/>
      <c r="H8" s="1371"/>
      <c r="I8" s="1371"/>
      <c r="J8" s="1371"/>
      <c r="K8" s="1371"/>
      <c r="L8" s="1371"/>
      <c r="M8" s="1371"/>
      <c r="N8" s="1371"/>
      <c r="O8" s="1371"/>
      <c r="P8" s="1371"/>
      <c r="Q8" s="1371"/>
      <c r="R8" s="1371"/>
      <c r="S8" s="1373"/>
      <c r="T8" s="1374"/>
      <c r="U8" s="1375"/>
      <c r="V8" s="1375"/>
      <c r="W8" s="1375"/>
      <c r="X8" s="1375"/>
      <c r="Y8" s="1375"/>
      <c r="Z8" s="1375"/>
      <c r="AA8" s="1375"/>
      <c r="AB8" s="1375"/>
      <c r="AC8" s="1376"/>
      <c r="AD8" s="1376"/>
      <c r="AE8" s="1376"/>
      <c r="AF8" s="1376"/>
      <c r="AG8" s="1375"/>
      <c r="AH8" s="1375"/>
      <c r="AI8" s="1375"/>
      <c r="AJ8" s="1695"/>
      <c r="AK8" s="1377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9"/>
      <c r="AW8" s="1378"/>
      <c r="AX8" s="1379"/>
      <c r="AY8" s="1378"/>
      <c r="AZ8" s="1378"/>
      <c r="BA8" s="1673"/>
      <c r="BB8" s="1380"/>
      <c r="BC8" s="1381"/>
      <c r="BD8" s="1381"/>
      <c r="BE8" s="1381"/>
      <c r="BF8" s="1381"/>
      <c r="BG8" s="1381"/>
      <c r="BH8" s="1381"/>
      <c r="BI8" s="1381"/>
      <c r="BJ8" s="1381"/>
      <c r="BK8" s="1381"/>
      <c r="BL8" s="1381"/>
      <c r="BM8" s="1381"/>
      <c r="BN8" s="1381"/>
      <c r="BO8" s="1381"/>
      <c r="BP8" s="1381"/>
      <c r="BQ8" s="1381"/>
      <c r="BR8" s="1382"/>
      <c r="BS8" s="1380"/>
      <c r="BT8" s="1381"/>
      <c r="BU8" s="1381"/>
      <c r="BV8" s="1381"/>
      <c r="BW8" s="1381"/>
      <c r="BX8" s="1381"/>
      <c r="BY8" s="1381"/>
      <c r="BZ8" s="1381"/>
      <c r="CA8" s="1381"/>
      <c r="CB8" s="1381"/>
      <c r="CC8" s="1381"/>
      <c r="CD8" s="1381"/>
      <c r="CE8" s="1381"/>
      <c r="CF8" s="1381"/>
      <c r="CG8" s="1381"/>
      <c r="CH8" s="1381"/>
      <c r="CI8" s="1382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3" t="s">
        <v>59</v>
      </c>
      <c r="B9" s="1384" t="s">
        <v>60</v>
      </c>
      <c r="C9" s="1385">
        <v>46</v>
      </c>
      <c r="D9" s="1386">
        <v>43</v>
      </c>
      <c r="E9" s="1386">
        <v>58</v>
      </c>
      <c r="F9" s="1386">
        <v>47</v>
      </c>
      <c r="G9" s="1386">
        <v>44</v>
      </c>
      <c r="H9" s="1387">
        <v>69</v>
      </c>
      <c r="I9" s="1387">
        <v>46</v>
      </c>
      <c r="J9" s="1387">
        <v>42</v>
      </c>
      <c r="K9" s="1388">
        <v>25</v>
      </c>
      <c r="L9" s="1388"/>
      <c r="M9" s="1388"/>
      <c r="N9" s="1388"/>
      <c r="O9" s="1388"/>
      <c r="P9" s="1388"/>
      <c r="Q9" s="1388"/>
      <c r="R9" s="1388"/>
      <c r="S9" s="1389"/>
      <c r="T9" s="1385">
        <v>40</v>
      </c>
      <c r="U9" s="1387">
        <v>42</v>
      </c>
      <c r="V9" s="1387">
        <v>41</v>
      </c>
      <c r="W9" s="1390">
        <v>43</v>
      </c>
      <c r="X9" s="1390">
        <v>41</v>
      </c>
      <c r="Y9" s="1390">
        <v>46</v>
      </c>
      <c r="Z9" s="1390">
        <v>48</v>
      </c>
      <c r="AA9" s="1390">
        <v>35</v>
      </c>
      <c r="AB9" s="1390">
        <v>40</v>
      </c>
      <c r="AC9" s="1391"/>
      <c r="AD9" s="1391"/>
      <c r="AE9" s="1391"/>
      <c r="AF9" s="1391"/>
      <c r="AG9" s="1390"/>
      <c r="AH9" s="1390"/>
      <c r="AI9" s="1390"/>
      <c r="AJ9" s="1674"/>
      <c r="AK9" s="1385">
        <v>51</v>
      </c>
      <c r="AL9" s="1387">
        <v>56</v>
      </c>
      <c r="AM9" s="1387">
        <v>44</v>
      </c>
      <c r="AN9" s="1390">
        <v>22</v>
      </c>
      <c r="AO9" s="1390">
        <v>61</v>
      </c>
      <c r="AP9" s="1390">
        <v>59</v>
      </c>
      <c r="AQ9" s="1390">
        <v>60</v>
      </c>
      <c r="AR9" s="1390">
        <v>44</v>
      </c>
      <c r="AS9" s="1390">
        <v>25</v>
      </c>
      <c r="AT9" s="1390"/>
      <c r="AU9" s="1390"/>
      <c r="AV9" s="1390"/>
      <c r="AW9" s="1390"/>
      <c r="AX9" s="1390"/>
      <c r="AY9" s="1390"/>
      <c r="AZ9" s="1390"/>
      <c r="BA9" s="1674"/>
      <c r="BB9" s="1385">
        <v>44</v>
      </c>
      <c r="BC9" s="1387">
        <v>42</v>
      </c>
      <c r="BD9" s="1390">
        <v>36</v>
      </c>
      <c r="BE9" s="1390">
        <v>47</v>
      </c>
      <c r="BF9" s="1390">
        <v>44</v>
      </c>
      <c r="BG9" s="1390">
        <v>51</v>
      </c>
      <c r="BH9" s="1390">
        <v>67</v>
      </c>
      <c r="BI9" s="1390">
        <v>47</v>
      </c>
      <c r="BJ9" s="1390">
        <v>46</v>
      </c>
      <c r="BK9" s="1390"/>
      <c r="BL9" s="1390"/>
      <c r="BM9" s="1390"/>
      <c r="BN9" s="1390"/>
      <c r="BO9" s="1390"/>
      <c r="BP9" s="1390"/>
      <c r="BQ9" s="1390"/>
      <c r="BR9" s="1392"/>
      <c r="BS9" s="1393">
        <v>57</v>
      </c>
      <c r="BT9" s="1390">
        <v>56</v>
      </c>
      <c r="BU9" s="1390">
        <v>42</v>
      </c>
      <c r="BV9" s="1390">
        <v>53</v>
      </c>
      <c r="BW9" s="1390">
        <v>41</v>
      </c>
      <c r="BX9" s="1390">
        <v>60</v>
      </c>
      <c r="BY9" s="1390">
        <v>53</v>
      </c>
      <c r="BZ9" s="1390">
        <v>36</v>
      </c>
      <c r="CA9" s="1390">
        <v>48</v>
      </c>
      <c r="CB9" s="1390"/>
      <c r="CC9" s="1390"/>
      <c r="CD9" s="1390"/>
      <c r="CE9" s="1390"/>
      <c r="CF9" s="1390"/>
      <c r="CG9" s="1390"/>
      <c r="CH9" s="1390"/>
      <c r="CI9" s="1392"/>
      <c r="CJ9" s="61"/>
      <c r="CK9" s="1082">
        <v>0.42</v>
      </c>
      <c r="CL9" s="1082">
        <v>0.4</v>
      </c>
      <c r="CM9" s="1082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4"/>
      <c r="B10" s="1395" t="s">
        <v>61</v>
      </c>
      <c r="C10" s="1396">
        <v>39</v>
      </c>
      <c r="D10" s="1397">
        <v>29</v>
      </c>
      <c r="E10" s="1397">
        <v>26</v>
      </c>
      <c r="F10" s="1397">
        <v>31</v>
      </c>
      <c r="G10" s="1397">
        <v>36</v>
      </c>
      <c r="H10" s="1398">
        <v>14</v>
      </c>
      <c r="I10" s="1398">
        <v>31</v>
      </c>
      <c r="J10" s="1398">
        <v>32</v>
      </c>
      <c r="K10" s="1399">
        <v>60</v>
      </c>
      <c r="L10" s="1399"/>
      <c r="M10" s="1399"/>
      <c r="N10" s="1399"/>
      <c r="O10" s="1399"/>
      <c r="P10" s="1399"/>
      <c r="Q10" s="1399"/>
      <c r="R10" s="1399"/>
      <c r="S10" s="1400"/>
      <c r="T10" s="1396">
        <v>29</v>
      </c>
      <c r="U10" s="1398">
        <v>26</v>
      </c>
      <c r="V10" s="1398">
        <v>28</v>
      </c>
      <c r="W10" s="1401">
        <v>21</v>
      </c>
      <c r="X10" s="1401">
        <v>25</v>
      </c>
      <c r="Y10" s="1401">
        <v>30</v>
      </c>
      <c r="Z10" s="1401">
        <v>27</v>
      </c>
      <c r="AA10" s="1401">
        <v>27</v>
      </c>
      <c r="AB10" s="1401">
        <v>29</v>
      </c>
      <c r="AC10" s="1402"/>
      <c r="AD10" s="1402"/>
      <c r="AE10" s="1402"/>
      <c r="AF10" s="1402"/>
      <c r="AG10" s="1401"/>
      <c r="AH10" s="1401"/>
      <c r="AI10" s="1401"/>
      <c r="AJ10" s="1696"/>
      <c r="AK10" s="1396">
        <v>25</v>
      </c>
      <c r="AL10" s="1398">
        <v>21</v>
      </c>
      <c r="AM10" s="1398">
        <v>25</v>
      </c>
      <c r="AN10" s="1403">
        <v>57</v>
      </c>
      <c r="AO10" s="1403">
        <v>24</v>
      </c>
      <c r="AP10" s="1403">
        <v>26</v>
      </c>
      <c r="AQ10" s="1403">
        <v>21</v>
      </c>
      <c r="AR10" s="1403">
        <v>28</v>
      </c>
      <c r="AS10" s="1403">
        <v>50</v>
      </c>
      <c r="AT10" s="1403"/>
      <c r="AU10" s="1403"/>
      <c r="AV10" s="1403"/>
      <c r="AW10" s="1403"/>
      <c r="AX10" s="1403"/>
      <c r="AY10" s="1403"/>
      <c r="AZ10" s="1403"/>
      <c r="BA10" s="1675"/>
      <c r="BB10" s="1396">
        <v>27</v>
      </c>
      <c r="BC10" s="1398">
        <v>29</v>
      </c>
      <c r="BD10" s="1403">
        <v>25</v>
      </c>
      <c r="BE10" s="1403">
        <v>29</v>
      </c>
      <c r="BF10" s="1403">
        <v>30</v>
      </c>
      <c r="BG10" s="1403">
        <v>31</v>
      </c>
      <c r="BH10" s="1403">
        <v>23</v>
      </c>
      <c r="BI10" s="1403">
        <v>30</v>
      </c>
      <c r="BJ10" s="1403">
        <v>29</v>
      </c>
      <c r="BK10" s="1403"/>
      <c r="BL10" s="1403"/>
      <c r="BM10" s="1403"/>
      <c r="BN10" s="1403"/>
      <c r="BO10" s="1403"/>
      <c r="BP10" s="1403"/>
      <c r="BQ10" s="1403"/>
      <c r="BR10" s="1404"/>
      <c r="BS10" s="1405">
        <v>18</v>
      </c>
      <c r="BT10" s="1403">
        <v>19</v>
      </c>
      <c r="BU10" s="1403">
        <v>27</v>
      </c>
      <c r="BV10" s="1403">
        <v>27</v>
      </c>
      <c r="BW10" s="1403">
        <v>29</v>
      </c>
      <c r="BX10" s="1403">
        <v>17</v>
      </c>
      <c r="BY10" s="1403">
        <v>24</v>
      </c>
      <c r="BZ10" s="1403">
        <v>28</v>
      </c>
      <c r="CA10" s="1403">
        <v>31</v>
      </c>
      <c r="CB10" s="1403"/>
      <c r="CC10" s="1403"/>
      <c r="CD10" s="1403"/>
      <c r="CE10" s="1403"/>
      <c r="CF10" s="1403"/>
      <c r="CG10" s="1403"/>
      <c r="CH10" s="1403"/>
      <c r="CI10" s="1404"/>
      <c r="CJ10" s="61"/>
      <c r="CK10" s="1082">
        <v>0.32</v>
      </c>
      <c r="CL10" s="1082">
        <v>0.25</v>
      </c>
      <c r="CM10" s="1082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4"/>
      <c r="B11" s="1395" t="s">
        <v>62</v>
      </c>
      <c r="C11" s="1396">
        <v>12</v>
      </c>
      <c r="D11" s="1397">
        <v>18</v>
      </c>
      <c r="E11" s="1397">
        <v>11</v>
      </c>
      <c r="F11" s="1397">
        <v>12</v>
      </c>
      <c r="G11" s="1397">
        <v>16</v>
      </c>
      <c r="H11" s="1398">
        <v>13</v>
      </c>
      <c r="I11" s="1398">
        <v>18</v>
      </c>
      <c r="J11" s="1398">
        <v>17</v>
      </c>
      <c r="K11" s="1399">
        <v>10</v>
      </c>
      <c r="L11" s="1399"/>
      <c r="M11" s="1399"/>
      <c r="N11" s="1399"/>
      <c r="O11" s="1399"/>
      <c r="P11" s="1399"/>
      <c r="Q11" s="1399"/>
      <c r="R11" s="1399"/>
      <c r="S11" s="1400"/>
      <c r="T11" s="1396">
        <v>22</v>
      </c>
      <c r="U11" s="1398">
        <v>19</v>
      </c>
      <c r="V11" s="1398">
        <v>19</v>
      </c>
      <c r="W11" s="1401">
        <v>20</v>
      </c>
      <c r="X11" s="1401">
        <v>19</v>
      </c>
      <c r="Y11" s="1401">
        <v>18</v>
      </c>
      <c r="Z11" s="1401">
        <v>16</v>
      </c>
      <c r="AA11" s="1401">
        <v>22</v>
      </c>
      <c r="AB11" s="1401">
        <v>21</v>
      </c>
      <c r="AC11" s="1402"/>
      <c r="AD11" s="1402"/>
      <c r="AE11" s="1402"/>
      <c r="AF11" s="1402"/>
      <c r="AG11" s="1401"/>
      <c r="AH11" s="1401"/>
      <c r="AI11" s="1401"/>
      <c r="AJ11" s="1696"/>
      <c r="AK11" s="1396">
        <v>15</v>
      </c>
      <c r="AL11" s="1398">
        <v>17</v>
      </c>
      <c r="AM11" s="1398">
        <v>18</v>
      </c>
      <c r="AN11" s="1403">
        <v>16</v>
      </c>
      <c r="AO11" s="1403">
        <v>10</v>
      </c>
      <c r="AP11" s="1403">
        <v>12</v>
      </c>
      <c r="AQ11" s="1403">
        <v>13</v>
      </c>
      <c r="AR11" s="1403">
        <v>16</v>
      </c>
      <c r="AS11" s="1403">
        <v>25</v>
      </c>
      <c r="AT11" s="1403"/>
      <c r="AU11" s="1403"/>
      <c r="AV11" s="1403"/>
      <c r="AW11" s="1403"/>
      <c r="AX11" s="1403"/>
      <c r="AY11" s="1403"/>
      <c r="AZ11" s="1403"/>
      <c r="BA11" s="1675"/>
      <c r="BB11" s="1396">
        <v>16</v>
      </c>
      <c r="BC11" s="1398">
        <v>17</v>
      </c>
      <c r="BD11" s="1403">
        <v>21</v>
      </c>
      <c r="BE11" s="1403">
        <v>14</v>
      </c>
      <c r="BF11" s="1403">
        <v>16</v>
      </c>
      <c r="BG11" s="1403">
        <v>12</v>
      </c>
      <c r="BH11" s="1403">
        <v>6</v>
      </c>
      <c r="BI11" s="1403">
        <v>15</v>
      </c>
      <c r="BJ11" s="1403">
        <v>18</v>
      </c>
      <c r="BK11" s="1403"/>
      <c r="BL11" s="1403"/>
      <c r="BM11" s="1403"/>
      <c r="BN11" s="1403"/>
      <c r="BO11" s="1403"/>
      <c r="BP11" s="1403"/>
      <c r="BQ11" s="1403"/>
      <c r="BR11" s="1404"/>
      <c r="BS11" s="1405">
        <v>14</v>
      </c>
      <c r="BT11" s="1403">
        <v>17</v>
      </c>
      <c r="BU11" s="1403">
        <v>20</v>
      </c>
      <c r="BV11" s="1403">
        <v>15</v>
      </c>
      <c r="BW11" s="1403">
        <v>19</v>
      </c>
      <c r="BX11" s="1403">
        <v>13</v>
      </c>
      <c r="BY11" s="1403">
        <v>15</v>
      </c>
      <c r="BZ11" s="1403">
        <v>20</v>
      </c>
      <c r="CA11" s="1403">
        <v>15</v>
      </c>
      <c r="CB11" s="1403"/>
      <c r="CC11" s="1403"/>
      <c r="CD11" s="1403"/>
      <c r="CE11" s="1403"/>
      <c r="CF11" s="1403"/>
      <c r="CG11" s="1403"/>
      <c r="CH11" s="1403"/>
      <c r="CI11" s="1404"/>
      <c r="CJ11" s="61"/>
      <c r="CK11" s="1082">
        <v>0.16</v>
      </c>
      <c r="CL11" s="1082">
        <v>0.12</v>
      </c>
      <c r="CM11" s="1082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6"/>
      <c r="B12" s="1407" t="s">
        <v>63</v>
      </c>
      <c r="C12" s="1408">
        <v>3</v>
      </c>
      <c r="D12" s="1409">
        <v>10</v>
      </c>
      <c r="E12" s="1409">
        <v>5</v>
      </c>
      <c r="F12" s="1409">
        <v>10</v>
      </c>
      <c r="G12" s="1409">
        <v>4</v>
      </c>
      <c r="H12" s="1410">
        <v>4</v>
      </c>
      <c r="I12" s="1410">
        <v>5</v>
      </c>
      <c r="J12" s="1410">
        <v>9</v>
      </c>
      <c r="K12" s="1411">
        <v>5</v>
      </c>
      <c r="L12" s="1411"/>
      <c r="M12" s="1411"/>
      <c r="N12" s="1411"/>
      <c r="O12" s="1411"/>
      <c r="P12" s="1411"/>
      <c r="Q12" s="1411"/>
      <c r="R12" s="1411"/>
      <c r="S12" s="1412"/>
      <c r="T12" s="1408">
        <v>9</v>
      </c>
      <c r="U12" s="1410">
        <v>13</v>
      </c>
      <c r="V12" s="1410">
        <v>12</v>
      </c>
      <c r="W12" s="1413">
        <v>16</v>
      </c>
      <c r="X12" s="1413">
        <v>15</v>
      </c>
      <c r="Y12" s="1413">
        <v>6</v>
      </c>
      <c r="Z12" s="1413">
        <v>9</v>
      </c>
      <c r="AA12" s="1413">
        <v>16</v>
      </c>
      <c r="AB12" s="1413">
        <v>10</v>
      </c>
      <c r="AC12" s="1414"/>
      <c r="AD12" s="1414"/>
      <c r="AE12" s="1414"/>
      <c r="AF12" s="1414"/>
      <c r="AG12" s="1413"/>
      <c r="AH12" s="1413"/>
      <c r="AI12" s="1413"/>
      <c r="AJ12" s="1697"/>
      <c r="AK12" s="1408">
        <v>9</v>
      </c>
      <c r="AL12" s="1410">
        <v>6</v>
      </c>
      <c r="AM12" s="1410">
        <v>13</v>
      </c>
      <c r="AN12" s="1415">
        <v>5</v>
      </c>
      <c r="AO12" s="1415">
        <v>5</v>
      </c>
      <c r="AP12" s="1415">
        <v>3</v>
      </c>
      <c r="AQ12" s="1415">
        <v>6</v>
      </c>
      <c r="AR12" s="1415">
        <v>12</v>
      </c>
      <c r="AS12" s="1415">
        <v>10</v>
      </c>
      <c r="AT12" s="1415"/>
      <c r="AU12" s="1415"/>
      <c r="AV12" s="1415"/>
      <c r="AW12" s="1415"/>
      <c r="AX12" s="1415"/>
      <c r="AY12" s="1415"/>
      <c r="AZ12" s="1415"/>
      <c r="BA12" s="1676"/>
      <c r="BB12" s="1408">
        <v>13</v>
      </c>
      <c r="BC12" s="1410">
        <v>12</v>
      </c>
      <c r="BD12" s="1415">
        <v>18</v>
      </c>
      <c r="BE12" s="1415">
        <v>10</v>
      </c>
      <c r="BF12" s="1415">
        <v>10</v>
      </c>
      <c r="BG12" s="1415">
        <v>6</v>
      </c>
      <c r="BH12" s="1415">
        <v>4</v>
      </c>
      <c r="BI12" s="1415">
        <v>8</v>
      </c>
      <c r="BJ12" s="1415">
        <v>7</v>
      </c>
      <c r="BK12" s="1415"/>
      <c r="BL12" s="1415"/>
      <c r="BM12" s="1415"/>
      <c r="BN12" s="1415"/>
      <c r="BO12" s="1415"/>
      <c r="BP12" s="1415"/>
      <c r="BQ12" s="1415"/>
      <c r="BR12" s="1416"/>
      <c r="BS12" s="1417">
        <v>11</v>
      </c>
      <c r="BT12" s="1415">
        <v>8</v>
      </c>
      <c r="BU12" s="1415">
        <v>11</v>
      </c>
      <c r="BV12" s="1415">
        <v>5</v>
      </c>
      <c r="BW12" s="1415">
        <v>11</v>
      </c>
      <c r="BX12" s="1415">
        <v>10</v>
      </c>
      <c r="BY12" s="1415">
        <v>8</v>
      </c>
      <c r="BZ12" s="1415">
        <v>16</v>
      </c>
      <c r="CA12" s="1415">
        <v>6</v>
      </c>
      <c r="CB12" s="1415"/>
      <c r="CC12" s="1415"/>
      <c r="CD12" s="1415"/>
      <c r="CE12" s="1415"/>
      <c r="CF12" s="1415"/>
      <c r="CG12" s="1415"/>
      <c r="CH12" s="1415"/>
      <c r="CI12" s="1416"/>
      <c r="CJ12" s="81"/>
      <c r="CK12" s="1082">
        <v>0.1</v>
      </c>
      <c r="CL12" s="1082">
        <v>0.04</v>
      </c>
      <c r="CM12" s="1082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8"/>
      <c r="B13" s="1369"/>
      <c r="C13" s="1418">
        <f t="shared" ref="C13:AH13" si="19">IF(SUM(C9:C12)=0,"",SUM(C9:C12))</f>
        <v>100</v>
      </c>
      <c r="D13" s="1419">
        <f t="shared" si="19"/>
        <v>100</v>
      </c>
      <c r="E13" s="1419">
        <f t="shared" si="19"/>
        <v>100</v>
      </c>
      <c r="F13" s="1419">
        <f t="shared" si="19"/>
        <v>100</v>
      </c>
      <c r="G13" s="1419">
        <f t="shared" si="19"/>
        <v>100</v>
      </c>
      <c r="H13" s="1419">
        <f t="shared" si="19"/>
        <v>100</v>
      </c>
      <c r="I13" s="1419">
        <f t="shared" si="19"/>
        <v>100</v>
      </c>
      <c r="J13" s="1419">
        <f t="shared" si="19"/>
        <v>100</v>
      </c>
      <c r="K13" s="1419">
        <f t="shared" si="19"/>
        <v>100</v>
      </c>
      <c r="L13" s="1419" t="str">
        <f t="shared" si="19"/>
        <v/>
      </c>
      <c r="M13" s="1419" t="str">
        <f t="shared" si="19"/>
        <v/>
      </c>
      <c r="N13" s="1419" t="str">
        <f t="shared" si="19"/>
        <v/>
      </c>
      <c r="O13" s="1419" t="str">
        <f t="shared" si="19"/>
        <v/>
      </c>
      <c r="P13" s="1419" t="str">
        <f t="shared" si="19"/>
        <v/>
      </c>
      <c r="Q13" s="1419" t="str">
        <f t="shared" si="19"/>
        <v/>
      </c>
      <c r="R13" s="1419" t="str">
        <f t="shared" si="19"/>
        <v/>
      </c>
      <c r="S13" s="1419" t="str">
        <f t="shared" si="19"/>
        <v/>
      </c>
      <c r="T13" s="1418">
        <f t="shared" si="19"/>
        <v>100</v>
      </c>
      <c r="U13" s="1419">
        <f t="shared" si="19"/>
        <v>100</v>
      </c>
      <c r="V13" s="1419">
        <f t="shared" si="19"/>
        <v>100</v>
      </c>
      <c r="W13" s="1419">
        <f t="shared" si="19"/>
        <v>100</v>
      </c>
      <c r="X13" s="1419">
        <f t="shared" si="19"/>
        <v>100</v>
      </c>
      <c r="Y13" s="1419">
        <f t="shared" si="19"/>
        <v>100</v>
      </c>
      <c r="Z13" s="1419">
        <f t="shared" si="19"/>
        <v>100</v>
      </c>
      <c r="AA13" s="1419">
        <f t="shared" si="19"/>
        <v>100</v>
      </c>
      <c r="AB13" s="1419">
        <f t="shared" si="19"/>
        <v>100</v>
      </c>
      <c r="AC13" s="1419" t="str">
        <f t="shared" si="19"/>
        <v/>
      </c>
      <c r="AD13" s="1419" t="str">
        <f t="shared" si="19"/>
        <v/>
      </c>
      <c r="AE13" s="1419" t="str">
        <f t="shared" si="19"/>
        <v/>
      </c>
      <c r="AF13" s="1419" t="str">
        <f t="shared" si="19"/>
        <v/>
      </c>
      <c r="AG13" s="1419" t="str">
        <f t="shared" si="19"/>
        <v/>
      </c>
      <c r="AH13" s="1419" t="str">
        <f t="shared" si="19"/>
        <v/>
      </c>
      <c r="AI13" s="1419" t="str">
        <f t="shared" ref="AI13:BJ13" si="20">IF(SUM(AI9:AI12)=0,"",SUM(AI9:AI12))</f>
        <v/>
      </c>
      <c r="AJ13" s="1667" t="str">
        <f t="shared" si="20"/>
        <v/>
      </c>
      <c r="AK13" s="1418">
        <f t="shared" si="20"/>
        <v>100</v>
      </c>
      <c r="AL13" s="1419">
        <f t="shared" si="20"/>
        <v>100</v>
      </c>
      <c r="AM13" s="1419">
        <f t="shared" si="20"/>
        <v>100</v>
      </c>
      <c r="AN13" s="1419">
        <f t="shared" si="20"/>
        <v>100</v>
      </c>
      <c r="AO13" s="1419">
        <f t="shared" si="20"/>
        <v>100</v>
      </c>
      <c r="AP13" s="1419">
        <f t="shared" si="20"/>
        <v>100</v>
      </c>
      <c r="AQ13" s="1419">
        <f t="shared" si="20"/>
        <v>100</v>
      </c>
      <c r="AR13" s="1419">
        <f t="shared" si="20"/>
        <v>100</v>
      </c>
      <c r="AS13" s="1419">
        <f t="shared" si="20"/>
        <v>110</v>
      </c>
      <c r="AT13" s="1419" t="str">
        <f t="shared" si="20"/>
        <v/>
      </c>
      <c r="AU13" s="1419" t="str">
        <f t="shared" si="20"/>
        <v/>
      </c>
      <c r="AV13" s="1419" t="str">
        <f t="shared" si="20"/>
        <v/>
      </c>
      <c r="AW13" s="1419" t="str">
        <f t="shared" si="20"/>
        <v/>
      </c>
      <c r="AX13" s="1419" t="str">
        <f t="shared" si="20"/>
        <v/>
      </c>
      <c r="AY13" s="1419" t="str">
        <f t="shared" si="20"/>
        <v/>
      </c>
      <c r="AZ13" s="1419" t="str">
        <f t="shared" si="20"/>
        <v/>
      </c>
      <c r="BA13" s="1667" t="str">
        <f t="shared" si="20"/>
        <v/>
      </c>
      <c r="BB13" s="1418">
        <f t="shared" si="20"/>
        <v>100</v>
      </c>
      <c r="BC13" s="1419">
        <f t="shared" si="20"/>
        <v>100</v>
      </c>
      <c r="BD13" s="1419">
        <f t="shared" si="20"/>
        <v>100</v>
      </c>
      <c r="BE13" s="1419">
        <f t="shared" si="20"/>
        <v>100</v>
      </c>
      <c r="BF13" s="1419">
        <f t="shared" si="20"/>
        <v>100</v>
      </c>
      <c r="BG13" s="1419">
        <f t="shared" si="20"/>
        <v>100</v>
      </c>
      <c r="BH13" s="1419">
        <f t="shared" si="20"/>
        <v>100</v>
      </c>
      <c r="BI13" s="1419">
        <f t="shared" si="20"/>
        <v>100</v>
      </c>
      <c r="BJ13" s="1419">
        <f t="shared" si="20"/>
        <v>100</v>
      </c>
      <c r="BK13" s="1419"/>
      <c r="BL13" s="1419"/>
      <c r="BM13" s="1419" t="str">
        <f t="shared" ref="BM13:BX13" si="21">IF(SUM(BM9:BM12)=0,"",SUM(BM9:BM12))</f>
        <v/>
      </c>
      <c r="BN13" s="1419" t="str">
        <f t="shared" si="21"/>
        <v/>
      </c>
      <c r="BO13" s="1419" t="str">
        <f t="shared" si="21"/>
        <v/>
      </c>
      <c r="BP13" s="1419" t="str">
        <f t="shared" si="21"/>
        <v/>
      </c>
      <c r="BQ13" s="1419" t="str">
        <f t="shared" si="21"/>
        <v/>
      </c>
      <c r="BR13" s="1419" t="str">
        <f t="shared" si="21"/>
        <v/>
      </c>
      <c r="BS13" s="1418">
        <f t="shared" si="21"/>
        <v>100</v>
      </c>
      <c r="BT13" s="1419">
        <f t="shared" si="21"/>
        <v>100</v>
      </c>
      <c r="BU13" s="1419">
        <f t="shared" si="21"/>
        <v>100</v>
      </c>
      <c r="BV13" s="1419">
        <f t="shared" si="21"/>
        <v>100</v>
      </c>
      <c r="BW13" s="1419">
        <f t="shared" si="21"/>
        <v>100</v>
      </c>
      <c r="BX13" s="1419">
        <f t="shared" si="21"/>
        <v>100</v>
      </c>
      <c r="BY13" s="1419">
        <f t="shared" ref="BY13:CI13" si="22">IF(SUM(BY9:BY12)=0,"",SUM(BY9:BY12))</f>
        <v>100</v>
      </c>
      <c r="BZ13" s="1419">
        <f t="shared" si="22"/>
        <v>100</v>
      </c>
      <c r="CA13" s="1419">
        <f t="shared" si="22"/>
        <v>100</v>
      </c>
      <c r="CB13" s="1419" t="str">
        <f t="shared" si="22"/>
        <v/>
      </c>
      <c r="CC13" s="1419" t="str">
        <f t="shared" si="22"/>
        <v/>
      </c>
      <c r="CD13" s="1419" t="str">
        <f t="shared" si="22"/>
        <v/>
      </c>
      <c r="CE13" s="1419" t="str">
        <f t="shared" si="22"/>
        <v/>
      </c>
      <c r="CF13" s="1419" t="str">
        <f t="shared" si="22"/>
        <v/>
      </c>
      <c r="CG13" s="1419" t="str">
        <f t="shared" si="22"/>
        <v/>
      </c>
      <c r="CH13" s="1419" t="str">
        <f t="shared" si="22"/>
        <v/>
      </c>
      <c r="CI13" s="1419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3" t="s">
        <v>64</v>
      </c>
      <c r="B14" s="1420" t="str">
        <f>$B$9</f>
        <v>VP</v>
      </c>
      <c r="C14" s="1385">
        <v>4</v>
      </c>
      <c r="D14" s="1386">
        <v>8</v>
      </c>
      <c r="E14" s="1386">
        <v>3</v>
      </c>
      <c r="F14" s="1388">
        <v>6</v>
      </c>
      <c r="G14" s="1388">
        <v>8</v>
      </c>
      <c r="H14" s="1388">
        <v>10</v>
      </c>
      <c r="I14" s="1388">
        <v>10</v>
      </c>
      <c r="J14" s="1388">
        <v>8</v>
      </c>
      <c r="K14" s="1388">
        <v>5</v>
      </c>
      <c r="L14" s="1388"/>
      <c r="M14" s="1388"/>
      <c r="N14" s="1388"/>
      <c r="O14" s="1388"/>
      <c r="P14" s="1388"/>
      <c r="Q14" s="1388"/>
      <c r="R14" s="1388"/>
      <c r="S14" s="1389"/>
      <c r="T14" s="1421">
        <v>10</v>
      </c>
      <c r="U14" s="1422">
        <v>7</v>
      </c>
      <c r="V14" s="1422">
        <v>6</v>
      </c>
      <c r="W14" s="1422">
        <v>6</v>
      </c>
      <c r="X14" s="1422">
        <v>6</v>
      </c>
      <c r="Y14" s="1422">
        <v>8</v>
      </c>
      <c r="Z14" s="1422">
        <v>6</v>
      </c>
      <c r="AA14" s="1422">
        <v>6</v>
      </c>
      <c r="AB14" s="1422">
        <v>7</v>
      </c>
      <c r="AC14" s="1422"/>
      <c r="AD14" s="1422"/>
      <c r="AE14" s="1422"/>
      <c r="AF14" s="1422"/>
      <c r="AG14" s="1422"/>
      <c r="AH14" s="1423"/>
      <c r="AI14" s="1422"/>
      <c r="AJ14" s="1698"/>
      <c r="AK14" s="1424"/>
      <c r="AL14" s="1425"/>
      <c r="AM14" s="1425"/>
      <c r="AN14" s="1425"/>
      <c r="AO14" s="1425"/>
      <c r="AP14" s="1425"/>
      <c r="AQ14" s="1425"/>
      <c r="AR14" s="1425"/>
      <c r="AS14" s="1425"/>
      <c r="AT14" s="1425"/>
      <c r="AU14" s="1425"/>
      <c r="AV14" s="1425"/>
      <c r="AW14" s="1425"/>
      <c r="AX14" s="1425"/>
      <c r="AY14" s="1425"/>
      <c r="AZ14" s="1425"/>
      <c r="BA14" s="1677"/>
      <c r="BB14" s="1426"/>
      <c r="BC14" s="1427"/>
      <c r="BD14" s="1427"/>
      <c r="BE14" s="1427"/>
      <c r="BF14" s="1427"/>
      <c r="BG14" s="1427"/>
      <c r="BH14" s="1427"/>
      <c r="BI14" s="1427"/>
      <c r="BJ14" s="1427"/>
      <c r="BK14" s="1427"/>
      <c r="BL14" s="1427"/>
      <c r="BM14" s="1427"/>
      <c r="BN14" s="1427"/>
      <c r="BO14" s="1427"/>
      <c r="BP14" s="1427"/>
      <c r="BQ14" s="1427"/>
      <c r="BR14" s="1428"/>
      <c r="BS14" s="1426"/>
      <c r="BT14" s="1427"/>
      <c r="BU14" s="1427"/>
      <c r="BV14" s="1427"/>
      <c r="BW14" s="1427"/>
      <c r="BX14" s="1427"/>
      <c r="BY14" s="1427"/>
      <c r="BZ14" s="1427"/>
      <c r="CA14" s="1427"/>
      <c r="CB14" s="1427"/>
      <c r="CC14" s="1427"/>
      <c r="CD14" s="1427"/>
      <c r="CE14" s="1427"/>
      <c r="CF14" s="1427"/>
      <c r="CG14" s="1427"/>
      <c r="CH14" s="1427"/>
      <c r="CI14" s="1428"/>
      <c r="CJ14" s="89"/>
      <c r="CK14" s="1081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4"/>
      <c r="B15" s="1429" t="str">
        <f>$B$10</f>
        <v>P</v>
      </c>
      <c r="C15" s="1396">
        <v>6</v>
      </c>
      <c r="D15" s="1397">
        <v>8</v>
      </c>
      <c r="E15" s="1397">
        <v>5</v>
      </c>
      <c r="F15" s="1399">
        <v>6</v>
      </c>
      <c r="G15" s="1399">
        <v>6</v>
      </c>
      <c r="H15" s="1399">
        <v>8</v>
      </c>
      <c r="I15" s="1399">
        <v>8</v>
      </c>
      <c r="J15" s="1399">
        <v>8</v>
      </c>
      <c r="K15" s="1399">
        <v>7</v>
      </c>
      <c r="L15" s="1399"/>
      <c r="M15" s="1399"/>
      <c r="N15" s="1399"/>
      <c r="O15" s="1399"/>
      <c r="P15" s="1399"/>
      <c r="Q15" s="1399"/>
      <c r="R15" s="1399"/>
      <c r="S15" s="1400"/>
      <c r="T15" s="1430"/>
      <c r="U15" s="1431"/>
      <c r="V15" s="1431"/>
      <c r="W15" s="1431"/>
      <c r="X15" s="1431"/>
      <c r="Y15" s="1431"/>
      <c r="Z15" s="1431"/>
      <c r="AA15" s="1431"/>
      <c r="AB15" s="1431"/>
      <c r="AC15" s="1431"/>
      <c r="AD15" s="1431"/>
      <c r="AE15" s="1431"/>
      <c r="AF15" s="1431"/>
      <c r="AG15" s="1431"/>
      <c r="AH15" s="1432"/>
      <c r="AI15" s="1431"/>
      <c r="AJ15" s="1679"/>
      <c r="AK15" s="1396">
        <v>8</v>
      </c>
      <c r="AL15" s="1398">
        <v>11</v>
      </c>
      <c r="AM15" s="1398">
        <v>12</v>
      </c>
      <c r="AN15" s="1433">
        <v>10</v>
      </c>
      <c r="AO15" s="1433">
        <v>8</v>
      </c>
      <c r="AP15" s="1433">
        <v>7</v>
      </c>
      <c r="AQ15" s="1433">
        <v>8</v>
      </c>
      <c r="AR15" s="1433">
        <v>10</v>
      </c>
      <c r="AS15" s="1433">
        <v>7</v>
      </c>
      <c r="AT15" s="1433"/>
      <c r="AU15" s="1433"/>
      <c r="AV15" s="1433"/>
      <c r="AW15" s="1433"/>
      <c r="AX15" s="1433"/>
      <c r="AY15" s="1433"/>
      <c r="AZ15" s="1433"/>
      <c r="BA15" s="1678"/>
      <c r="BB15" s="1435"/>
      <c r="BC15" s="1436"/>
      <c r="BD15" s="1436"/>
      <c r="BE15" s="1436"/>
      <c r="BF15" s="1436"/>
      <c r="BG15" s="1436"/>
      <c r="BH15" s="1436"/>
      <c r="BI15" s="1436"/>
      <c r="BJ15" s="1436"/>
      <c r="BK15" s="1436"/>
      <c r="BL15" s="1436"/>
      <c r="BM15" s="1436"/>
      <c r="BN15" s="1436"/>
      <c r="BO15" s="1436"/>
      <c r="BP15" s="1436"/>
      <c r="BQ15" s="1436"/>
      <c r="BR15" s="1437"/>
      <c r="BS15" s="1438"/>
      <c r="BT15" s="1439"/>
      <c r="BU15" s="1439"/>
      <c r="BV15" s="1439"/>
      <c r="BW15" s="1439"/>
      <c r="BX15" s="1439"/>
      <c r="BY15" s="1439"/>
      <c r="BZ15" s="1439"/>
      <c r="CA15" s="1439"/>
      <c r="CB15" s="1439"/>
      <c r="CC15" s="1439"/>
      <c r="CD15" s="1439"/>
      <c r="CE15" s="1439"/>
      <c r="CF15" s="1439"/>
      <c r="CG15" s="1439"/>
      <c r="CH15" s="1439"/>
      <c r="CI15" s="1440"/>
      <c r="CJ15" s="61"/>
      <c r="CK15" s="1081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4"/>
      <c r="B16" s="1429" t="str">
        <f>$B$11</f>
        <v>M</v>
      </c>
      <c r="C16" s="1396">
        <v>8</v>
      </c>
      <c r="D16" s="1397">
        <v>9</v>
      </c>
      <c r="E16" s="1397">
        <v>8</v>
      </c>
      <c r="F16" s="1399">
        <v>8</v>
      </c>
      <c r="G16" s="1399">
        <v>6</v>
      </c>
      <c r="H16" s="1399">
        <v>6</v>
      </c>
      <c r="I16" s="1399">
        <v>6</v>
      </c>
      <c r="J16" s="1399">
        <v>9</v>
      </c>
      <c r="K16" s="1399">
        <v>10</v>
      </c>
      <c r="L16" s="1399"/>
      <c r="M16" s="1399"/>
      <c r="N16" s="1399"/>
      <c r="O16" s="1399"/>
      <c r="P16" s="1399"/>
      <c r="Q16" s="1399"/>
      <c r="R16" s="1399"/>
      <c r="S16" s="1400"/>
      <c r="T16" s="1441"/>
      <c r="U16" s="1442"/>
      <c r="V16" s="1442"/>
      <c r="W16" s="1442"/>
      <c r="X16" s="1442"/>
      <c r="Y16" s="1442"/>
      <c r="Z16" s="1442"/>
      <c r="AA16" s="1442"/>
      <c r="AB16" s="1442"/>
      <c r="AC16" s="1442"/>
      <c r="AD16" s="1442"/>
      <c r="AE16" s="1442"/>
      <c r="AF16" s="1442"/>
      <c r="AG16" s="1442"/>
      <c r="AH16" s="1443"/>
      <c r="AI16" s="1442"/>
      <c r="AJ16" s="1691"/>
      <c r="AK16" s="1430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679"/>
      <c r="BB16" s="1445">
        <v>11</v>
      </c>
      <c r="BC16" s="1446">
        <v>12</v>
      </c>
      <c r="BD16" s="1446">
        <v>8</v>
      </c>
      <c r="BE16" s="1446">
        <v>8</v>
      </c>
      <c r="BF16" s="1446">
        <v>6</v>
      </c>
      <c r="BG16" s="1446">
        <v>6</v>
      </c>
      <c r="BH16" s="1446">
        <v>8</v>
      </c>
      <c r="BI16" s="1446">
        <v>8</v>
      </c>
      <c r="BJ16" s="1446">
        <v>10</v>
      </c>
      <c r="BK16" s="1446"/>
      <c r="BL16" s="1446"/>
      <c r="BM16" s="1446"/>
      <c r="BN16" s="1446"/>
      <c r="BO16" s="1446"/>
      <c r="BP16" s="1446"/>
      <c r="BQ16" s="1446"/>
      <c r="BR16" s="1447"/>
      <c r="BS16" s="1435"/>
      <c r="BT16" s="1436"/>
      <c r="BU16" s="1436"/>
      <c r="BV16" s="1436"/>
      <c r="BW16" s="1436"/>
      <c r="BX16" s="1436" t="s">
        <v>255</v>
      </c>
      <c r="BY16" s="1436"/>
      <c r="BZ16" s="1436"/>
      <c r="CA16" s="1436"/>
      <c r="CB16" s="1436"/>
      <c r="CC16" s="1436"/>
      <c r="CD16" s="1436"/>
      <c r="CE16" s="1436"/>
      <c r="CF16" s="1436"/>
      <c r="CG16" s="1436"/>
      <c r="CH16" s="1436"/>
      <c r="CI16" s="1437"/>
      <c r="CJ16" s="61"/>
      <c r="CK16" s="1081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7"/>
      <c r="B17" s="1448" t="str">
        <f>$B$12</f>
        <v>BO</v>
      </c>
      <c r="C17" s="1408">
        <v>10</v>
      </c>
      <c r="D17" s="1409">
        <v>10</v>
      </c>
      <c r="E17" s="1409">
        <v>10</v>
      </c>
      <c r="F17" s="1359">
        <v>10</v>
      </c>
      <c r="G17" s="1359">
        <v>4</v>
      </c>
      <c r="H17" s="1359">
        <v>5</v>
      </c>
      <c r="I17" s="1359">
        <v>5</v>
      </c>
      <c r="J17" s="1359">
        <v>12</v>
      </c>
      <c r="K17" s="1359">
        <v>8</v>
      </c>
      <c r="L17" s="1359"/>
      <c r="M17" s="1359"/>
      <c r="N17" s="1359"/>
      <c r="O17" s="1359"/>
      <c r="P17" s="1359"/>
      <c r="Q17" s="1359"/>
      <c r="R17" s="1359"/>
      <c r="S17" s="1361"/>
      <c r="T17" s="1449"/>
      <c r="U17" s="1450"/>
      <c r="V17" s="1450"/>
      <c r="W17" s="1450"/>
      <c r="X17" s="1450"/>
      <c r="Y17" s="1450"/>
      <c r="Z17" s="1450"/>
      <c r="AA17" s="1450"/>
      <c r="AB17" s="1450"/>
      <c r="AC17" s="1450"/>
      <c r="AD17" s="1450"/>
      <c r="AE17" s="1450"/>
      <c r="AF17" s="1450"/>
      <c r="AG17" s="1450"/>
      <c r="AH17" s="1451"/>
      <c r="AI17" s="1450"/>
      <c r="AJ17" s="1680"/>
      <c r="AK17" s="1449"/>
      <c r="AL17" s="1450"/>
      <c r="AM17" s="1450"/>
      <c r="AN17" s="1450"/>
      <c r="AO17" s="1450"/>
      <c r="AP17" s="1450"/>
      <c r="AQ17" s="1450"/>
      <c r="AR17" s="1450"/>
      <c r="AS17" s="1450"/>
      <c r="AT17" s="1450"/>
      <c r="AU17" s="1450"/>
      <c r="AV17" s="1450"/>
      <c r="AW17" s="1450"/>
      <c r="AX17" s="1450"/>
      <c r="AY17" s="1450"/>
      <c r="AZ17" s="1450"/>
      <c r="BA17" s="1680"/>
      <c r="BB17" s="1453"/>
      <c r="BC17" s="1454"/>
      <c r="BD17" s="1454"/>
      <c r="BE17" s="1454"/>
      <c r="BF17" s="1454"/>
      <c r="BG17" s="1454"/>
      <c r="BH17" s="1454"/>
      <c r="BI17" s="1454"/>
      <c r="BJ17" s="1454"/>
      <c r="BK17" s="1454"/>
      <c r="BL17" s="1454"/>
      <c r="BM17" s="1454"/>
      <c r="BN17" s="1454"/>
      <c r="BO17" s="1454"/>
      <c r="BP17" s="1454"/>
      <c r="BQ17" s="1454"/>
      <c r="BR17" s="1455"/>
      <c r="BS17" s="1456">
        <v>12</v>
      </c>
      <c r="BT17" s="1457">
        <v>12</v>
      </c>
      <c r="BU17" s="1457">
        <v>10</v>
      </c>
      <c r="BV17" s="1457">
        <v>10</v>
      </c>
      <c r="BW17" s="1457">
        <v>10</v>
      </c>
      <c r="BX17" s="1457">
        <v>7</v>
      </c>
      <c r="BY17" s="1457">
        <v>6</v>
      </c>
      <c r="BZ17" s="1457">
        <v>12</v>
      </c>
      <c r="CA17" s="1457">
        <v>9</v>
      </c>
      <c r="CB17" s="1457"/>
      <c r="CC17" s="1457"/>
      <c r="CD17" s="1457"/>
      <c r="CE17" s="1457"/>
      <c r="CF17" s="1457"/>
      <c r="CG17" s="1457"/>
      <c r="CH17" s="1457"/>
      <c r="CI17" s="1458"/>
      <c r="CJ17" s="105"/>
      <c r="CK17" s="1083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3" t="s">
        <v>829</v>
      </c>
      <c r="B18" s="1420" t="str">
        <f>$B$9</f>
        <v>VP</v>
      </c>
      <c r="C18" s="1385">
        <v>0.5</v>
      </c>
      <c r="D18" s="1388">
        <v>3</v>
      </c>
      <c r="E18" s="1388">
        <v>4</v>
      </c>
      <c r="F18" s="1388">
        <v>2</v>
      </c>
      <c r="G18" s="1388">
        <v>3</v>
      </c>
      <c r="H18" s="1388">
        <v>4</v>
      </c>
      <c r="I18" s="1388">
        <v>6</v>
      </c>
      <c r="J18" s="1388">
        <v>5</v>
      </c>
      <c r="K18" s="1388">
        <v>5</v>
      </c>
      <c r="L18" s="1388"/>
      <c r="M18" s="1388"/>
      <c r="N18" s="1388"/>
      <c r="O18" s="1388"/>
      <c r="P18" s="1388"/>
      <c r="Q18" s="1388"/>
      <c r="R18" s="1388"/>
      <c r="S18" s="1389"/>
      <c r="T18" s="1459">
        <v>5</v>
      </c>
      <c r="U18" s="1460">
        <v>5</v>
      </c>
      <c r="V18" s="1460">
        <v>4</v>
      </c>
      <c r="W18" s="1460">
        <v>1</v>
      </c>
      <c r="X18" s="1460">
        <v>2</v>
      </c>
      <c r="Y18" s="1460">
        <v>1.5</v>
      </c>
      <c r="Z18" s="1460">
        <v>1</v>
      </c>
      <c r="AA18" s="1460">
        <v>1</v>
      </c>
      <c r="AB18" s="1460">
        <v>8</v>
      </c>
      <c r="AC18" s="1460"/>
      <c r="AD18" s="1460"/>
      <c r="AE18" s="1460"/>
      <c r="AF18" s="1460"/>
      <c r="AG18" s="1460"/>
      <c r="AH18" s="1423"/>
      <c r="AI18" s="1460"/>
      <c r="AJ18" s="1685"/>
      <c r="AK18" s="1424"/>
      <c r="AL18" s="1425"/>
      <c r="AM18" s="1425"/>
      <c r="AN18" s="1425"/>
      <c r="AO18" s="1425"/>
      <c r="AP18" s="1425"/>
      <c r="AQ18" s="1425"/>
      <c r="AR18" s="1425"/>
      <c r="AS18" s="1425"/>
      <c r="AT18" s="1425"/>
      <c r="AU18" s="1425"/>
      <c r="AV18" s="1425"/>
      <c r="AW18" s="1425"/>
      <c r="AX18" s="1425"/>
      <c r="AY18" s="1425"/>
      <c r="AZ18" s="1425"/>
      <c r="BA18" s="1677"/>
      <c r="BB18" s="1426"/>
      <c r="BC18" s="1427"/>
      <c r="BD18" s="1427"/>
      <c r="BE18" s="1427"/>
      <c r="BF18" s="1427"/>
      <c r="BG18" s="1427"/>
      <c r="BH18" s="1427"/>
      <c r="BI18" s="1427"/>
      <c r="BJ18" s="1427"/>
      <c r="BK18" s="1427"/>
      <c r="BL18" s="1427"/>
      <c r="BM18" s="1427"/>
      <c r="BN18" s="1427"/>
      <c r="BO18" s="1427"/>
      <c r="BP18" s="1427"/>
      <c r="BQ18" s="1427"/>
      <c r="BR18" s="1428"/>
      <c r="BS18" s="1426"/>
      <c r="BT18" s="1427"/>
      <c r="BU18" s="1427"/>
      <c r="BV18" s="1427"/>
      <c r="BW18" s="1427"/>
      <c r="BX18" s="1427"/>
      <c r="BY18" s="1427"/>
      <c r="BZ18" s="1427"/>
      <c r="CA18" s="1427"/>
      <c r="CB18" s="1427"/>
      <c r="CC18" s="1427"/>
      <c r="CD18" s="1427"/>
      <c r="CE18" s="1427"/>
      <c r="CF18" s="1427"/>
      <c r="CG18" s="1427"/>
      <c r="CH18" s="1427"/>
      <c r="CI18" s="1428"/>
      <c r="CJ18" s="89"/>
      <c r="CK18" s="1266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4"/>
      <c r="B19" s="1429" t="str">
        <f>$B$10</f>
        <v>P</v>
      </c>
      <c r="C19" s="1396">
        <v>2</v>
      </c>
      <c r="D19" s="1399">
        <v>5</v>
      </c>
      <c r="E19" s="1399">
        <v>6</v>
      </c>
      <c r="F19" s="1399">
        <v>1</v>
      </c>
      <c r="G19" s="1399">
        <v>4</v>
      </c>
      <c r="H19" s="1399">
        <v>6</v>
      </c>
      <c r="I19" s="1399">
        <v>4</v>
      </c>
      <c r="J19" s="1399">
        <v>7</v>
      </c>
      <c r="K19" s="1399">
        <v>7</v>
      </c>
      <c r="L19" s="1399"/>
      <c r="M19" s="1399"/>
      <c r="N19" s="1399"/>
      <c r="O19" s="1399"/>
      <c r="P19" s="1399"/>
      <c r="Q19" s="1399"/>
      <c r="R19" s="1399"/>
      <c r="S19" s="1400"/>
      <c r="T19" s="1430"/>
      <c r="U19" s="1431"/>
      <c r="V19" s="1431"/>
      <c r="W19" s="1431"/>
      <c r="X19" s="1431"/>
      <c r="Y19" s="1431"/>
      <c r="Z19" s="1431"/>
      <c r="AA19" s="1431"/>
      <c r="AB19" s="1431"/>
      <c r="AC19" s="1431"/>
      <c r="AD19" s="1431"/>
      <c r="AE19" s="1431"/>
      <c r="AF19" s="1431"/>
      <c r="AG19" s="1431"/>
      <c r="AH19" s="1432"/>
      <c r="AI19" s="1431"/>
      <c r="AJ19" s="1679"/>
      <c r="AK19" s="1396">
        <v>2</v>
      </c>
      <c r="AL19" s="1398">
        <v>5</v>
      </c>
      <c r="AM19" s="1398">
        <v>5</v>
      </c>
      <c r="AN19" s="1433">
        <v>2</v>
      </c>
      <c r="AO19" s="1433">
        <v>1</v>
      </c>
      <c r="AP19" s="1433">
        <v>1</v>
      </c>
      <c r="AQ19" s="1433">
        <v>5</v>
      </c>
      <c r="AR19" s="1433">
        <v>2</v>
      </c>
      <c r="AS19" s="1433">
        <v>7</v>
      </c>
      <c r="AT19" s="1433"/>
      <c r="AU19" s="1433"/>
      <c r="AV19" s="1462"/>
      <c r="AW19" s="1433"/>
      <c r="AX19" s="1462"/>
      <c r="AY19" s="1433"/>
      <c r="AZ19" s="1433"/>
      <c r="BA19" s="1678"/>
      <c r="BB19" s="1435"/>
      <c r="BC19" s="1436"/>
      <c r="BD19" s="1436"/>
      <c r="BE19" s="1436"/>
      <c r="BF19" s="1436"/>
      <c r="BG19" s="1436"/>
      <c r="BH19" s="1436"/>
      <c r="BI19" s="1436"/>
      <c r="BJ19" s="1436"/>
      <c r="BK19" s="1436"/>
      <c r="BL19" s="1436"/>
      <c r="BM19" s="1436"/>
      <c r="BN19" s="1436"/>
      <c r="BO19" s="1436"/>
      <c r="BP19" s="1436"/>
      <c r="BQ19" s="1436"/>
      <c r="BR19" s="1437"/>
      <c r="BS19" s="1438"/>
      <c r="BT19" s="1439"/>
      <c r="BU19" s="1439"/>
      <c r="BV19" s="1439"/>
      <c r="BW19" s="1439"/>
      <c r="BX19" s="1439"/>
      <c r="BY19" s="1439"/>
      <c r="BZ19" s="1439"/>
      <c r="CA19" s="1439"/>
      <c r="CB19" s="1439"/>
      <c r="CC19" s="1439"/>
      <c r="CD19" s="1439"/>
      <c r="CE19" s="1439"/>
      <c r="CF19" s="1439"/>
      <c r="CG19" s="1439"/>
      <c r="CH19" s="1439"/>
      <c r="CI19" s="1440"/>
      <c r="CJ19" s="61"/>
      <c r="CK19" s="1266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4"/>
      <c r="B20" s="1429" t="str">
        <f>$B$11</f>
        <v>M</v>
      </c>
      <c r="C20" s="1396">
        <v>3</v>
      </c>
      <c r="D20" s="1399">
        <v>9</v>
      </c>
      <c r="E20" s="1399">
        <v>8</v>
      </c>
      <c r="F20" s="1399">
        <v>2</v>
      </c>
      <c r="G20" s="1399">
        <v>6</v>
      </c>
      <c r="H20" s="1399">
        <v>8</v>
      </c>
      <c r="I20" s="1399">
        <v>8</v>
      </c>
      <c r="J20" s="1399">
        <v>8</v>
      </c>
      <c r="K20" s="1399">
        <v>8</v>
      </c>
      <c r="L20" s="1399"/>
      <c r="M20" s="1399"/>
      <c r="N20" s="1399"/>
      <c r="O20" s="1399"/>
      <c r="P20" s="1399"/>
      <c r="Q20" s="1399"/>
      <c r="R20" s="1399"/>
      <c r="S20" s="1400"/>
      <c r="T20" s="1441"/>
      <c r="U20" s="1442"/>
      <c r="V20" s="1442"/>
      <c r="W20" s="1442"/>
      <c r="X20" s="1442"/>
      <c r="Y20" s="1442"/>
      <c r="Z20" s="1442"/>
      <c r="AA20" s="1442"/>
      <c r="AB20" s="1442"/>
      <c r="AC20" s="1442"/>
      <c r="AD20" s="1442"/>
      <c r="AE20" s="1442"/>
      <c r="AF20" s="1442"/>
      <c r="AG20" s="1442"/>
      <c r="AH20" s="1443"/>
      <c r="AI20" s="1442"/>
      <c r="AJ20" s="1691"/>
      <c r="AK20" s="1430"/>
      <c r="AL20" s="1431"/>
      <c r="AM20" s="1431"/>
      <c r="AN20" s="1431"/>
      <c r="AO20" s="1431"/>
      <c r="AP20" s="1431"/>
      <c r="AQ20" s="1431"/>
      <c r="AR20" s="1431"/>
      <c r="AS20" s="1431"/>
      <c r="AT20" s="1431"/>
      <c r="AU20" s="1431"/>
      <c r="AV20" s="1431"/>
      <c r="AW20" s="1431"/>
      <c r="AX20" s="1431"/>
      <c r="AY20" s="1431"/>
      <c r="AZ20" s="1431"/>
      <c r="BA20" s="1679"/>
      <c r="BB20" s="1445">
        <v>8</v>
      </c>
      <c r="BC20" s="1446">
        <v>5</v>
      </c>
      <c r="BD20" s="1446">
        <v>5</v>
      </c>
      <c r="BE20" s="1446">
        <v>15</v>
      </c>
      <c r="BF20" s="1446">
        <v>5</v>
      </c>
      <c r="BG20" s="1446">
        <v>6</v>
      </c>
      <c r="BH20" s="1446">
        <v>8</v>
      </c>
      <c r="BI20" s="1446">
        <v>8</v>
      </c>
      <c r="BJ20" s="1446">
        <v>10</v>
      </c>
      <c r="BK20" s="1446"/>
      <c r="BL20" s="1446"/>
      <c r="BM20" s="1446"/>
      <c r="BN20" s="1446"/>
      <c r="BO20" s="1446"/>
      <c r="BP20" s="1446"/>
      <c r="BQ20" s="1446"/>
      <c r="BR20" s="1447"/>
      <c r="BS20" s="1435"/>
      <c r="BT20" s="1436"/>
      <c r="BU20" s="1436"/>
      <c r="BV20" s="1436"/>
      <c r="BW20" s="1436"/>
      <c r="BX20" s="1436"/>
      <c r="BY20" s="1436"/>
      <c r="BZ20" s="1436"/>
      <c r="CA20" s="1436"/>
      <c r="CB20" s="1436"/>
      <c r="CC20" s="1436"/>
      <c r="CD20" s="1436"/>
      <c r="CE20" s="1436"/>
      <c r="CF20" s="1436"/>
      <c r="CG20" s="1436"/>
      <c r="CH20" s="1436"/>
      <c r="CI20" s="1437"/>
      <c r="CJ20" s="61"/>
      <c r="CK20" s="1266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7"/>
      <c r="B21" s="1448" t="str">
        <f>$B$12</f>
        <v>BO</v>
      </c>
      <c r="C21" s="1408">
        <v>5</v>
      </c>
      <c r="D21" s="1359">
        <v>10</v>
      </c>
      <c r="E21" s="1463">
        <v>10</v>
      </c>
      <c r="F21" s="1359">
        <v>5</v>
      </c>
      <c r="G21" s="1359">
        <v>10</v>
      </c>
      <c r="H21" s="1359">
        <v>20</v>
      </c>
      <c r="I21" s="1359">
        <v>10</v>
      </c>
      <c r="J21" s="1359">
        <v>12</v>
      </c>
      <c r="K21" s="1359">
        <v>15</v>
      </c>
      <c r="L21" s="1359"/>
      <c r="M21" s="1359"/>
      <c r="N21" s="1359"/>
      <c r="O21" s="1359"/>
      <c r="P21" s="1359"/>
      <c r="Q21" s="1359"/>
      <c r="R21" s="1359"/>
      <c r="S21" s="1361"/>
      <c r="T21" s="1449"/>
      <c r="U21" s="1450"/>
      <c r="V21" s="1450"/>
      <c r="W21" s="1450"/>
      <c r="X21" s="1450"/>
      <c r="Y21" s="1450"/>
      <c r="Z21" s="1450"/>
      <c r="AA21" s="1450"/>
      <c r="AB21" s="1450"/>
      <c r="AC21" s="1450"/>
      <c r="AD21" s="1450"/>
      <c r="AE21" s="1450"/>
      <c r="AF21" s="1450"/>
      <c r="AG21" s="1450"/>
      <c r="AH21" s="1451"/>
      <c r="AI21" s="1450"/>
      <c r="AJ21" s="1680"/>
      <c r="AK21" s="1449"/>
      <c r="AL21" s="1450"/>
      <c r="AM21" s="1450"/>
      <c r="AN21" s="1450"/>
      <c r="AO21" s="1450"/>
      <c r="AP21" s="1450"/>
      <c r="AQ21" s="1450"/>
      <c r="AR21" s="1450"/>
      <c r="AS21" s="1450"/>
      <c r="AT21" s="1450"/>
      <c r="AU21" s="1450"/>
      <c r="AV21" s="1450"/>
      <c r="AW21" s="1450"/>
      <c r="AX21" s="1450"/>
      <c r="AY21" s="1450"/>
      <c r="AZ21" s="1450"/>
      <c r="BA21" s="1680"/>
      <c r="BB21" s="1453"/>
      <c r="BC21" s="1454"/>
      <c r="BD21" s="1454"/>
      <c r="BE21" s="1454"/>
      <c r="BF21" s="1454"/>
      <c r="BG21" s="1454"/>
      <c r="BH21" s="1454"/>
      <c r="BI21" s="1454"/>
      <c r="BJ21" s="1454"/>
      <c r="BK21" s="1454"/>
      <c r="BL21" s="1454"/>
      <c r="BM21" s="1454"/>
      <c r="BN21" s="1454"/>
      <c r="BO21" s="1454"/>
      <c r="BP21" s="1454"/>
      <c r="BQ21" s="1454"/>
      <c r="BR21" s="1455"/>
      <c r="BS21" s="1456">
        <v>10</v>
      </c>
      <c r="BT21" s="1457">
        <v>8</v>
      </c>
      <c r="BU21" s="1457">
        <v>15</v>
      </c>
      <c r="BV21" s="1457">
        <v>10</v>
      </c>
      <c r="BW21" s="1457">
        <v>6</v>
      </c>
      <c r="BX21" s="1457">
        <v>4</v>
      </c>
      <c r="BY21" s="1457">
        <v>10</v>
      </c>
      <c r="BZ21" s="1457">
        <v>20</v>
      </c>
      <c r="CA21" s="1457">
        <v>15</v>
      </c>
      <c r="CB21" s="1457"/>
      <c r="CC21" s="1457"/>
      <c r="CD21" s="1457"/>
      <c r="CE21" s="1457"/>
      <c r="CF21" s="1457"/>
      <c r="CG21" s="1457"/>
      <c r="CH21" s="1457"/>
      <c r="CI21" s="1458"/>
      <c r="CJ21" s="105"/>
      <c r="CK21" s="1267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3" t="s">
        <v>830</v>
      </c>
      <c r="B22" s="1420" t="str">
        <f>$B$9</f>
        <v>VP</v>
      </c>
      <c r="C22" s="1464">
        <v>0.5</v>
      </c>
      <c r="D22" s="1388">
        <v>0.375</v>
      </c>
      <c r="E22" s="1388">
        <v>0.5</v>
      </c>
      <c r="F22" s="1388">
        <v>1</v>
      </c>
      <c r="G22" s="1388">
        <v>0.375</v>
      </c>
      <c r="H22" s="1388">
        <v>1</v>
      </c>
      <c r="I22" s="1388">
        <v>0.25</v>
      </c>
      <c r="J22" s="1388">
        <v>1</v>
      </c>
      <c r="K22" s="1388">
        <v>0.375</v>
      </c>
      <c r="L22" s="1388"/>
      <c r="M22" s="1388"/>
      <c r="N22" s="1388"/>
      <c r="O22" s="1388"/>
      <c r="P22" s="1388"/>
      <c r="Q22" s="1388"/>
      <c r="R22" s="1388"/>
      <c r="S22" s="1389"/>
      <c r="T22" s="1459">
        <v>1</v>
      </c>
      <c r="U22" s="1460">
        <v>0.375</v>
      </c>
      <c r="V22" s="1460">
        <v>0.5</v>
      </c>
      <c r="W22" s="1460">
        <v>1</v>
      </c>
      <c r="X22" s="1460">
        <v>1</v>
      </c>
      <c r="Y22" s="1460">
        <v>1</v>
      </c>
      <c r="Z22" s="1460">
        <v>1</v>
      </c>
      <c r="AA22" s="1460">
        <v>0.5</v>
      </c>
      <c r="AB22" s="1460">
        <v>1</v>
      </c>
      <c r="AC22" s="1460"/>
      <c r="AD22" s="1460"/>
      <c r="AE22" s="1460"/>
      <c r="AF22" s="1460"/>
      <c r="AG22" s="1460"/>
      <c r="AH22" s="1423"/>
      <c r="AI22" s="1460"/>
      <c r="AJ22" s="1685"/>
      <c r="AK22" s="1424"/>
      <c r="AL22" s="1425"/>
      <c r="AM22" s="1425"/>
      <c r="AN22" s="1425"/>
      <c r="AO22" s="1425"/>
      <c r="AP22" s="1425"/>
      <c r="AQ22" s="1425"/>
      <c r="AR22" s="1425"/>
      <c r="AS22" s="1425"/>
      <c r="AT22" s="1425"/>
      <c r="AU22" s="1425"/>
      <c r="AV22" s="1425"/>
      <c r="AW22" s="1425"/>
      <c r="AX22" s="1425"/>
      <c r="AY22" s="1425"/>
      <c r="AZ22" s="1425"/>
      <c r="BA22" s="1677"/>
      <c r="BB22" s="1426"/>
      <c r="BC22" s="1427"/>
      <c r="BD22" s="1427"/>
      <c r="BE22" s="1427"/>
      <c r="BF22" s="1427"/>
      <c r="BG22" s="1427"/>
      <c r="BH22" s="1427"/>
      <c r="BI22" s="1427"/>
      <c r="BJ22" s="1427"/>
      <c r="BK22" s="1427"/>
      <c r="BL22" s="1427"/>
      <c r="BM22" s="1427"/>
      <c r="BN22" s="1427"/>
      <c r="BO22" s="1427"/>
      <c r="BP22" s="1427"/>
      <c r="BQ22" s="1427"/>
      <c r="BR22" s="1428"/>
      <c r="BS22" s="1426"/>
      <c r="BT22" s="1427"/>
      <c r="BU22" s="1427"/>
      <c r="BV22" s="1427"/>
      <c r="BW22" s="1427"/>
      <c r="BX22" s="1427"/>
      <c r="BY22" s="1427"/>
      <c r="BZ22" s="1427"/>
      <c r="CA22" s="1427"/>
      <c r="CB22" s="1427"/>
      <c r="CC22" s="1427"/>
      <c r="CD22" s="1427"/>
      <c r="CE22" s="1427"/>
      <c r="CF22" s="1427"/>
      <c r="CG22" s="1427"/>
      <c r="CH22" s="1427"/>
      <c r="CI22" s="1428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4"/>
      <c r="B23" s="1429" t="str">
        <f>$B$10</f>
        <v>P</v>
      </c>
      <c r="C23" s="1465">
        <v>2</v>
      </c>
      <c r="D23" s="1399">
        <v>1.5</v>
      </c>
      <c r="E23" s="1399">
        <v>1</v>
      </c>
      <c r="F23" s="1399">
        <v>0.5</v>
      </c>
      <c r="G23" s="1399">
        <v>0.5</v>
      </c>
      <c r="H23" s="1399">
        <v>1.5</v>
      </c>
      <c r="I23" s="1399">
        <v>0.25</v>
      </c>
      <c r="J23" s="1399">
        <v>1.5</v>
      </c>
      <c r="K23" s="1399">
        <v>1</v>
      </c>
      <c r="L23" s="1399"/>
      <c r="M23" s="1399"/>
      <c r="N23" s="1399"/>
      <c r="O23" s="1399"/>
      <c r="P23" s="1399"/>
      <c r="Q23" s="1399"/>
      <c r="R23" s="1399"/>
      <c r="S23" s="1400"/>
      <c r="T23" s="1430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2"/>
      <c r="AI23" s="1431"/>
      <c r="AJ23" s="1679"/>
      <c r="AK23" s="1396">
        <v>0.5</v>
      </c>
      <c r="AL23" s="1398">
        <v>1.5</v>
      </c>
      <c r="AM23" s="1398">
        <v>1</v>
      </c>
      <c r="AN23" s="1433">
        <v>1.5</v>
      </c>
      <c r="AO23" s="1433">
        <v>0.5</v>
      </c>
      <c r="AP23" s="1433">
        <v>0.5</v>
      </c>
      <c r="AQ23" s="1433">
        <v>1</v>
      </c>
      <c r="AR23" s="1433">
        <v>1.125</v>
      </c>
      <c r="AS23" s="1433">
        <v>2</v>
      </c>
      <c r="AT23" s="1433"/>
      <c r="AU23" s="1433"/>
      <c r="AV23" s="1462"/>
      <c r="AW23" s="1433"/>
      <c r="AX23" s="1462"/>
      <c r="AY23" s="1433"/>
      <c r="AZ23" s="1433"/>
      <c r="BA23" s="1678"/>
      <c r="BB23" s="1435"/>
      <c r="BC23" s="1436"/>
      <c r="BD23" s="1436"/>
      <c r="BE23" s="1436"/>
      <c r="BF23" s="1436"/>
      <c r="BG23" s="1436"/>
      <c r="BH23" s="1436"/>
      <c r="BI23" s="1436"/>
      <c r="BJ23" s="1436"/>
      <c r="BK23" s="1436"/>
      <c r="BL23" s="1436"/>
      <c r="BM23" s="1436"/>
      <c r="BN23" s="1436"/>
      <c r="BO23" s="1436"/>
      <c r="BP23" s="1436"/>
      <c r="BQ23" s="1436"/>
      <c r="BR23" s="1437"/>
      <c r="BS23" s="1438"/>
      <c r="BT23" s="1439"/>
      <c r="BU23" s="1439"/>
      <c r="BV23" s="1439"/>
      <c r="BW23" s="1439"/>
      <c r="BX23" s="1439"/>
      <c r="BY23" s="1439"/>
      <c r="BZ23" s="1439"/>
      <c r="CA23" s="1439"/>
      <c r="CB23" s="1439"/>
      <c r="CC23" s="1439"/>
      <c r="CD23" s="1439"/>
      <c r="CE23" s="1439"/>
      <c r="CF23" s="1439"/>
      <c r="CG23" s="1439"/>
      <c r="CH23" s="1439"/>
      <c r="CI23" s="1440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4"/>
      <c r="B24" s="1429" t="str">
        <f>$B$11</f>
        <v>M</v>
      </c>
      <c r="C24" s="1465">
        <v>2.5</v>
      </c>
      <c r="D24" s="1399">
        <v>4</v>
      </c>
      <c r="E24" s="1399">
        <v>5</v>
      </c>
      <c r="F24" s="1399">
        <v>3</v>
      </c>
      <c r="G24" s="1399">
        <v>1.5</v>
      </c>
      <c r="H24" s="1399">
        <v>2</v>
      </c>
      <c r="I24" s="1399">
        <v>2</v>
      </c>
      <c r="J24" s="1399">
        <v>2</v>
      </c>
      <c r="K24" s="1399">
        <v>3</v>
      </c>
      <c r="L24" s="1399"/>
      <c r="M24" s="1399"/>
      <c r="N24" s="1399"/>
      <c r="O24" s="1399"/>
      <c r="P24" s="1399"/>
      <c r="Q24" s="1399"/>
      <c r="R24" s="1399"/>
      <c r="S24" s="1400"/>
      <c r="T24" s="1441"/>
      <c r="U24" s="1442"/>
      <c r="V24" s="1442"/>
      <c r="W24" s="1442"/>
      <c r="X24" s="1442"/>
      <c r="Y24" s="1442"/>
      <c r="Z24" s="1442"/>
      <c r="AA24" s="1442"/>
      <c r="AB24" s="1442"/>
      <c r="AC24" s="1442"/>
      <c r="AD24" s="1442"/>
      <c r="AE24" s="1442"/>
      <c r="AF24" s="1442"/>
      <c r="AG24" s="1442"/>
      <c r="AH24" s="1443"/>
      <c r="AI24" s="1442"/>
      <c r="AJ24" s="1691"/>
      <c r="AK24" s="1430"/>
      <c r="AL24" s="1431"/>
      <c r="AM24" s="1431"/>
      <c r="AN24" s="1431"/>
      <c r="AO24" s="1431"/>
      <c r="AP24" s="1431"/>
      <c r="AQ24" s="1431"/>
      <c r="AR24" s="1431"/>
      <c r="AS24" s="1431"/>
      <c r="AT24" s="1431"/>
      <c r="AU24" s="1431"/>
      <c r="AV24" s="1431"/>
      <c r="AW24" s="1431"/>
      <c r="AX24" s="1431"/>
      <c r="AY24" s="1431"/>
      <c r="AZ24" s="1431"/>
      <c r="BA24" s="1679"/>
      <c r="BB24" s="1445">
        <v>5</v>
      </c>
      <c r="BC24" s="1446">
        <v>4</v>
      </c>
      <c r="BD24" s="1446">
        <v>3.5</v>
      </c>
      <c r="BE24" s="1446">
        <v>3</v>
      </c>
      <c r="BF24" s="1446">
        <v>2.5</v>
      </c>
      <c r="BG24" s="1446">
        <v>2</v>
      </c>
      <c r="BH24" s="1446">
        <v>4</v>
      </c>
      <c r="BI24" s="1446">
        <v>4</v>
      </c>
      <c r="BJ24" s="1446">
        <v>4</v>
      </c>
      <c r="BK24" s="1446"/>
      <c r="BL24" s="1446"/>
      <c r="BM24" s="1446"/>
      <c r="BN24" s="1446"/>
      <c r="BO24" s="1446"/>
      <c r="BP24" s="1446"/>
      <c r="BQ24" s="1446"/>
      <c r="BR24" s="1447"/>
      <c r="BS24" s="1435"/>
      <c r="BT24" s="1436"/>
      <c r="BU24" s="1436"/>
      <c r="BV24" s="1436"/>
      <c r="BW24" s="1436"/>
      <c r="BX24" s="1436"/>
      <c r="BY24" s="1436"/>
      <c r="BZ24" s="1436"/>
      <c r="CA24" s="1436"/>
      <c r="CB24" s="1436"/>
      <c r="CC24" s="1436"/>
      <c r="CD24" s="1436"/>
      <c r="CE24" s="1436"/>
      <c r="CF24" s="1436"/>
      <c r="CG24" s="1436"/>
      <c r="CH24" s="1436"/>
      <c r="CI24" s="1437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7"/>
      <c r="B25" s="1448" t="str">
        <f>$B$12</f>
        <v>BO</v>
      </c>
      <c r="C25" s="1358">
        <v>4</v>
      </c>
      <c r="D25" s="1359">
        <v>10</v>
      </c>
      <c r="E25" s="1359">
        <v>8</v>
      </c>
      <c r="F25" s="1359">
        <v>4</v>
      </c>
      <c r="G25" s="1359">
        <v>7</v>
      </c>
      <c r="H25" s="1359">
        <v>5</v>
      </c>
      <c r="I25" s="1359">
        <v>4</v>
      </c>
      <c r="J25" s="1359">
        <v>4</v>
      </c>
      <c r="K25" s="1359">
        <v>5</v>
      </c>
      <c r="L25" s="1359"/>
      <c r="M25" s="1359"/>
      <c r="N25" s="1359"/>
      <c r="O25" s="1359"/>
      <c r="P25" s="1359"/>
      <c r="Q25" s="1359"/>
      <c r="R25" s="1359"/>
      <c r="S25" s="1361"/>
      <c r="T25" s="1449"/>
      <c r="U25" s="1450"/>
      <c r="V25" s="1450"/>
      <c r="W25" s="1450"/>
      <c r="X25" s="1450"/>
      <c r="Y25" s="1450"/>
      <c r="Z25" s="1450"/>
      <c r="AA25" s="1450"/>
      <c r="AB25" s="1450"/>
      <c r="AC25" s="1450"/>
      <c r="AD25" s="1450"/>
      <c r="AE25" s="1450"/>
      <c r="AF25" s="1450"/>
      <c r="AG25" s="1450"/>
      <c r="AH25" s="1451"/>
      <c r="AI25" s="1450"/>
      <c r="AJ25" s="1680"/>
      <c r="AK25" s="1449"/>
      <c r="AL25" s="1450"/>
      <c r="AM25" s="1450"/>
      <c r="AN25" s="1450"/>
      <c r="AO25" s="1450"/>
      <c r="AP25" s="1450"/>
      <c r="AQ25" s="1450"/>
      <c r="AR25" s="1450"/>
      <c r="AS25" s="1450"/>
      <c r="AT25" s="1450"/>
      <c r="AU25" s="1450"/>
      <c r="AV25" s="1450"/>
      <c r="AW25" s="1450"/>
      <c r="AX25" s="1450"/>
      <c r="AY25" s="1450"/>
      <c r="AZ25" s="1450"/>
      <c r="BA25" s="1680"/>
      <c r="BB25" s="1453"/>
      <c r="BC25" s="1454"/>
      <c r="BD25" s="1454"/>
      <c r="BE25" s="1454"/>
      <c r="BF25" s="1454"/>
      <c r="BG25" s="1454"/>
      <c r="BH25" s="1454"/>
      <c r="BI25" s="1454"/>
      <c r="BJ25" s="1454"/>
      <c r="BK25" s="1454"/>
      <c r="BL25" s="1454"/>
      <c r="BM25" s="1454"/>
      <c r="BN25" s="1454"/>
      <c r="BO25" s="1454"/>
      <c r="BP25" s="1454"/>
      <c r="BQ25" s="1454"/>
      <c r="BR25" s="1455"/>
      <c r="BS25" s="1456">
        <v>5</v>
      </c>
      <c r="BT25" s="1457">
        <v>6</v>
      </c>
      <c r="BU25" s="1457">
        <v>9</v>
      </c>
      <c r="BV25" s="1457">
        <v>4</v>
      </c>
      <c r="BW25" s="1457">
        <v>5</v>
      </c>
      <c r="BX25" s="1457">
        <v>2</v>
      </c>
      <c r="BY25" s="1457">
        <v>4</v>
      </c>
      <c r="BZ25" s="1457">
        <v>7</v>
      </c>
      <c r="CA25" s="1457">
        <v>8</v>
      </c>
      <c r="CB25" s="1457"/>
      <c r="CC25" s="1457"/>
      <c r="CD25" s="1457"/>
      <c r="CE25" s="1457"/>
      <c r="CF25" s="1457"/>
      <c r="CG25" s="1457"/>
      <c r="CH25" s="1457"/>
      <c r="CI25" s="1458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83" t="s">
        <v>831</v>
      </c>
      <c r="B26" s="1420" t="str">
        <f>$B$9</f>
        <v>VP</v>
      </c>
      <c r="C26" s="1464">
        <v>0</v>
      </c>
      <c r="D26" s="1388">
        <v>0.375</v>
      </c>
      <c r="E26" s="1388">
        <v>0.5</v>
      </c>
      <c r="F26" s="1388">
        <v>0.5</v>
      </c>
      <c r="G26" s="1388">
        <v>0.375</v>
      </c>
      <c r="H26" s="1388">
        <v>1</v>
      </c>
      <c r="I26" s="1388">
        <v>0.25</v>
      </c>
      <c r="J26" s="1388">
        <v>1</v>
      </c>
      <c r="K26" s="1388">
        <v>0.375</v>
      </c>
      <c r="L26" s="1388"/>
      <c r="M26" s="1388"/>
      <c r="N26" s="1388"/>
      <c r="O26" s="1388"/>
      <c r="P26" s="1388"/>
      <c r="Q26" s="1388"/>
      <c r="R26" s="1388"/>
      <c r="S26" s="1389"/>
      <c r="T26" s="1459">
        <v>1</v>
      </c>
      <c r="U26" s="1460">
        <v>0.375</v>
      </c>
      <c r="V26" s="1460">
        <v>0.5</v>
      </c>
      <c r="W26" s="1460">
        <v>1</v>
      </c>
      <c r="X26" s="1460">
        <v>1</v>
      </c>
      <c r="Y26" s="1460">
        <v>1</v>
      </c>
      <c r="Z26" s="1460">
        <v>1</v>
      </c>
      <c r="AA26" s="1460">
        <v>0.5</v>
      </c>
      <c r="AB26" s="1460">
        <v>1</v>
      </c>
      <c r="AC26" s="1460"/>
      <c r="AD26" s="1460"/>
      <c r="AE26" s="1460"/>
      <c r="AF26" s="1460"/>
      <c r="AG26" s="1460"/>
      <c r="AH26" s="1423"/>
      <c r="AI26" s="1460"/>
      <c r="AJ26" s="1685"/>
      <c r="AK26" s="1424"/>
      <c r="AL26" s="1425"/>
      <c r="AM26" s="1425"/>
      <c r="AN26" s="1425"/>
      <c r="AO26" s="1425"/>
      <c r="AP26" s="1425"/>
      <c r="AQ26" s="1425"/>
      <c r="AR26" s="1425"/>
      <c r="AS26" s="1425"/>
      <c r="AT26" s="1425"/>
      <c r="AU26" s="1425"/>
      <c r="AV26" s="1425"/>
      <c r="AW26" s="1425"/>
      <c r="AX26" s="1425"/>
      <c r="AY26" s="1425"/>
      <c r="AZ26" s="1425"/>
      <c r="BA26" s="1677"/>
      <c r="BB26" s="1426"/>
      <c r="BC26" s="1427"/>
      <c r="BD26" s="1427"/>
      <c r="BE26" s="1427"/>
      <c r="BF26" s="1427"/>
      <c r="BG26" s="1427"/>
      <c r="BH26" s="1427"/>
      <c r="BI26" s="1427"/>
      <c r="BJ26" s="1427"/>
      <c r="BK26" s="1427"/>
      <c r="BL26" s="1427"/>
      <c r="BM26" s="1427"/>
      <c r="BN26" s="1427"/>
      <c r="BO26" s="1427"/>
      <c r="BP26" s="1427"/>
      <c r="BQ26" s="1427"/>
      <c r="BR26" s="1428"/>
      <c r="BS26" s="1426"/>
      <c r="BT26" s="1427"/>
      <c r="BU26" s="1427"/>
      <c r="BV26" s="1427"/>
      <c r="BW26" s="1427"/>
      <c r="BX26" s="1427"/>
      <c r="BY26" s="1427"/>
      <c r="BZ26" s="1427"/>
      <c r="CA26" s="1427"/>
      <c r="CB26" s="1427"/>
      <c r="CC26" s="1427"/>
      <c r="CD26" s="1427"/>
      <c r="CE26" s="1427"/>
      <c r="CF26" s="1427"/>
      <c r="CG26" s="1427"/>
      <c r="CH26" s="1427"/>
      <c r="CI26" s="1428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6"/>
      <c r="B27" s="1429" t="str">
        <f>$B$10</f>
        <v>P</v>
      </c>
      <c r="C27" s="1465">
        <v>0</v>
      </c>
      <c r="D27" s="1399">
        <v>1.5</v>
      </c>
      <c r="E27" s="1399">
        <v>1</v>
      </c>
      <c r="F27" s="1399">
        <v>0.5</v>
      </c>
      <c r="G27" s="1399">
        <v>0.5</v>
      </c>
      <c r="H27" s="1399">
        <v>1.5</v>
      </c>
      <c r="I27" s="1399">
        <v>0.25</v>
      </c>
      <c r="J27" s="1399">
        <v>1.5</v>
      </c>
      <c r="K27" s="1399">
        <v>0.4</v>
      </c>
      <c r="L27" s="1399"/>
      <c r="M27" s="1399"/>
      <c r="N27" s="1399"/>
      <c r="O27" s="1399"/>
      <c r="P27" s="1399"/>
      <c r="Q27" s="1399"/>
      <c r="R27" s="1399"/>
      <c r="S27" s="1400"/>
      <c r="T27" s="1430"/>
      <c r="U27" s="1431"/>
      <c r="V27" s="1431"/>
      <c r="W27" s="1431"/>
      <c r="X27" s="1431"/>
      <c r="Y27" s="1431"/>
      <c r="Z27" s="1431"/>
      <c r="AA27" s="1431"/>
      <c r="AB27" s="1431"/>
      <c r="AC27" s="1431"/>
      <c r="AD27" s="1431"/>
      <c r="AE27" s="1431"/>
      <c r="AF27" s="1431"/>
      <c r="AG27" s="1431"/>
      <c r="AH27" s="1432"/>
      <c r="AI27" s="1431"/>
      <c r="AJ27" s="1679"/>
      <c r="AK27" s="1396">
        <v>0.5</v>
      </c>
      <c r="AL27" s="1398">
        <v>1.5</v>
      </c>
      <c r="AM27" s="1398">
        <v>1</v>
      </c>
      <c r="AN27" s="1433">
        <v>1.5</v>
      </c>
      <c r="AO27" s="1433">
        <v>0.5</v>
      </c>
      <c r="AP27" s="1433">
        <v>0.5</v>
      </c>
      <c r="AQ27" s="1433">
        <v>1</v>
      </c>
      <c r="AR27" s="1433">
        <v>1.125</v>
      </c>
      <c r="AS27" s="1433">
        <v>2</v>
      </c>
      <c r="AT27" s="1433"/>
      <c r="AU27" s="1433"/>
      <c r="AV27" s="1462"/>
      <c r="AW27" s="1433"/>
      <c r="AX27" s="1462"/>
      <c r="AY27" s="1433"/>
      <c r="AZ27" s="1433"/>
      <c r="BA27" s="1678"/>
      <c r="BB27" s="1435"/>
      <c r="BC27" s="1436"/>
      <c r="BD27" s="1436"/>
      <c r="BE27" s="1436"/>
      <c r="BF27" s="1436"/>
      <c r="BG27" s="1436"/>
      <c r="BH27" s="1436"/>
      <c r="BI27" s="1436"/>
      <c r="BJ27" s="1436"/>
      <c r="BK27" s="1436"/>
      <c r="BL27" s="1436"/>
      <c r="BM27" s="1436"/>
      <c r="BN27" s="1436"/>
      <c r="BO27" s="1436"/>
      <c r="BP27" s="1436"/>
      <c r="BQ27" s="1436"/>
      <c r="BR27" s="1437"/>
      <c r="BS27" s="1438"/>
      <c r="BT27" s="1439"/>
      <c r="BU27" s="1439"/>
      <c r="BV27" s="1439"/>
      <c r="BW27" s="1439"/>
      <c r="BX27" s="1439"/>
      <c r="BY27" s="1439"/>
      <c r="BZ27" s="1439"/>
      <c r="CA27" s="1439"/>
      <c r="CB27" s="1439"/>
      <c r="CC27" s="1439"/>
      <c r="CD27" s="1439"/>
      <c r="CE27" s="1439"/>
      <c r="CF27" s="1439"/>
      <c r="CG27" s="1439"/>
      <c r="CH27" s="1439"/>
      <c r="CI27" s="1440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6"/>
      <c r="B28" s="1429" t="str">
        <f>$B$11</f>
        <v>M</v>
      </c>
      <c r="C28" s="1465">
        <v>1</v>
      </c>
      <c r="D28" s="1399">
        <v>4</v>
      </c>
      <c r="E28" s="1399">
        <v>5</v>
      </c>
      <c r="F28" s="1399">
        <v>3</v>
      </c>
      <c r="G28" s="1399">
        <v>1.5</v>
      </c>
      <c r="H28" s="1399">
        <v>2</v>
      </c>
      <c r="I28" s="1399">
        <v>2</v>
      </c>
      <c r="J28" s="1399">
        <v>2</v>
      </c>
      <c r="K28" s="1399">
        <v>4</v>
      </c>
      <c r="L28" s="1399"/>
      <c r="M28" s="1399"/>
      <c r="N28" s="1399"/>
      <c r="O28" s="1399"/>
      <c r="P28" s="1399"/>
      <c r="Q28" s="1399"/>
      <c r="R28" s="1399"/>
      <c r="S28" s="1400"/>
      <c r="T28" s="1441"/>
      <c r="U28" s="1442"/>
      <c r="V28" s="1442"/>
      <c r="W28" s="1442"/>
      <c r="X28" s="1442"/>
      <c r="Y28" s="1442"/>
      <c r="Z28" s="1442"/>
      <c r="AA28" s="1442"/>
      <c r="AB28" s="1442"/>
      <c r="AC28" s="1442"/>
      <c r="AD28" s="1442"/>
      <c r="AE28" s="1442"/>
      <c r="AF28" s="1442"/>
      <c r="AG28" s="1442"/>
      <c r="AH28" s="1443"/>
      <c r="AI28" s="1442"/>
      <c r="AJ28" s="1691"/>
      <c r="AK28" s="1430"/>
      <c r="AL28" s="1431"/>
      <c r="AM28" s="1431"/>
      <c r="AN28" s="1431"/>
      <c r="AO28" s="1431"/>
      <c r="AP28" s="1431"/>
      <c r="AQ28" s="1431"/>
      <c r="AR28" s="1431"/>
      <c r="AS28" s="1431"/>
      <c r="AT28" s="1431"/>
      <c r="AU28" s="1431"/>
      <c r="AV28" s="1431"/>
      <c r="AW28" s="1431"/>
      <c r="AX28" s="1431"/>
      <c r="AY28" s="1431"/>
      <c r="AZ28" s="1431"/>
      <c r="BA28" s="1679"/>
      <c r="BB28" s="1445">
        <v>5</v>
      </c>
      <c r="BC28" s="1446">
        <v>4</v>
      </c>
      <c r="BD28" s="1446">
        <v>3.5</v>
      </c>
      <c r="BE28" s="1446">
        <v>3</v>
      </c>
      <c r="BF28" s="1446">
        <v>2.5</v>
      </c>
      <c r="BG28" s="1446">
        <v>2</v>
      </c>
      <c r="BH28" s="1446">
        <v>4</v>
      </c>
      <c r="BI28" s="1446">
        <v>4</v>
      </c>
      <c r="BJ28" s="1446">
        <v>4</v>
      </c>
      <c r="BK28" s="1446"/>
      <c r="BL28" s="1446"/>
      <c r="BM28" s="1446"/>
      <c r="BN28" s="1446"/>
      <c r="BO28" s="1446"/>
      <c r="BP28" s="1446"/>
      <c r="BQ28" s="1446"/>
      <c r="BR28" s="1447"/>
      <c r="BS28" s="1435"/>
      <c r="BT28" s="1436"/>
      <c r="BU28" s="1436"/>
      <c r="BV28" s="1436"/>
      <c r="BW28" s="1436"/>
      <c r="BX28" s="1436"/>
      <c r="BY28" s="1436"/>
      <c r="BZ28" s="1436"/>
      <c r="CA28" s="1436"/>
      <c r="CB28" s="1436"/>
      <c r="CC28" s="1436"/>
      <c r="CD28" s="1436"/>
      <c r="CE28" s="1436"/>
      <c r="CF28" s="1436"/>
      <c r="CG28" s="1436"/>
      <c r="CH28" s="1436"/>
      <c r="CI28" s="1437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6"/>
      <c r="B29" s="1448" t="str">
        <f>$B$12</f>
        <v>BO</v>
      </c>
      <c r="C29" s="1358">
        <v>1</v>
      </c>
      <c r="D29" s="1359">
        <v>8</v>
      </c>
      <c r="E29" s="1359">
        <v>6</v>
      </c>
      <c r="F29" s="1359">
        <v>4</v>
      </c>
      <c r="G29" s="1359">
        <v>7</v>
      </c>
      <c r="H29" s="1359">
        <v>5</v>
      </c>
      <c r="I29" s="1359">
        <v>4</v>
      </c>
      <c r="J29" s="1359">
        <v>4</v>
      </c>
      <c r="K29" s="1359">
        <v>6</v>
      </c>
      <c r="L29" s="1359"/>
      <c r="M29" s="1359"/>
      <c r="N29" s="1359"/>
      <c r="O29" s="1359"/>
      <c r="P29" s="1359"/>
      <c r="Q29" s="1359"/>
      <c r="R29" s="1359"/>
      <c r="S29" s="1361"/>
      <c r="T29" s="1449"/>
      <c r="U29" s="1450"/>
      <c r="V29" s="1450"/>
      <c r="W29" s="1450"/>
      <c r="X29" s="1450"/>
      <c r="Y29" s="1450"/>
      <c r="Z29" s="1450"/>
      <c r="AA29" s="1450"/>
      <c r="AB29" s="1450"/>
      <c r="AC29" s="1450"/>
      <c r="AD29" s="1450"/>
      <c r="AE29" s="1450"/>
      <c r="AF29" s="1450"/>
      <c r="AG29" s="1450"/>
      <c r="AH29" s="1451"/>
      <c r="AI29" s="1450"/>
      <c r="AJ29" s="1680"/>
      <c r="AK29" s="1449"/>
      <c r="AL29" s="1450"/>
      <c r="AM29" s="1450"/>
      <c r="AN29" s="1450"/>
      <c r="AO29" s="1450"/>
      <c r="AP29" s="1450"/>
      <c r="AQ29" s="1450"/>
      <c r="AR29" s="1450"/>
      <c r="AS29" s="1450"/>
      <c r="AT29" s="1450"/>
      <c r="AU29" s="1450"/>
      <c r="AV29" s="1450"/>
      <c r="AW29" s="1450"/>
      <c r="AX29" s="1450"/>
      <c r="AY29" s="1450"/>
      <c r="AZ29" s="1450"/>
      <c r="BA29" s="1680"/>
      <c r="BB29" s="1453"/>
      <c r="BC29" s="1454"/>
      <c r="BD29" s="1454"/>
      <c r="BE29" s="1454"/>
      <c r="BF29" s="1454"/>
      <c r="BG29" s="1454"/>
      <c r="BH29" s="1454"/>
      <c r="BI29" s="1454"/>
      <c r="BJ29" s="1454"/>
      <c r="BK29" s="1454"/>
      <c r="BL29" s="1454"/>
      <c r="BM29" s="1454"/>
      <c r="BN29" s="1454"/>
      <c r="BO29" s="1454"/>
      <c r="BP29" s="1454"/>
      <c r="BQ29" s="1454"/>
      <c r="BR29" s="1455"/>
      <c r="BS29" s="1456">
        <v>5</v>
      </c>
      <c r="BT29" s="1457">
        <v>6</v>
      </c>
      <c r="BU29" s="1457">
        <v>9</v>
      </c>
      <c r="BV29" s="1457">
        <v>4</v>
      </c>
      <c r="BW29" s="1457">
        <v>5</v>
      </c>
      <c r="BX29" s="1457">
        <v>2</v>
      </c>
      <c r="BY29" s="1457">
        <v>4</v>
      </c>
      <c r="BZ29" s="1457">
        <v>7</v>
      </c>
      <c r="CA29" s="1457">
        <v>8</v>
      </c>
      <c r="CB29" s="1457"/>
      <c r="CC29" s="1457"/>
      <c r="CD29" s="1457"/>
      <c r="CE29" s="1457"/>
      <c r="CF29" s="1457"/>
      <c r="CG29" s="1457"/>
      <c r="CH29" s="1457"/>
      <c r="CI29" s="1458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3" t="s">
        <v>832</v>
      </c>
      <c r="B30" s="1420" t="str">
        <f>$B$9</f>
        <v>VP</v>
      </c>
      <c r="C30" s="1464">
        <v>0</v>
      </c>
      <c r="D30" s="1388">
        <v>0</v>
      </c>
      <c r="E30" s="1388">
        <v>0</v>
      </c>
      <c r="F30" s="1388">
        <v>0</v>
      </c>
      <c r="G30" s="1388">
        <v>0</v>
      </c>
      <c r="H30" s="1388"/>
      <c r="I30" s="1388"/>
      <c r="J30" s="1388"/>
      <c r="K30" s="1388">
        <v>0</v>
      </c>
      <c r="L30" s="1388"/>
      <c r="M30" s="1388"/>
      <c r="N30" s="1388"/>
      <c r="O30" s="1388"/>
      <c r="P30" s="1388"/>
      <c r="Q30" s="1388"/>
      <c r="R30" s="1388"/>
      <c r="S30" s="1389"/>
      <c r="T30" s="1421"/>
      <c r="U30" s="1422"/>
      <c r="V30" s="1422"/>
      <c r="W30" s="1422"/>
      <c r="X30" s="1422"/>
      <c r="Y30" s="1422"/>
      <c r="Z30" s="1422"/>
      <c r="AA30" s="1422"/>
      <c r="AB30" s="1422"/>
      <c r="AC30" s="1422"/>
      <c r="AD30" s="1422"/>
      <c r="AE30" s="1422"/>
      <c r="AF30" s="1422"/>
      <c r="AG30" s="1422"/>
      <c r="AH30" s="1423"/>
      <c r="AI30" s="1422"/>
      <c r="AJ30" s="1698"/>
      <c r="AK30" s="1424"/>
      <c r="AL30" s="1425"/>
      <c r="AM30" s="1425"/>
      <c r="AN30" s="1425"/>
      <c r="AO30" s="1425"/>
      <c r="AP30" s="1425"/>
      <c r="AQ30" s="1425"/>
      <c r="AR30" s="1425"/>
      <c r="AS30" s="1425"/>
      <c r="AT30" s="1425"/>
      <c r="AU30" s="1425"/>
      <c r="AV30" s="1425"/>
      <c r="AW30" s="1425"/>
      <c r="AX30" s="1425"/>
      <c r="AY30" s="1425"/>
      <c r="AZ30" s="1425"/>
      <c r="BA30" s="1677"/>
      <c r="BB30" s="1426"/>
      <c r="BC30" s="1427"/>
      <c r="BD30" s="1427"/>
      <c r="BE30" s="1427"/>
      <c r="BF30" s="1427"/>
      <c r="BG30" s="1427"/>
      <c r="BH30" s="1427"/>
      <c r="BI30" s="1427"/>
      <c r="BJ30" s="1427"/>
      <c r="BK30" s="1427"/>
      <c r="BL30" s="1427"/>
      <c r="BM30" s="1427"/>
      <c r="BN30" s="1427"/>
      <c r="BO30" s="1427"/>
      <c r="BP30" s="1427"/>
      <c r="BQ30" s="1427"/>
      <c r="BR30" s="1428"/>
      <c r="BS30" s="1426"/>
      <c r="BT30" s="1427"/>
      <c r="BU30" s="1427"/>
      <c r="BV30" s="1427"/>
      <c r="BW30" s="1427"/>
      <c r="BX30" s="1427"/>
      <c r="BY30" s="1427"/>
      <c r="BZ30" s="1427"/>
      <c r="CA30" s="1427"/>
      <c r="CB30" s="1427"/>
      <c r="CC30" s="1427"/>
      <c r="CD30" s="1427"/>
      <c r="CE30" s="1427"/>
      <c r="CF30" s="1427"/>
      <c r="CG30" s="1427"/>
      <c r="CH30" s="1427"/>
      <c r="CI30" s="1428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6"/>
      <c r="B31" s="1429" t="str">
        <f>$B$10</f>
        <v>P</v>
      </c>
      <c r="C31" s="1465">
        <v>0</v>
      </c>
      <c r="D31" s="1399">
        <v>0</v>
      </c>
      <c r="E31" s="1399">
        <v>0</v>
      </c>
      <c r="F31" s="1399">
        <v>0</v>
      </c>
      <c r="G31" s="1399">
        <v>0</v>
      </c>
      <c r="H31" s="1399"/>
      <c r="I31" s="1399"/>
      <c r="J31" s="1399"/>
      <c r="K31" s="1399">
        <v>0</v>
      </c>
      <c r="L31" s="1399"/>
      <c r="M31" s="1399"/>
      <c r="N31" s="1399"/>
      <c r="O31" s="1399"/>
      <c r="P31" s="1399"/>
      <c r="Q31" s="1399"/>
      <c r="R31" s="1399"/>
      <c r="S31" s="1400"/>
      <c r="T31" s="1430"/>
      <c r="U31" s="1431"/>
      <c r="V31" s="1431"/>
      <c r="W31" s="1431"/>
      <c r="X31" s="1431"/>
      <c r="Y31" s="1431"/>
      <c r="Z31" s="1431"/>
      <c r="AA31" s="1431"/>
      <c r="AB31" s="1431"/>
      <c r="AC31" s="1431"/>
      <c r="AD31" s="1431"/>
      <c r="AE31" s="1431"/>
      <c r="AF31" s="1431"/>
      <c r="AG31" s="1431"/>
      <c r="AH31" s="1432"/>
      <c r="AI31" s="1431"/>
      <c r="AJ31" s="1679"/>
      <c r="AK31" s="1396"/>
      <c r="AL31" s="1398"/>
      <c r="AM31" s="1398"/>
      <c r="AN31" s="1433"/>
      <c r="AO31" s="1433"/>
      <c r="AP31" s="1433"/>
      <c r="AQ31" s="1433"/>
      <c r="AR31" s="1433"/>
      <c r="AS31" s="1433"/>
      <c r="AT31" s="1433"/>
      <c r="AU31" s="1433"/>
      <c r="AV31" s="1462"/>
      <c r="AW31" s="1433"/>
      <c r="AX31" s="1462"/>
      <c r="AY31" s="1433"/>
      <c r="AZ31" s="1433"/>
      <c r="BA31" s="1678"/>
      <c r="BB31" s="1435"/>
      <c r="BC31" s="1436"/>
      <c r="BD31" s="1436"/>
      <c r="BE31" s="1436"/>
      <c r="BF31" s="1436"/>
      <c r="BG31" s="1436"/>
      <c r="BH31" s="1436"/>
      <c r="BI31" s="1436"/>
      <c r="BJ31" s="1436"/>
      <c r="BK31" s="1436"/>
      <c r="BL31" s="1436"/>
      <c r="BM31" s="1436"/>
      <c r="BN31" s="1436"/>
      <c r="BO31" s="1436"/>
      <c r="BP31" s="1436"/>
      <c r="BQ31" s="1436"/>
      <c r="BR31" s="1437"/>
      <c r="BS31" s="1438"/>
      <c r="BT31" s="1439"/>
      <c r="BU31" s="1439"/>
      <c r="BV31" s="1439"/>
      <c r="BW31" s="1439"/>
      <c r="BX31" s="1439"/>
      <c r="BY31" s="1439"/>
      <c r="BZ31" s="1439"/>
      <c r="CA31" s="1439"/>
      <c r="CB31" s="1439"/>
      <c r="CC31" s="1439"/>
      <c r="CD31" s="1439"/>
      <c r="CE31" s="1439"/>
      <c r="CF31" s="1439"/>
      <c r="CG31" s="1439"/>
      <c r="CH31" s="1439"/>
      <c r="CI31" s="1440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6"/>
      <c r="B32" s="1429" t="str">
        <f>$B$11</f>
        <v>M</v>
      </c>
      <c r="C32" s="1465">
        <v>0</v>
      </c>
      <c r="D32" s="1399">
        <v>0</v>
      </c>
      <c r="E32" s="1399">
        <v>0</v>
      </c>
      <c r="F32" s="1399">
        <v>0</v>
      </c>
      <c r="G32" s="1399">
        <v>0</v>
      </c>
      <c r="H32" s="1399"/>
      <c r="I32" s="1399"/>
      <c r="J32" s="1399"/>
      <c r="K32" s="1399">
        <v>0</v>
      </c>
      <c r="L32" s="1399"/>
      <c r="M32" s="1399"/>
      <c r="N32" s="1399"/>
      <c r="O32" s="1399"/>
      <c r="P32" s="1399"/>
      <c r="Q32" s="1399"/>
      <c r="R32" s="1399"/>
      <c r="S32" s="1400"/>
      <c r="T32" s="1441"/>
      <c r="U32" s="1442"/>
      <c r="V32" s="1442"/>
      <c r="W32" s="1442"/>
      <c r="X32" s="1442"/>
      <c r="Y32" s="1442"/>
      <c r="Z32" s="1442"/>
      <c r="AA32" s="1442"/>
      <c r="AB32" s="1442"/>
      <c r="AC32" s="1442"/>
      <c r="AD32" s="1442"/>
      <c r="AE32" s="1442"/>
      <c r="AF32" s="1442"/>
      <c r="AG32" s="1442"/>
      <c r="AH32" s="1443"/>
      <c r="AI32" s="1442"/>
      <c r="AJ32" s="1691"/>
      <c r="AK32" s="1430"/>
      <c r="AL32" s="1431"/>
      <c r="AM32" s="1431"/>
      <c r="AN32" s="1431"/>
      <c r="AO32" s="1431"/>
      <c r="AP32" s="1431"/>
      <c r="AQ32" s="1431"/>
      <c r="AR32" s="1431"/>
      <c r="AS32" s="1431"/>
      <c r="AT32" s="1431"/>
      <c r="AU32" s="1431"/>
      <c r="AV32" s="1431"/>
      <c r="AW32" s="1431"/>
      <c r="AX32" s="1431"/>
      <c r="AY32" s="1431"/>
      <c r="AZ32" s="1431"/>
      <c r="BA32" s="1681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39"/>
      <c r="BT32" s="1439"/>
      <c r="BU32" s="1439"/>
      <c r="BV32" s="1439"/>
      <c r="BW32" s="1439"/>
      <c r="BX32" s="1439"/>
      <c r="BY32" s="1439"/>
      <c r="BZ32" s="1439"/>
      <c r="CA32" s="1439"/>
      <c r="CB32" s="1439"/>
      <c r="CC32" s="1439"/>
      <c r="CD32" s="1439"/>
      <c r="CE32" s="1439"/>
      <c r="CF32" s="1439"/>
      <c r="CG32" s="1439"/>
      <c r="CH32" s="1439"/>
      <c r="CI32" s="1440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6"/>
      <c r="B33" s="1448" t="str">
        <f>$B$12</f>
        <v>BO</v>
      </c>
      <c r="C33" s="1358">
        <v>1</v>
      </c>
      <c r="D33" s="1359">
        <v>2</v>
      </c>
      <c r="E33" s="1359">
        <v>2</v>
      </c>
      <c r="F33" s="1359">
        <v>0</v>
      </c>
      <c r="G33" s="1359">
        <v>0</v>
      </c>
      <c r="H33" s="1359"/>
      <c r="I33" s="1359"/>
      <c r="J33" s="1359"/>
      <c r="K33" s="1359">
        <v>0</v>
      </c>
      <c r="L33" s="1359"/>
      <c r="M33" s="1359"/>
      <c r="N33" s="1359"/>
      <c r="O33" s="1359"/>
      <c r="P33" s="1359"/>
      <c r="Q33" s="1359"/>
      <c r="R33" s="1359"/>
      <c r="S33" s="1361"/>
      <c r="T33" s="1449"/>
      <c r="U33" s="1450"/>
      <c r="V33" s="1450"/>
      <c r="W33" s="1450"/>
      <c r="X33" s="1450"/>
      <c r="Y33" s="1450"/>
      <c r="Z33" s="1450"/>
      <c r="AA33" s="1450"/>
      <c r="AB33" s="1450"/>
      <c r="AC33" s="1450"/>
      <c r="AD33" s="1450"/>
      <c r="AE33" s="1450"/>
      <c r="AF33" s="1450"/>
      <c r="AG33" s="1450"/>
      <c r="AH33" s="1451"/>
      <c r="AI33" s="1450"/>
      <c r="AJ33" s="1680"/>
      <c r="AK33" s="1449"/>
      <c r="AL33" s="1450"/>
      <c r="AM33" s="1450"/>
      <c r="AN33" s="1450"/>
      <c r="AO33" s="1450"/>
      <c r="AP33" s="1450"/>
      <c r="AQ33" s="1450"/>
      <c r="AR33" s="1450"/>
      <c r="AS33" s="1450"/>
      <c r="AT33" s="1450"/>
      <c r="AU33" s="1450"/>
      <c r="AV33" s="1450"/>
      <c r="AW33" s="1450"/>
      <c r="AX33" s="1450"/>
      <c r="AY33" s="1450"/>
      <c r="AZ33" s="1450"/>
      <c r="BA33" s="1680"/>
      <c r="BB33" s="1453"/>
      <c r="BC33" s="1454"/>
      <c r="BD33" s="1454"/>
      <c r="BE33" s="1454"/>
      <c r="BF33" s="1454"/>
      <c r="BG33" s="1454"/>
      <c r="BH33" s="1454"/>
      <c r="BI33" s="1454"/>
      <c r="BJ33" s="1454"/>
      <c r="BK33" s="1454"/>
      <c r="BL33" s="1454"/>
      <c r="BM33" s="1454"/>
      <c r="BN33" s="1454"/>
      <c r="BO33" s="1454"/>
      <c r="BP33" s="1454"/>
      <c r="BQ33" s="1454"/>
      <c r="BR33" s="1454"/>
      <c r="BS33" s="1457"/>
      <c r="BT33" s="1457"/>
      <c r="BU33" s="1457"/>
      <c r="BV33" s="1457"/>
      <c r="BW33" s="1457"/>
      <c r="BX33" s="1457"/>
      <c r="BY33" s="1457"/>
      <c r="BZ33" s="1457"/>
      <c r="CA33" s="1457"/>
      <c r="CB33" s="1457"/>
      <c r="CC33" s="1457"/>
      <c r="CD33" s="1457"/>
      <c r="CE33" s="1457"/>
      <c r="CF33" s="1457"/>
      <c r="CG33" s="1457"/>
      <c r="CH33" s="1457"/>
      <c r="CI33" s="1457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7" t="s">
        <v>833</v>
      </c>
      <c r="B34" s="1468" t="s">
        <v>73</v>
      </c>
      <c r="C34" s="1469"/>
      <c r="D34" s="1470"/>
      <c r="E34" s="1470"/>
      <c r="F34" s="1470"/>
      <c r="G34" s="1470"/>
      <c r="H34" s="1470"/>
      <c r="I34" s="1470"/>
      <c r="J34" s="1470"/>
      <c r="K34" s="1470"/>
      <c r="L34" s="1470"/>
      <c r="M34" s="1470"/>
      <c r="N34" s="1470"/>
      <c r="O34" s="1470"/>
      <c r="P34" s="1470"/>
      <c r="Q34" s="1470"/>
      <c r="R34" s="1470"/>
      <c r="S34" s="1471"/>
      <c r="T34" s="1472"/>
      <c r="U34" s="1473"/>
      <c r="V34" s="1473"/>
      <c r="W34" s="1473"/>
      <c r="X34" s="1473"/>
      <c r="Y34" s="1473"/>
      <c r="Z34" s="1473"/>
      <c r="AA34" s="1473"/>
      <c r="AB34" s="1474"/>
      <c r="AC34" s="1474"/>
      <c r="AD34" s="1474"/>
      <c r="AE34" s="1474"/>
      <c r="AF34" s="1474"/>
      <c r="AG34" s="1473"/>
      <c r="AH34" s="1475"/>
      <c r="AI34" s="1473"/>
      <c r="AJ34" s="1687"/>
      <c r="AK34" s="1477"/>
      <c r="AL34" s="1478"/>
      <c r="AM34" s="1478"/>
      <c r="AN34" s="1478"/>
      <c r="AO34" s="1478"/>
      <c r="AP34" s="1478"/>
      <c r="AQ34" s="1478"/>
      <c r="AR34" s="1478"/>
      <c r="AS34" s="1478"/>
      <c r="AT34" s="1478"/>
      <c r="AU34" s="1478"/>
      <c r="AV34" s="1479"/>
      <c r="AW34" s="1478"/>
      <c r="AX34" s="1479"/>
      <c r="AY34" s="1478"/>
      <c r="AZ34" s="1478"/>
      <c r="BA34" s="1682"/>
      <c r="BB34" s="1477"/>
      <c r="BC34" s="1478"/>
      <c r="BD34" s="1478"/>
      <c r="BE34" s="1478"/>
      <c r="BF34" s="1478"/>
      <c r="BG34" s="1478"/>
      <c r="BH34" s="1478"/>
      <c r="BI34" s="1478"/>
      <c r="BJ34" s="1478"/>
      <c r="BK34" s="1478"/>
      <c r="BL34" s="1478"/>
      <c r="BM34" s="1478"/>
      <c r="BN34" s="1478"/>
      <c r="BO34" s="1478"/>
      <c r="BP34" s="1478"/>
      <c r="BQ34" s="1478"/>
      <c r="BR34" s="1480"/>
      <c r="BS34" s="1477"/>
      <c r="BT34" s="1478"/>
      <c r="BU34" s="1478"/>
      <c r="BV34" s="1478"/>
      <c r="BW34" s="1478"/>
      <c r="BX34" s="1478"/>
      <c r="BY34" s="1478"/>
      <c r="BZ34" s="1481"/>
      <c r="CA34" s="1478"/>
      <c r="CB34" s="1478"/>
      <c r="CC34" s="1478"/>
      <c r="CD34" s="1478"/>
      <c r="CE34" s="1478"/>
      <c r="CF34" s="1477"/>
      <c r="CG34" s="1478"/>
      <c r="CH34" s="1478"/>
      <c r="CI34" s="1480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4" t="s">
        <v>75</v>
      </c>
      <c r="B35" s="1482" t="s">
        <v>73</v>
      </c>
      <c r="C35" s="1483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  <c r="R35" s="1484"/>
      <c r="S35" s="1485"/>
      <c r="T35" s="1445"/>
      <c r="U35" s="1446"/>
      <c r="V35" s="1446"/>
      <c r="W35" s="1446"/>
      <c r="X35" s="1446"/>
      <c r="Y35" s="1446"/>
      <c r="Z35" s="1446"/>
      <c r="AA35" s="1446"/>
      <c r="AB35" s="1474"/>
      <c r="AC35" s="1474"/>
      <c r="AD35" s="1474"/>
      <c r="AE35" s="1474"/>
      <c r="AF35" s="1474"/>
      <c r="AG35" s="1446"/>
      <c r="AH35" s="1486"/>
      <c r="AI35" s="1446"/>
      <c r="AJ35" s="1686"/>
      <c r="AK35" s="1477"/>
      <c r="AL35" s="1478"/>
      <c r="AM35" s="1478"/>
      <c r="AN35" s="1478"/>
      <c r="AO35" s="1478"/>
      <c r="AP35" s="1478"/>
      <c r="AQ35" s="1478"/>
      <c r="AR35" s="1478"/>
      <c r="AS35" s="1478"/>
      <c r="AT35" s="1478"/>
      <c r="AU35" s="1478"/>
      <c r="AV35" s="1479"/>
      <c r="AW35" s="1478"/>
      <c r="AX35" s="1479"/>
      <c r="AY35" s="1478"/>
      <c r="AZ35" s="1478"/>
      <c r="BA35" s="1682"/>
      <c r="BB35" s="1477"/>
      <c r="BC35" s="1478"/>
      <c r="BD35" s="1478"/>
      <c r="BE35" s="1478"/>
      <c r="BF35" s="1478"/>
      <c r="BG35" s="1478"/>
      <c r="BH35" s="1478"/>
      <c r="BI35" s="1478"/>
      <c r="BJ35" s="1478"/>
      <c r="BK35" s="1478"/>
      <c r="BL35" s="1478"/>
      <c r="BM35" s="1478"/>
      <c r="BN35" s="1478"/>
      <c r="BO35" s="1478"/>
      <c r="BP35" s="1478"/>
      <c r="BQ35" s="1478"/>
      <c r="BR35" s="1480"/>
      <c r="BS35" s="1477"/>
      <c r="BT35" s="1478"/>
      <c r="BU35" s="1478"/>
      <c r="BV35" s="1478"/>
      <c r="BW35" s="1478"/>
      <c r="BX35" s="1478"/>
      <c r="BY35" s="1478"/>
      <c r="BZ35" s="1481"/>
      <c r="CA35" s="1478"/>
      <c r="CB35" s="1478"/>
      <c r="CC35" s="1478"/>
      <c r="CD35" s="1478"/>
      <c r="CE35" s="1478"/>
      <c r="CF35" s="1477"/>
      <c r="CG35" s="1478"/>
      <c r="CH35" s="1478"/>
      <c r="CI35" s="1480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4" t="s">
        <v>76</v>
      </c>
      <c r="B36" s="1482" t="s">
        <v>73</v>
      </c>
      <c r="C36" s="1487"/>
      <c r="D36" s="1488"/>
      <c r="E36" s="1488"/>
      <c r="F36" s="1488"/>
      <c r="G36" s="1488"/>
      <c r="H36" s="1488"/>
      <c r="I36" s="1488"/>
      <c r="J36" s="1488"/>
      <c r="K36" s="1488"/>
      <c r="L36" s="1488"/>
      <c r="M36" s="1488"/>
      <c r="N36" s="1488"/>
      <c r="O36" s="1488"/>
      <c r="P36" s="1488"/>
      <c r="Q36" s="1488"/>
      <c r="R36" s="1488"/>
      <c r="S36" s="1489"/>
      <c r="T36" s="1445"/>
      <c r="U36" s="1446"/>
      <c r="V36" s="1446"/>
      <c r="W36" s="1446"/>
      <c r="X36" s="1446"/>
      <c r="Y36" s="1446"/>
      <c r="Z36" s="1446"/>
      <c r="AA36" s="1446"/>
      <c r="AB36" s="1474"/>
      <c r="AC36" s="1474"/>
      <c r="AD36" s="1474"/>
      <c r="AE36" s="1474"/>
      <c r="AF36" s="1474"/>
      <c r="AG36" s="1446"/>
      <c r="AH36" s="1486"/>
      <c r="AI36" s="1446"/>
      <c r="AJ36" s="1686"/>
      <c r="AK36" s="1477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9"/>
      <c r="AW36" s="1478"/>
      <c r="AX36" s="1479"/>
      <c r="AY36" s="1478"/>
      <c r="AZ36" s="1478"/>
      <c r="BA36" s="1682"/>
      <c r="BB36" s="1477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80"/>
      <c r="BS36" s="1477"/>
      <c r="BT36" s="1478"/>
      <c r="BU36" s="1478"/>
      <c r="BV36" s="1478"/>
      <c r="BW36" s="1478"/>
      <c r="BX36" s="1478"/>
      <c r="BY36" s="1478"/>
      <c r="BZ36" s="1481"/>
      <c r="CA36" s="1478"/>
      <c r="CB36" s="1478"/>
      <c r="CC36" s="1478"/>
      <c r="CD36" s="1478"/>
      <c r="CE36" s="1478"/>
      <c r="CF36" s="1477"/>
      <c r="CG36" s="1478"/>
      <c r="CH36" s="1478"/>
      <c r="CI36" s="1480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4" t="s">
        <v>77</v>
      </c>
      <c r="B37" s="1482" t="s">
        <v>73</v>
      </c>
      <c r="C37" s="1487"/>
      <c r="D37" s="1488"/>
      <c r="E37" s="1488"/>
      <c r="F37" s="1488"/>
      <c r="G37" s="1488"/>
      <c r="H37" s="1488"/>
      <c r="I37" s="1488"/>
      <c r="J37" s="1488"/>
      <c r="K37" s="1488"/>
      <c r="L37" s="1488"/>
      <c r="M37" s="1488"/>
      <c r="N37" s="1488"/>
      <c r="O37" s="1488"/>
      <c r="P37" s="1488"/>
      <c r="Q37" s="1488"/>
      <c r="R37" s="1488"/>
      <c r="S37" s="1489"/>
      <c r="T37" s="1445"/>
      <c r="U37" s="1446"/>
      <c r="V37" s="1446"/>
      <c r="W37" s="1446"/>
      <c r="X37" s="1446"/>
      <c r="Y37" s="1446"/>
      <c r="Z37" s="1446"/>
      <c r="AA37" s="1446"/>
      <c r="AB37" s="1474"/>
      <c r="AC37" s="1474"/>
      <c r="AD37" s="1474"/>
      <c r="AE37" s="1474"/>
      <c r="AF37" s="1474"/>
      <c r="AG37" s="1446"/>
      <c r="AH37" s="1486"/>
      <c r="AI37" s="1446"/>
      <c r="AJ37" s="1686"/>
      <c r="AK37" s="1490"/>
      <c r="AL37" s="1491"/>
      <c r="AM37" s="1491"/>
      <c r="AN37" s="1491"/>
      <c r="AO37" s="1491"/>
      <c r="AP37" s="1491"/>
      <c r="AQ37" s="1491"/>
      <c r="AR37" s="1491"/>
      <c r="AS37" s="1491"/>
      <c r="AT37" s="1491"/>
      <c r="AU37" s="1491"/>
      <c r="AV37" s="1492"/>
      <c r="AW37" s="1491"/>
      <c r="AX37" s="1492"/>
      <c r="AY37" s="1491"/>
      <c r="AZ37" s="1491"/>
      <c r="BA37" s="1683"/>
      <c r="BB37" s="1477"/>
      <c r="BC37" s="1478"/>
      <c r="BD37" s="1478"/>
      <c r="BE37" s="1478"/>
      <c r="BF37" s="1478"/>
      <c r="BG37" s="1478"/>
      <c r="BH37" s="1478"/>
      <c r="BI37" s="1478"/>
      <c r="BJ37" s="1478"/>
      <c r="BK37" s="1478"/>
      <c r="BL37" s="1478"/>
      <c r="BM37" s="1478"/>
      <c r="BN37" s="1478"/>
      <c r="BO37" s="1478"/>
      <c r="BP37" s="1478"/>
      <c r="BQ37" s="1478"/>
      <c r="BR37" s="1480"/>
      <c r="BS37" s="1477"/>
      <c r="BT37" s="1478"/>
      <c r="BU37" s="1478"/>
      <c r="BV37" s="1478"/>
      <c r="BW37" s="1478"/>
      <c r="BX37" s="1478"/>
      <c r="BY37" s="1478"/>
      <c r="BZ37" s="1481"/>
      <c r="CA37" s="1478"/>
      <c r="CB37" s="1478"/>
      <c r="CC37" s="1478"/>
      <c r="CD37" s="1478"/>
      <c r="CE37" s="1478"/>
      <c r="CF37" s="1477"/>
      <c r="CG37" s="1478"/>
      <c r="CH37" s="1478"/>
      <c r="CI37" s="1480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4" t="s">
        <v>78</v>
      </c>
      <c r="B38" s="1482" t="s">
        <v>73</v>
      </c>
      <c r="C38" s="1487"/>
      <c r="D38" s="1488"/>
      <c r="E38" s="1488"/>
      <c r="F38" s="1488"/>
      <c r="G38" s="1488"/>
      <c r="H38" s="1488"/>
      <c r="I38" s="1488"/>
      <c r="J38" s="1488"/>
      <c r="K38" s="1488"/>
      <c r="L38" s="1488"/>
      <c r="M38" s="1488"/>
      <c r="N38" s="1488"/>
      <c r="O38" s="1488"/>
      <c r="P38" s="1488"/>
      <c r="Q38" s="1488"/>
      <c r="R38" s="1488"/>
      <c r="S38" s="1489"/>
      <c r="T38" s="1445"/>
      <c r="U38" s="1446"/>
      <c r="V38" s="1446"/>
      <c r="W38" s="1446"/>
      <c r="X38" s="1446"/>
      <c r="Y38" s="1446"/>
      <c r="Z38" s="1446"/>
      <c r="AA38" s="1446"/>
      <c r="AB38" s="1474"/>
      <c r="AC38" s="1474"/>
      <c r="AD38" s="1474"/>
      <c r="AE38" s="1474"/>
      <c r="AF38" s="1474"/>
      <c r="AG38" s="1446"/>
      <c r="AH38" s="1486"/>
      <c r="AI38" s="1446"/>
      <c r="AJ38" s="1686"/>
      <c r="AK38" s="1490"/>
      <c r="AL38" s="1491"/>
      <c r="AM38" s="1491"/>
      <c r="AN38" s="1491"/>
      <c r="AO38" s="1491"/>
      <c r="AP38" s="1491"/>
      <c r="AQ38" s="1491"/>
      <c r="AR38" s="1491"/>
      <c r="AS38" s="1491"/>
      <c r="AT38" s="1491"/>
      <c r="AU38" s="1491"/>
      <c r="AV38" s="1492"/>
      <c r="AW38" s="1491"/>
      <c r="AX38" s="1492"/>
      <c r="AY38" s="1491"/>
      <c r="AZ38" s="1491"/>
      <c r="BA38" s="1683"/>
      <c r="BB38" s="1490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M38" s="1491"/>
      <c r="BN38" s="1491"/>
      <c r="BO38" s="1491"/>
      <c r="BP38" s="1491"/>
      <c r="BQ38" s="1491"/>
      <c r="BR38" s="1493"/>
      <c r="BS38" s="1477"/>
      <c r="BT38" s="1478"/>
      <c r="BU38" s="1478"/>
      <c r="BV38" s="1478"/>
      <c r="BW38" s="1478"/>
      <c r="BX38" s="1478"/>
      <c r="BY38" s="1478"/>
      <c r="BZ38" s="1481"/>
      <c r="CA38" s="1478"/>
      <c r="CB38" s="1478"/>
      <c r="CC38" s="1478"/>
      <c r="CD38" s="1478"/>
      <c r="CE38" s="1478"/>
      <c r="CF38" s="1477"/>
      <c r="CG38" s="1478"/>
      <c r="CH38" s="1478"/>
      <c r="CI38" s="1480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4" t="s">
        <v>79</v>
      </c>
      <c r="B39" s="1482" t="s">
        <v>73</v>
      </c>
      <c r="C39" s="1487"/>
      <c r="D39" s="1488"/>
      <c r="E39" s="1488"/>
      <c r="F39" s="1488"/>
      <c r="G39" s="1488"/>
      <c r="H39" s="1488"/>
      <c r="I39" s="1488"/>
      <c r="J39" s="1488"/>
      <c r="K39" s="1488"/>
      <c r="L39" s="1488"/>
      <c r="M39" s="1488"/>
      <c r="N39" s="1488"/>
      <c r="O39" s="1488"/>
      <c r="P39" s="1488"/>
      <c r="Q39" s="1488"/>
      <c r="R39" s="1488"/>
      <c r="S39" s="1489"/>
      <c r="T39" s="1445"/>
      <c r="U39" s="1446"/>
      <c r="V39" s="1446"/>
      <c r="W39" s="1446"/>
      <c r="X39" s="1446"/>
      <c r="Y39" s="1446"/>
      <c r="Z39" s="1446"/>
      <c r="AA39" s="1446"/>
      <c r="AB39" s="1474"/>
      <c r="AC39" s="1474"/>
      <c r="AD39" s="1474"/>
      <c r="AE39" s="1474"/>
      <c r="AF39" s="1474"/>
      <c r="AG39" s="1446"/>
      <c r="AH39" s="1486"/>
      <c r="AI39" s="1446"/>
      <c r="AJ39" s="1686"/>
      <c r="AK39" s="1490"/>
      <c r="AL39" s="1491"/>
      <c r="AM39" s="1491"/>
      <c r="AN39" s="1491"/>
      <c r="AO39" s="1491"/>
      <c r="AP39" s="1491"/>
      <c r="AQ39" s="1491"/>
      <c r="AR39" s="1491"/>
      <c r="AS39" s="1491"/>
      <c r="AT39" s="1491"/>
      <c r="AU39" s="1491"/>
      <c r="AV39" s="1492"/>
      <c r="AW39" s="1491"/>
      <c r="AX39" s="1492"/>
      <c r="AY39" s="1491"/>
      <c r="AZ39" s="1491"/>
      <c r="BA39" s="1683"/>
      <c r="BB39" s="1490"/>
      <c r="BC39" s="1491"/>
      <c r="BD39" s="1491"/>
      <c r="BE39" s="1491"/>
      <c r="BF39" s="1491"/>
      <c r="BG39" s="1491"/>
      <c r="BH39" s="1491"/>
      <c r="BI39" s="1491"/>
      <c r="BJ39" s="1491"/>
      <c r="BK39" s="1491"/>
      <c r="BL39" s="1491"/>
      <c r="BM39" s="1491"/>
      <c r="BN39" s="1491"/>
      <c r="BO39" s="1491"/>
      <c r="BP39" s="1491"/>
      <c r="BQ39" s="1491"/>
      <c r="BR39" s="1493"/>
      <c r="BS39" s="1477"/>
      <c r="BT39" s="1478"/>
      <c r="BU39" s="1478"/>
      <c r="BV39" s="1478"/>
      <c r="BW39" s="1478"/>
      <c r="BX39" s="1478"/>
      <c r="BY39" s="1478"/>
      <c r="BZ39" s="1481"/>
      <c r="CA39" s="1478"/>
      <c r="CB39" s="1478"/>
      <c r="CC39" s="1478"/>
      <c r="CD39" s="1478"/>
      <c r="CE39" s="1478"/>
      <c r="CF39" s="1477"/>
      <c r="CG39" s="1478"/>
      <c r="CH39" s="1478"/>
      <c r="CI39" s="1480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4" t="s">
        <v>80</v>
      </c>
      <c r="B40" s="1482" t="s">
        <v>73</v>
      </c>
      <c r="C40" s="1487"/>
      <c r="D40" s="1488"/>
      <c r="E40" s="1488"/>
      <c r="F40" s="1488"/>
      <c r="G40" s="1488"/>
      <c r="H40" s="1488"/>
      <c r="I40" s="1488"/>
      <c r="J40" s="1488"/>
      <c r="K40" s="1488"/>
      <c r="L40" s="1488"/>
      <c r="M40" s="1488"/>
      <c r="N40" s="1488"/>
      <c r="O40" s="1488"/>
      <c r="P40" s="1488"/>
      <c r="Q40" s="1488"/>
      <c r="R40" s="1488"/>
      <c r="S40" s="1489"/>
      <c r="T40" s="1445"/>
      <c r="U40" s="1446"/>
      <c r="V40" s="1446"/>
      <c r="W40" s="1446"/>
      <c r="X40" s="1446"/>
      <c r="Y40" s="1446"/>
      <c r="Z40" s="1446"/>
      <c r="AA40" s="1446"/>
      <c r="AB40" s="1474"/>
      <c r="AC40" s="1474"/>
      <c r="AD40" s="1474"/>
      <c r="AE40" s="1474"/>
      <c r="AF40" s="1474"/>
      <c r="AG40" s="1446"/>
      <c r="AH40" s="1486"/>
      <c r="AI40" s="1446"/>
      <c r="AJ40" s="1686"/>
      <c r="AK40" s="1490"/>
      <c r="AL40" s="1491"/>
      <c r="AM40" s="1491"/>
      <c r="AN40" s="1491"/>
      <c r="AO40" s="1491"/>
      <c r="AP40" s="1491"/>
      <c r="AQ40" s="1491"/>
      <c r="AR40" s="1491"/>
      <c r="AS40" s="1491"/>
      <c r="AT40" s="1491"/>
      <c r="AU40" s="1491"/>
      <c r="AV40" s="1492"/>
      <c r="AW40" s="1491"/>
      <c r="AX40" s="1492"/>
      <c r="AY40" s="1491"/>
      <c r="AZ40" s="1491"/>
      <c r="BA40" s="1683"/>
      <c r="BB40" s="1490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M40" s="1491"/>
      <c r="BN40" s="1491"/>
      <c r="BO40" s="1491"/>
      <c r="BP40" s="1491"/>
      <c r="BQ40" s="1491"/>
      <c r="BR40" s="1493"/>
      <c r="BS40" s="1477"/>
      <c r="BT40" s="1478"/>
      <c r="BU40" s="1478"/>
      <c r="BV40" s="1478"/>
      <c r="BW40" s="1478"/>
      <c r="BX40" s="1478"/>
      <c r="BY40" s="1478"/>
      <c r="BZ40" s="1481"/>
      <c r="CA40" s="1478"/>
      <c r="CB40" s="1478"/>
      <c r="CC40" s="1478"/>
      <c r="CD40" s="1478"/>
      <c r="CE40" s="1478"/>
      <c r="CF40" s="1478"/>
      <c r="CG40" s="1478"/>
      <c r="CH40" s="1478"/>
      <c r="CI40" s="1480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7" t="s">
        <v>81</v>
      </c>
      <c r="B41" s="1494" t="s">
        <v>73</v>
      </c>
      <c r="C41" s="1495" t="str">
        <f t="shared" ref="C41:AC41" si="79">IF(C34="","",SUM(C34,C36,-C37,-C38,-C39,C40))</f>
        <v/>
      </c>
      <c r="D41" s="1496" t="str">
        <f t="shared" si="79"/>
        <v/>
      </c>
      <c r="E41" s="1496" t="str">
        <f t="shared" si="79"/>
        <v/>
      </c>
      <c r="F41" s="1496" t="str">
        <f t="shared" si="79"/>
        <v/>
      </c>
      <c r="G41" s="1496" t="str">
        <f t="shared" si="79"/>
        <v/>
      </c>
      <c r="H41" s="1496" t="str">
        <f t="shared" si="79"/>
        <v/>
      </c>
      <c r="I41" s="1496" t="str">
        <f t="shared" si="79"/>
        <v/>
      </c>
      <c r="J41" s="1496" t="str">
        <f t="shared" si="79"/>
        <v/>
      </c>
      <c r="K41" s="1496" t="str">
        <f t="shared" si="79"/>
        <v/>
      </c>
      <c r="L41" s="1496" t="str">
        <f t="shared" si="79"/>
        <v/>
      </c>
      <c r="M41" s="1496" t="str">
        <f t="shared" si="79"/>
        <v/>
      </c>
      <c r="N41" s="1496" t="str">
        <f t="shared" si="79"/>
        <v/>
      </c>
      <c r="O41" s="1496" t="str">
        <f t="shared" si="79"/>
        <v/>
      </c>
      <c r="P41" s="1496" t="str">
        <f t="shared" si="79"/>
        <v/>
      </c>
      <c r="Q41" s="1496" t="str">
        <f t="shared" si="79"/>
        <v/>
      </c>
      <c r="R41" s="1496" t="str">
        <f t="shared" si="79"/>
        <v/>
      </c>
      <c r="S41" s="1496" t="str">
        <f t="shared" si="79"/>
        <v/>
      </c>
      <c r="T41" s="1495" t="str">
        <f t="shared" si="79"/>
        <v/>
      </c>
      <c r="U41" s="1496" t="str">
        <f t="shared" si="79"/>
        <v/>
      </c>
      <c r="V41" s="1496" t="str">
        <f t="shared" si="79"/>
        <v/>
      </c>
      <c r="W41" s="1496" t="str">
        <f t="shared" si="79"/>
        <v/>
      </c>
      <c r="X41" s="1496" t="str">
        <f t="shared" si="79"/>
        <v/>
      </c>
      <c r="Y41" s="1496" t="str">
        <f t="shared" si="79"/>
        <v/>
      </c>
      <c r="Z41" s="1496" t="str">
        <f t="shared" si="79"/>
        <v/>
      </c>
      <c r="AA41" s="1496" t="str">
        <f t="shared" si="79"/>
        <v/>
      </c>
      <c r="AB41" s="1496" t="str">
        <f t="shared" si="79"/>
        <v/>
      </c>
      <c r="AC41" s="1496" t="str">
        <f t="shared" si="79"/>
        <v/>
      </c>
      <c r="AD41" s="1496"/>
      <c r="AE41" s="1496"/>
      <c r="AF41" s="1496"/>
      <c r="AG41" s="1496" t="str">
        <f>IF(AG34="","",SUM(AG34,AG36,-AG37,-AG38,-AG39,AG40))</f>
        <v/>
      </c>
      <c r="AH41" s="1496" t="str">
        <f>IF(AH34="","",SUM(AH34,AH36,-AH37,-AH38,-AH39,AH40))</f>
        <v/>
      </c>
      <c r="AI41" s="1496" t="str">
        <f>IF(AI34="","",SUM(AI34,AI36,-AI37,-AI38,-AI39,AI40))</f>
        <v/>
      </c>
      <c r="AJ41" s="1668" t="str">
        <f>IF(AJ34="","",SUM(AJ34,AJ36,-AJ37,-AJ38,-AJ39,AJ40))</f>
        <v/>
      </c>
      <c r="AK41" s="1495"/>
      <c r="AL41" s="1496"/>
      <c r="AM41" s="1496"/>
      <c r="AN41" s="1496"/>
      <c r="AO41" s="1496"/>
      <c r="AP41" s="1496"/>
      <c r="AQ41" s="1496"/>
      <c r="AR41" s="1496"/>
      <c r="AS41" s="1496"/>
      <c r="AT41" s="1496"/>
      <c r="AU41" s="1496"/>
      <c r="AV41" s="1497"/>
      <c r="AW41" s="1496"/>
      <c r="AX41" s="1497"/>
      <c r="AY41" s="1496"/>
      <c r="AZ41" s="1496"/>
      <c r="BA41" s="1684"/>
      <c r="BB41" s="1495"/>
      <c r="BC41" s="1496"/>
      <c r="BD41" s="1496"/>
      <c r="BE41" s="1496"/>
      <c r="BF41" s="1496"/>
      <c r="BG41" s="1496"/>
      <c r="BH41" s="1496"/>
      <c r="BI41" s="1496"/>
      <c r="BJ41" s="1496"/>
      <c r="BK41" s="1496"/>
      <c r="BL41" s="1496"/>
      <c r="BM41" s="1496"/>
      <c r="BN41" s="1496"/>
      <c r="BO41" s="1496"/>
      <c r="BP41" s="1496"/>
      <c r="BQ41" s="1496"/>
      <c r="BR41" s="1498"/>
      <c r="BS41" s="1495"/>
      <c r="BT41" s="1496"/>
      <c r="BU41" s="1496"/>
      <c r="BV41" s="1496"/>
      <c r="BW41" s="1496"/>
      <c r="BX41" s="1496"/>
      <c r="BY41" s="1496"/>
      <c r="BZ41" s="1496"/>
      <c r="CA41" s="1496"/>
      <c r="CB41" s="1496"/>
      <c r="CC41" s="1496"/>
      <c r="CD41" s="1496"/>
      <c r="CE41" s="1496"/>
      <c r="CF41" s="1496"/>
      <c r="CG41" s="1496"/>
      <c r="CH41" s="1496"/>
      <c r="CI41" s="1498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7" t="s">
        <v>833</v>
      </c>
      <c r="B42" s="1499" t="s">
        <v>82</v>
      </c>
      <c r="C42" s="1500"/>
      <c r="D42" s="1501"/>
      <c r="E42" s="1501"/>
      <c r="F42" s="1501"/>
      <c r="G42" s="1501"/>
      <c r="H42" s="1501"/>
      <c r="I42" s="1501"/>
      <c r="J42" s="1501"/>
      <c r="K42" s="1501"/>
      <c r="L42" s="1501"/>
      <c r="M42" s="1501"/>
      <c r="N42" s="1501"/>
      <c r="O42" s="1501"/>
      <c r="P42" s="1501"/>
      <c r="Q42" s="1501"/>
      <c r="R42" s="1501"/>
      <c r="S42" s="1502"/>
      <c r="T42" s="1490"/>
      <c r="U42" s="1491"/>
      <c r="V42" s="1491"/>
      <c r="W42" s="1491"/>
      <c r="X42" s="1491"/>
      <c r="Y42" s="1491"/>
      <c r="Z42" s="1491"/>
      <c r="AA42" s="1491"/>
      <c r="AB42" s="1491"/>
      <c r="AC42" s="1492"/>
      <c r="AD42" s="1492"/>
      <c r="AE42" s="1492"/>
      <c r="AF42" s="1492"/>
      <c r="AG42" s="1491"/>
      <c r="AH42" s="1503"/>
      <c r="AI42" s="1491"/>
      <c r="AJ42" s="1683"/>
      <c r="AK42" s="1459"/>
      <c r="AL42" s="1460"/>
      <c r="AM42" s="1460"/>
      <c r="AN42" s="1460"/>
      <c r="AO42" s="1460"/>
      <c r="AP42" s="1460"/>
      <c r="AQ42" s="1460"/>
      <c r="AR42" s="1460"/>
      <c r="AS42" s="1460"/>
      <c r="AT42" s="1460"/>
      <c r="AU42" s="1460"/>
      <c r="AV42" s="1504"/>
      <c r="AW42" s="1460"/>
      <c r="AX42" s="1504"/>
      <c r="AY42" s="1460"/>
      <c r="AZ42" s="1460"/>
      <c r="BA42" s="1685"/>
      <c r="BB42" s="1477"/>
      <c r="BC42" s="1478"/>
      <c r="BD42" s="1478"/>
      <c r="BE42" s="1478"/>
      <c r="BF42" s="1478"/>
      <c r="BG42" s="1478"/>
      <c r="BH42" s="1478"/>
      <c r="BI42" s="1478"/>
      <c r="BJ42" s="1478"/>
      <c r="BK42" s="1478"/>
      <c r="BL42" s="1478"/>
      <c r="BM42" s="1478"/>
      <c r="BN42" s="1478"/>
      <c r="BO42" s="1478"/>
      <c r="BP42" s="1478"/>
      <c r="BQ42" s="1478"/>
      <c r="BR42" s="1480"/>
      <c r="BS42" s="1477"/>
      <c r="BT42" s="1478"/>
      <c r="BU42" s="1478"/>
      <c r="BV42" s="1478"/>
      <c r="BW42" s="1478"/>
      <c r="BX42" s="1478"/>
      <c r="BY42" s="1478"/>
      <c r="BZ42" s="1481"/>
      <c r="CA42" s="1478"/>
      <c r="CB42" s="1478"/>
      <c r="CC42" s="1478"/>
      <c r="CD42" s="1478"/>
      <c r="CE42" s="1478"/>
      <c r="CF42" s="1478"/>
      <c r="CG42" s="1478"/>
      <c r="CH42" s="1478"/>
      <c r="CI42" s="1480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4" t="s">
        <v>75</v>
      </c>
      <c r="B43" s="1482" t="s">
        <v>82</v>
      </c>
      <c r="C43" s="1483"/>
      <c r="D43" s="1484"/>
      <c r="E43" s="1484"/>
      <c r="F43" s="1484"/>
      <c r="G43" s="1484"/>
      <c r="H43" s="1484"/>
      <c r="I43" s="1484"/>
      <c r="J43" s="1484"/>
      <c r="K43" s="1484"/>
      <c r="L43" s="1484"/>
      <c r="M43" s="1484"/>
      <c r="N43" s="1484"/>
      <c r="O43" s="1484"/>
      <c r="P43" s="1484"/>
      <c r="Q43" s="1484"/>
      <c r="R43" s="1484"/>
      <c r="S43" s="1485"/>
      <c r="T43" s="1490"/>
      <c r="U43" s="1491"/>
      <c r="V43" s="1491"/>
      <c r="W43" s="1491"/>
      <c r="X43" s="1491"/>
      <c r="Y43" s="1491"/>
      <c r="Z43" s="1491"/>
      <c r="AA43" s="1491"/>
      <c r="AB43" s="1491"/>
      <c r="AC43" s="1492"/>
      <c r="AD43" s="1492"/>
      <c r="AE43" s="1492"/>
      <c r="AF43" s="1492"/>
      <c r="AG43" s="1491"/>
      <c r="AH43" s="1503"/>
      <c r="AI43" s="1491"/>
      <c r="AJ43" s="1683"/>
      <c r="AK43" s="1445"/>
      <c r="AL43" s="1446"/>
      <c r="AM43" s="1446"/>
      <c r="AN43" s="1446"/>
      <c r="AO43" s="1446"/>
      <c r="AP43" s="1446"/>
      <c r="AQ43" s="1446"/>
      <c r="AR43" s="1446"/>
      <c r="AS43" s="1446"/>
      <c r="AT43" s="1446"/>
      <c r="AU43" s="1446"/>
      <c r="AV43" s="1505"/>
      <c r="AW43" s="1446"/>
      <c r="AX43" s="1505"/>
      <c r="AY43" s="1446"/>
      <c r="AZ43" s="1446"/>
      <c r="BA43" s="1686"/>
      <c r="BB43" s="1477"/>
      <c r="BC43" s="1478"/>
      <c r="BD43" s="1478"/>
      <c r="BE43" s="1478"/>
      <c r="BF43" s="1478"/>
      <c r="BG43" s="1478"/>
      <c r="BH43" s="1478"/>
      <c r="BI43" s="1478"/>
      <c r="BJ43" s="1478"/>
      <c r="BK43" s="1478"/>
      <c r="BL43" s="1478"/>
      <c r="BM43" s="1478"/>
      <c r="BN43" s="1478"/>
      <c r="BO43" s="1478"/>
      <c r="BP43" s="1478"/>
      <c r="BQ43" s="1478"/>
      <c r="BR43" s="1480"/>
      <c r="BS43" s="1477"/>
      <c r="BT43" s="1478"/>
      <c r="BU43" s="1478"/>
      <c r="BV43" s="1478"/>
      <c r="BW43" s="1478"/>
      <c r="BX43" s="1478"/>
      <c r="BY43" s="1478"/>
      <c r="BZ43" s="1481"/>
      <c r="CA43" s="1478"/>
      <c r="CB43" s="1478"/>
      <c r="CC43" s="1478"/>
      <c r="CD43" s="1478"/>
      <c r="CE43" s="1478"/>
      <c r="CF43" s="1478"/>
      <c r="CG43" s="1478"/>
      <c r="CH43" s="1478"/>
      <c r="CI43" s="1480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4" t="s">
        <v>76</v>
      </c>
      <c r="B44" s="1482" t="s">
        <v>82</v>
      </c>
      <c r="C44" s="1487"/>
      <c r="D44" s="1488"/>
      <c r="E44" s="1488"/>
      <c r="F44" s="1488"/>
      <c r="G44" s="1488"/>
      <c r="H44" s="1488"/>
      <c r="I44" s="1488"/>
      <c r="J44" s="1488"/>
      <c r="K44" s="1488"/>
      <c r="L44" s="1488"/>
      <c r="M44" s="1488"/>
      <c r="N44" s="1488"/>
      <c r="O44" s="1488"/>
      <c r="P44" s="1488"/>
      <c r="Q44" s="1488"/>
      <c r="R44" s="1488"/>
      <c r="S44" s="1489"/>
      <c r="T44" s="1477"/>
      <c r="U44" s="1478"/>
      <c r="V44" s="1478"/>
      <c r="W44" s="1478"/>
      <c r="X44" s="1478"/>
      <c r="Y44" s="1478"/>
      <c r="Z44" s="1478"/>
      <c r="AA44" s="1478"/>
      <c r="AB44" s="1478"/>
      <c r="AC44" s="1478"/>
      <c r="AD44" s="1478"/>
      <c r="AE44" s="1478"/>
      <c r="AF44" s="1478"/>
      <c r="AG44" s="1478"/>
      <c r="AH44" s="1506"/>
      <c r="AI44" s="1478"/>
      <c r="AJ44" s="1682"/>
      <c r="AK44" s="1445"/>
      <c r="AL44" s="1446"/>
      <c r="AM44" s="1446"/>
      <c r="AN44" s="1446"/>
      <c r="AO44" s="1446"/>
      <c r="AP44" s="1446"/>
      <c r="AQ44" s="1446"/>
      <c r="AR44" s="1446"/>
      <c r="AS44" s="1446"/>
      <c r="AT44" s="1446"/>
      <c r="AU44" s="1446"/>
      <c r="AV44" s="1505"/>
      <c r="AW44" s="1446"/>
      <c r="AX44" s="1505"/>
      <c r="AY44" s="1446"/>
      <c r="AZ44" s="1446"/>
      <c r="BA44" s="1686"/>
      <c r="BB44" s="1477"/>
      <c r="BC44" s="1478"/>
      <c r="BD44" s="1478"/>
      <c r="BE44" s="1478"/>
      <c r="BF44" s="1478"/>
      <c r="BG44" s="1478"/>
      <c r="BH44" s="1478"/>
      <c r="BI44" s="1478"/>
      <c r="BJ44" s="1478"/>
      <c r="BK44" s="1478"/>
      <c r="BL44" s="1478"/>
      <c r="BM44" s="1478"/>
      <c r="BN44" s="1478"/>
      <c r="BO44" s="1478"/>
      <c r="BP44" s="1478"/>
      <c r="BQ44" s="1478"/>
      <c r="BR44" s="1480"/>
      <c r="BS44" s="1477"/>
      <c r="BT44" s="1478"/>
      <c r="BU44" s="1478"/>
      <c r="BV44" s="1478"/>
      <c r="BW44" s="1478"/>
      <c r="BX44" s="1478"/>
      <c r="BY44" s="1478"/>
      <c r="BZ44" s="1481"/>
      <c r="CA44" s="1478"/>
      <c r="CB44" s="1478"/>
      <c r="CC44" s="1478"/>
      <c r="CD44" s="1478"/>
      <c r="CE44" s="1478"/>
      <c r="CF44" s="1478"/>
      <c r="CG44" s="1478"/>
      <c r="CH44" s="1478"/>
      <c r="CI44" s="1480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4" t="s">
        <v>77</v>
      </c>
      <c r="B45" s="1482" t="s">
        <v>82</v>
      </c>
      <c r="C45" s="1487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9"/>
      <c r="T45" s="1477"/>
      <c r="U45" s="1478"/>
      <c r="V45" s="1478"/>
      <c r="W45" s="1478"/>
      <c r="X45" s="1478"/>
      <c r="Y45" s="1478"/>
      <c r="Z45" s="1478"/>
      <c r="AA45" s="1478"/>
      <c r="AB45" s="1478"/>
      <c r="AC45" s="1478"/>
      <c r="AD45" s="1478"/>
      <c r="AE45" s="1478"/>
      <c r="AF45" s="1478"/>
      <c r="AG45" s="1478"/>
      <c r="AH45" s="1506"/>
      <c r="AI45" s="1478"/>
      <c r="AJ45" s="1682"/>
      <c r="AK45" s="1445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505"/>
      <c r="AW45" s="1446"/>
      <c r="AX45" s="1505"/>
      <c r="AY45" s="1446"/>
      <c r="AZ45" s="1446"/>
      <c r="BA45" s="1686"/>
      <c r="BB45" s="1477"/>
      <c r="BC45" s="1478"/>
      <c r="BD45" s="1478"/>
      <c r="BE45" s="1478"/>
      <c r="BF45" s="1478"/>
      <c r="BG45" s="1478"/>
      <c r="BH45" s="1478"/>
      <c r="BI45" s="1478"/>
      <c r="BJ45" s="1478"/>
      <c r="BK45" s="1478"/>
      <c r="BL45" s="1478"/>
      <c r="BM45" s="1478"/>
      <c r="BN45" s="1478"/>
      <c r="BO45" s="1478"/>
      <c r="BP45" s="1478"/>
      <c r="BQ45" s="1478"/>
      <c r="BR45" s="1480"/>
      <c r="BS45" s="1477"/>
      <c r="BT45" s="1478"/>
      <c r="BU45" s="1478"/>
      <c r="BV45" s="1478"/>
      <c r="BW45" s="1478"/>
      <c r="BX45" s="1478"/>
      <c r="BY45" s="1478"/>
      <c r="BZ45" s="1481"/>
      <c r="CA45" s="1478"/>
      <c r="CB45" s="1478"/>
      <c r="CC45" s="1478"/>
      <c r="CD45" s="1478"/>
      <c r="CE45" s="1478"/>
      <c r="CF45" s="1478"/>
      <c r="CG45" s="1478"/>
      <c r="CH45" s="1478"/>
      <c r="CI45" s="1480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4" t="s">
        <v>78</v>
      </c>
      <c r="B46" s="1482" t="s">
        <v>82</v>
      </c>
      <c r="C46" s="1487"/>
      <c r="D46" s="1488"/>
      <c r="E46" s="1488"/>
      <c r="F46" s="1488"/>
      <c r="G46" s="1488"/>
      <c r="H46" s="1488"/>
      <c r="I46" s="1488"/>
      <c r="J46" s="1488"/>
      <c r="K46" s="1488"/>
      <c r="L46" s="1488"/>
      <c r="M46" s="1488"/>
      <c r="N46" s="1488"/>
      <c r="O46" s="1488"/>
      <c r="P46" s="1488"/>
      <c r="Q46" s="1488"/>
      <c r="R46" s="1488"/>
      <c r="S46" s="1489"/>
      <c r="T46" s="1477"/>
      <c r="U46" s="1478"/>
      <c r="V46" s="1478"/>
      <c r="W46" s="1478"/>
      <c r="X46" s="1478"/>
      <c r="Y46" s="1478"/>
      <c r="Z46" s="1478"/>
      <c r="AA46" s="1478"/>
      <c r="AB46" s="1478"/>
      <c r="AC46" s="1478"/>
      <c r="AD46" s="1478"/>
      <c r="AE46" s="1478"/>
      <c r="AF46" s="1478"/>
      <c r="AG46" s="1478"/>
      <c r="AH46" s="1506"/>
      <c r="AI46" s="1478"/>
      <c r="AJ46" s="1682"/>
      <c r="AK46" s="1445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505"/>
      <c r="AW46" s="1446"/>
      <c r="AX46" s="1505"/>
      <c r="AY46" s="1446"/>
      <c r="AZ46" s="1446"/>
      <c r="BA46" s="1686"/>
      <c r="BB46" s="1490"/>
      <c r="BC46" s="1491"/>
      <c r="BD46" s="1491"/>
      <c r="BE46" s="1491"/>
      <c r="BF46" s="1491"/>
      <c r="BG46" s="1491"/>
      <c r="BH46" s="1491"/>
      <c r="BI46" s="1491"/>
      <c r="BJ46" s="1491"/>
      <c r="BK46" s="1491"/>
      <c r="BL46" s="1491"/>
      <c r="BM46" s="1491"/>
      <c r="BN46" s="1491"/>
      <c r="BO46" s="1491"/>
      <c r="BP46" s="1491"/>
      <c r="BQ46" s="1491"/>
      <c r="BR46" s="1493"/>
      <c r="BS46" s="1477"/>
      <c r="BT46" s="1478"/>
      <c r="BU46" s="1478"/>
      <c r="BV46" s="1478"/>
      <c r="BW46" s="1478"/>
      <c r="BX46" s="1478"/>
      <c r="BY46" s="1478"/>
      <c r="BZ46" s="1481"/>
      <c r="CA46" s="1478"/>
      <c r="CB46" s="1478"/>
      <c r="CC46" s="1478"/>
      <c r="CD46" s="1478"/>
      <c r="CE46" s="1478"/>
      <c r="CF46" s="1478"/>
      <c r="CG46" s="1478"/>
      <c r="CH46" s="1478"/>
      <c r="CI46" s="1480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4" t="s">
        <v>79</v>
      </c>
      <c r="B47" s="1482" t="s">
        <v>82</v>
      </c>
      <c r="C47" s="1487"/>
      <c r="D47" s="1488"/>
      <c r="E47" s="1488"/>
      <c r="F47" s="1488"/>
      <c r="G47" s="1488"/>
      <c r="H47" s="1488"/>
      <c r="I47" s="1488"/>
      <c r="J47" s="1488"/>
      <c r="K47" s="1488"/>
      <c r="L47" s="1488"/>
      <c r="M47" s="1488"/>
      <c r="N47" s="1488"/>
      <c r="O47" s="1488"/>
      <c r="P47" s="1488"/>
      <c r="Q47" s="1488"/>
      <c r="R47" s="1488"/>
      <c r="S47" s="1489"/>
      <c r="T47" s="1477"/>
      <c r="U47" s="1478"/>
      <c r="V47" s="1478"/>
      <c r="W47" s="1478"/>
      <c r="X47" s="1478"/>
      <c r="Y47" s="1478"/>
      <c r="Z47" s="1478"/>
      <c r="AA47" s="1478"/>
      <c r="AB47" s="1478"/>
      <c r="AC47" s="1478"/>
      <c r="AD47" s="1478"/>
      <c r="AE47" s="1478"/>
      <c r="AF47" s="1478"/>
      <c r="AG47" s="1478"/>
      <c r="AH47" s="1506"/>
      <c r="AI47" s="1478"/>
      <c r="AJ47" s="1682"/>
      <c r="AK47" s="1445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505"/>
      <c r="AW47" s="1446"/>
      <c r="AX47" s="1505"/>
      <c r="AY47" s="1446"/>
      <c r="AZ47" s="1446"/>
      <c r="BA47" s="1686"/>
      <c r="BB47" s="1490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M47" s="1491"/>
      <c r="BN47" s="1491"/>
      <c r="BO47" s="1491"/>
      <c r="BP47" s="1491"/>
      <c r="BQ47" s="1491"/>
      <c r="BR47" s="1493"/>
      <c r="BS47" s="1477"/>
      <c r="BT47" s="1478"/>
      <c r="BU47" s="1478"/>
      <c r="BV47" s="1478"/>
      <c r="BW47" s="1478"/>
      <c r="BX47" s="1478"/>
      <c r="BY47" s="1478"/>
      <c r="BZ47" s="1481"/>
      <c r="CA47" s="1478"/>
      <c r="CB47" s="1478"/>
      <c r="CC47" s="1478"/>
      <c r="CD47" s="1478"/>
      <c r="CE47" s="1478"/>
      <c r="CF47" s="1478"/>
      <c r="CG47" s="1478"/>
      <c r="CH47" s="1478"/>
      <c r="CI47" s="1480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4" t="s">
        <v>80</v>
      </c>
      <c r="B48" s="1482" t="s">
        <v>82</v>
      </c>
      <c r="C48" s="1487"/>
      <c r="D48" s="1488"/>
      <c r="E48" s="1488"/>
      <c r="F48" s="1488"/>
      <c r="G48" s="1488"/>
      <c r="H48" s="1488"/>
      <c r="I48" s="1488"/>
      <c r="J48" s="1488"/>
      <c r="K48" s="1488"/>
      <c r="L48" s="1488"/>
      <c r="M48" s="1488"/>
      <c r="N48" s="1488"/>
      <c r="O48" s="1488"/>
      <c r="P48" s="1488"/>
      <c r="Q48" s="1488"/>
      <c r="R48" s="1488"/>
      <c r="S48" s="1489"/>
      <c r="T48" s="1477"/>
      <c r="U48" s="1478"/>
      <c r="V48" s="1478"/>
      <c r="W48" s="1478"/>
      <c r="X48" s="1478"/>
      <c r="Y48" s="1478"/>
      <c r="Z48" s="1478"/>
      <c r="AA48" s="1478"/>
      <c r="AB48" s="1478"/>
      <c r="AC48" s="1478"/>
      <c r="AD48" s="1478"/>
      <c r="AE48" s="1478"/>
      <c r="AF48" s="1478"/>
      <c r="AG48" s="1478"/>
      <c r="AH48" s="1506"/>
      <c r="AI48" s="1478"/>
      <c r="AJ48" s="1682"/>
      <c r="AK48" s="1445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505"/>
      <c r="AW48" s="1446"/>
      <c r="AX48" s="1505"/>
      <c r="AY48" s="1446"/>
      <c r="AZ48" s="1446"/>
      <c r="BA48" s="1686"/>
      <c r="BB48" s="1490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M48" s="1491"/>
      <c r="BN48" s="1491"/>
      <c r="BO48" s="1491"/>
      <c r="BP48" s="1491"/>
      <c r="BQ48" s="1491"/>
      <c r="BR48" s="1493"/>
      <c r="BS48" s="1477"/>
      <c r="BT48" s="1478"/>
      <c r="BU48" s="1478"/>
      <c r="BV48" s="1478"/>
      <c r="BW48" s="1478"/>
      <c r="BX48" s="1478"/>
      <c r="BY48" s="1478"/>
      <c r="BZ48" s="1481"/>
      <c r="CA48" s="1478"/>
      <c r="CB48" s="1478"/>
      <c r="CC48" s="1478"/>
      <c r="CD48" s="1478"/>
      <c r="CE48" s="1478"/>
      <c r="CF48" s="1478"/>
      <c r="CG48" s="1478"/>
      <c r="CH48" s="1478"/>
      <c r="CI48" s="1480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7" t="s">
        <v>81</v>
      </c>
      <c r="B49" s="1494" t="s">
        <v>82</v>
      </c>
      <c r="C49" s="1495" t="str">
        <f t="shared" ref="C49:S49" si="80">IF(C42="","",SUM(C42,C44,-C45,-C46,-C47,C48))</f>
        <v/>
      </c>
      <c r="D49" s="1496" t="str">
        <f t="shared" si="80"/>
        <v/>
      </c>
      <c r="E49" s="1496" t="str">
        <f t="shared" si="80"/>
        <v/>
      </c>
      <c r="F49" s="1496" t="str">
        <f t="shared" si="80"/>
        <v/>
      </c>
      <c r="G49" s="1496" t="str">
        <f t="shared" si="80"/>
        <v/>
      </c>
      <c r="H49" s="1496" t="str">
        <f t="shared" si="80"/>
        <v/>
      </c>
      <c r="I49" s="1496" t="str">
        <f t="shared" si="80"/>
        <v/>
      </c>
      <c r="J49" s="1496" t="str">
        <f t="shared" si="80"/>
        <v/>
      </c>
      <c r="K49" s="1496" t="str">
        <f t="shared" si="80"/>
        <v/>
      </c>
      <c r="L49" s="1496" t="str">
        <f t="shared" si="80"/>
        <v/>
      </c>
      <c r="M49" s="1496" t="str">
        <f t="shared" si="80"/>
        <v/>
      </c>
      <c r="N49" s="1496" t="str">
        <f t="shared" si="80"/>
        <v/>
      </c>
      <c r="O49" s="1496" t="str">
        <f t="shared" si="80"/>
        <v/>
      </c>
      <c r="P49" s="1496" t="str">
        <f t="shared" si="80"/>
        <v/>
      </c>
      <c r="Q49" s="1496" t="str">
        <f t="shared" si="80"/>
        <v/>
      </c>
      <c r="R49" s="1496" t="str">
        <f t="shared" si="80"/>
        <v/>
      </c>
      <c r="S49" s="1496" t="str">
        <f t="shared" si="80"/>
        <v/>
      </c>
      <c r="T49" s="1495"/>
      <c r="U49" s="1496"/>
      <c r="V49" s="1496"/>
      <c r="W49" s="1496"/>
      <c r="X49" s="1496"/>
      <c r="Y49" s="1496"/>
      <c r="Z49" s="1496"/>
      <c r="AA49" s="1496"/>
      <c r="AB49" s="1496"/>
      <c r="AC49" s="1496"/>
      <c r="AD49" s="1496"/>
      <c r="AE49" s="1496"/>
      <c r="AF49" s="1496"/>
      <c r="AG49" s="1496"/>
      <c r="AH49" s="1507"/>
      <c r="AI49" s="1496"/>
      <c r="AJ49" s="1684"/>
      <c r="AK49" s="1495" t="str">
        <f t="shared" ref="AK49:BA49" si="81">IF(AK42="","",SUM(AK42,AK44,-AK45,-AK46,-AK47,AK48))</f>
        <v/>
      </c>
      <c r="AL49" s="1496" t="str">
        <f t="shared" si="81"/>
        <v/>
      </c>
      <c r="AM49" s="1496" t="str">
        <f t="shared" si="81"/>
        <v/>
      </c>
      <c r="AN49" s="1496" t="str">
        <f t="shared" si="81"/>
        <v/>
      </c>
      <c r="AO49" s="1496" t="str">
        <f t="shared" si="81"/>
        <v/>
      </c>
      <c r="AP49" s="1496" t="str">
        <f t="shared" si="81"/>
        <v/>
      </c>
      <c r="AQ49" s="1496" t="str">
        <f t="shared" si="81"/>
        <v/>
      </c>
      <c r="AR49" s="1496" t="str">
        <f t="shared" si="81"/>
        <v/>
      </c>
      <c r="AS49" s="1496" t="str">
        <f t="shared" si="81"/>
        <v/>
      </c>
      <c r="AT49" s="1496" t="str">
        <f t="shared" si="81"/>
        <v/>
      </c>
      <c r="AU49" s="1496" t="str">
        <f t="shared" si="81"/>
        <v/>
      </c>
      <c r="AV49" s="1496" t="str">
        <f t="shared" si="81"/>
        <v/>
      </c>
      <c r="AW49" s="1496" t="str">
        <f t="shared" si="81"/>
        <v/>
      </c>
      <c r="AX49" s="1496" t="str">
        <f t="shared" si="81"/>
        <v/>
      </c>
      <c r="AY49" s="1496" t="str">
        <f t="shared" si="81"/>
        <v/>
      </c>
      <c r="AZ49" s="1496" t="str">
        <f t="shared" si="81"/>
        <v/>
      </c>
      <c r="BA49" s="1668" t="str">
        <f t="shared" si="81"/>
        <v/>
      </c>
      <c r="BB49" s="1495"/>
      <c r="BC49" s="1496"/>
      <c r="BD49" s="1496"/>
      <c r="BE49" s="1496"/>
      <c r="BF49" s="1496"/>
      <c r="BG49" s="1496"/>
      <c r="BH49" s="1496"/>
      <c r="BI49" s="1496"/>
      <c r="BJ49" s="1496"/>
      <c r="BK49" s="1496"/>
      <c r="BL49" s="1496"/>
      <c r="BM49" s="1496"/>
      <c r="BN49" s="1496"/>
      <c r="BO49" s="1496"/>
      <c r="BP49" s="1496"/>
      <c r="BQ49" s="1496"/>
      <c r="BR49" s="1498"/>
      <c r="BS49" s="1495"/>
      <c r="BT49" s="1496"/>
      <c r="BU49" s="1496"/>
      <c r="BV49" s="1496"/>
      <c r="BW49" s="1496"/>
      <c r="BX49" s="1496"/>
      <c r="BY49" s="1496"/>
      <c r="BZ49" s="1496"/>
      <c r="CA49" s="1496"/>
      <c r="CB49" s="1496"/>
      <c r="CC49" s="1496"/>
      <c r="CD49" s="1496"/>
      <c r="CE49" s="1496"/>
      <c r="CF49" s="1496"/>
      <c r="CG49" s="1496"/>
      <c r="CH49" s="1496"/>
      <c r="CI49" s="1498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7" t="s">
        <v>833</v>
      </c>
      <c r="B50" s="1499" t="s">
        <v>62</v>
      </c>
      <c r="C50" s="1500"/>
      <c r="D50" s="1501"/>
      <c r="E50" s="1501"/>
      <c r="F50" s="1501"/>
      <c r="G50" s="1501"/>
      <c r="H50" s="1501"/>
      <c r="I50" s="1501"/>
      <c r="J50" s="1501"/>
      <c r="K50" s="1501"/>
      <c r="L50" s="1501"/>
      <c r="M50" s="1501"/>
      <c r="N50" s="1501"/>
      <c r="O50" s="1501"/>
      <c r="P50" s="1501"/>
      <c r="Q50" s="1501"/>
      <c r="R50" s="1501"/>
      <c r="S50" s="1502"/>
      <c r="T50" s="1490"/>
      <c r="U50" s="1491"/>
      <c r="V50" s="1491"/>
      <c r="W50" s="1491"/>
      <c r="X50" s="1491"/>
      <c r="Y50" s="1491"/>
      <c r="Z50" s="1491"/>
      <c r="AA50" s="1491"/>
      <c r="AB50" s="1491"/>
      <c r="AC50" s="1492"/>
      <c r="AD50" s="1492"/>
      <c r="AE50" s="1492"/>
      <c r="AF50" s="1492"/>
      <c r="AG50" s="1491"/>
      <c r="AH50" s="1503"/>
      <c r="AI50" s="1491"/>
      <c r="AJ50" s="1683"/>
      <c r="AK50" s="1490"/>
      <c r="AL50" s="1491"/>
      <c r="AM50" s="1491"/>
      <c r="AN50" s="1491"/>
      <c r="AO50" s="1491"/>
      <c r="AP50" s="1491"/>
      <c r="AQ50" s="1491"/>
      <c r="AR50" s="1491"/>
      <c r="AS50" s="1491"/>
      <c r="AT50" s="1491"/>
      <c r="AU50" s="1491"/>
      <c r="AV50" s="1492"/>
      <c r="AW50" s="1491"/>
      <c r="AX50" s="1492"/>
      <c r="AY50" s="1491"/>
      <c r="AZ50" s="1491"/>
      <c r="BA50" s="1683"/>
      <c r="BB50" s="1459"/>
      <c r="BC50" s="1460"/>
      <c r="BD50" s="1460"/>
      <c r="BE50" s="1460"/>
      <c r="BF50" s="1460"/>
      <c r="BG50" s="1460"/>
      <c r="BH50" s="1460"/>
      <c r="BI50" s="1460"/>
      <c r="BJ50" s="1460"/>
      <c r="BK50" s="1460"/>
      <c r="BL50" s="1460"/>
      <c r="BM50" s="1460"/>
      <c r="BN50" s="1460"/>
      <c r="BO50" s="1460"/>
      <c r="BP50" s="1460"/>
      <c r="BQ50" s="1460"/>
      <c r="BR50" s="1461"/>
      <c r="BS50" s="1477"/>
      <c r="BT50" s="1478"/>
      <c r="BU50" s="1478"/>
      <c r="BV50" s="1478"/>
      <c r="BW50" s="1478"/>
      <c r="BX50" s="1478"/>
      <c r="BY50" s="1478"/>
      <c r="BZ50" s="1481"/>
      <c r="CA50" s="1478"/>
      <c r="CB50" s="1478"/>
      <c r="CC50" s="1478"/>
      <c r="CD50" s="1478"/>
      <c r="CE50" s="1478"/>
      <c r="CF50" s="1478"/>
      <c r="CG50" s="1478"/>
      <c r="CH50" s="1478"/>
      <c r="CI50" s="1480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4" t="s">
        <v>75</v>
      </c>
      <c r="B51" s="1482" t="s">
        <v>62</v>
      </c>
      <c r="C51" s="1483"/>
      <c r="D51" s="1484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  <c r="R51" s="1484"/>
      <c r="S51" s="1485"/>
      <c r="T51" s="1490"/>
      <c r="U51" s="1491"/>
      <c r="V51" s="1491"/>
      <c r="W51" s="1491"/>
      <c r="X51" s="1491"/>
      <c r="Y51" s="1491"/>
      <c r="Z51" s="1491"/>
      <c r="AA51" s="1491"/>
      <c r="AB51" s="1491"/>
      <c r="AC51" s="1491"/>
      <c r="AD51" s="1491"/>
      <c r="AE51" s="1491"/>
      <c r="AF51" s="1491"/>
      <c r="AG51" s="1491"/>
      <c r="AH51" s="1503"/>
      <c r="AI51" s="1491"/>
      <c r="AJ51" s="1683"/>
      <c r="AK51" s="1490"/>
      <c r="AL51" s="1491"/>
      <c r="AM51" s="1491"/>
      <c r="AN51" s="1491"/>
      <c r="AO51" s="1491"/>
      <c r="AP51" s="1491"/>
      <c r="AQ51" s="1491"/>
      <c r="AR51" s="1491"/>
      <c r="AS51" s="1491"/>
      <c r="AT51" s="1491"/>
      <c r="AU51" s="1491"/>
      <c r="AV51" s="1492"/>
      <c r="AW51" s="1491"/>
      <c r="AX51" s="1492"/>
      <c r="AY51" s="1491"/>
      <c r="AZ51" s="1491"/>
      <c r="BA51" s="1683"/>
      <c r="BB51" s="1445"/>
      <c r="BC51" s="1446"/>
      <c r="BD51" s="1446"/>
      <c r="BE51" s="1446"/>
      <c r="BF51" s="1446"/>
      <c r="BG51" s="1446"/>
      <c r="BH51" s="1446"/>
      <c r="BI51" s="1446"/>
      <c r="BJ51" s="1446"/>
      <c r="BK51" s="1446"/>
      <c r="BL51" s="1446"/>
      <c r="BM51" s="1446"/>
      <c r="BN51" s="1446"/>
      <c r="BO51" s="1446"/>
      <c r="BP51" s="1446"/>
      <c r="BQ51" s="1446"/>
      <c r="BR51" s="1447"/>
      <c r="BS51" s="1477"/>
      <c r="BT51" s="1478"/>
      <c r="BU51" s="1478"/>
      <c r="BV51" s="1478"/>
      <c r="BW51" s="1478"/>
      <c r="BX51" s="1478"/>
      <c r="BY51" s="1478"/>
      <c r="BZ51" s="1481"/>
      <c r="CA51" s="1478"/>
      <c r="CB51" s="1478"/>
      <c r="CC51" s="1478"/>
      <c r="CD51" s="1478"/>
      <c r="CE51" s="1478"/>
      <c r="CF51" s="1478"/>
      <c r="CG51" s="1478"/>
      <c r="CH51" s="1478"/>
      <c r="CI51" s="1480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4" t="s">
        <v>76</v>
      </c>
      <c r="B52" s="1482" t="s">
        <v>62</v>
      </c>
      <c r="C52" s="1487"/>
      <c r="D52" s="1488"/>
      <c r="E52" s="1488"/>
      <c r="F52" s="1488"/>
      <c r="G52" s="1488"/>
      <c r="H52" s="1488"/>
      <c r="I52" s="1488"/>
      <c r="J52" s="1488"/>
      <c r="K52" s="1488"/>
      <c r="L52" s="1488"/>
      <c r="M52" s="1488"/>
      <c r="N52" s="1488"/>
      <c r="O52" s="1488"/>
      <c r="P52" s="1488"/>
      <c r="Q52" s="1488"/>
      <c r="R52" s="1488"/>
      <c r="S52" s="1489"/>
      <c r="T52" s="1477"/>
      <c r="U52" s="1478"/>
      <c r="V52" s="1478"/>
      <c r="W52" s="1478"/>
      <c r="X52" s="1478"/>
      <c r="Y52" s="1478"/>
      <c r="Z52" s="1478"/>
      <c r="AA52" s="1478"/>
      <c r="AB52" s="1478"/>
      <c r="AC52" s="1478"/>
      <c r="AD52" s="1478"/>
      <c r="AE52" s="1478"/>
      <c r="AF52" s="1478"/>
      <c r="AG52" s="1478"/>
      <c r="AH52" s="1506"/>
      <c r="AI52" s="1478"/>
      <c r="AJ52" s="1682"/>
      <c r="AK52" s="1477"/>
      <c r="AL52" s="1478"/>
      <c r="AM52" s="1478"/>
      <c r="AN52" s="1478"/>
      <c r="AO52" s="1478"/>
      <c r="AP52" s="1478"/>
      <c r="AQ52" s="1478"/>
      <c r="AR52" s="1478"/>
      <c r="AS52" s="1478"/>
      <c r="AT52" s="1478"/>
      <c r="AU52" s="1478"/>
      <c r="AV52" s="1479"/>
      <c r="AW52" s="1478"/>
      <c r="AX52" s="1479"/>
      <c r="AY52" s="1478"/>
      <c r="AZ52" s="1478"/>
      <c r="BA52" s="1682"/>
      <c r="BB52" s="1445"/>
      <c r="BC52" s="1446"/>
      <c r="BD52" s="1446"/>
      <c r="BE52" s="1446"/>
      <c r="BF52" s="1446"/>
      <c r="BG52" s="1446"/>
      <c r="BH52" s="1446"/>
      <c r="BI52" s="1446"/>
      <c r="BJ52" s="1446"/>
      <c r="BK52" s="1446"/>
      <c r="BL52" s="1446"/>
      <c r="BM52" s="1446"/>
      <c r="BN52" s="1446"/>
      <c r="BO52" s="1446"/>
      <c r="BP52" s="1446"/>
      <c r="BQ52" s="1446"/>
      <c r="BR52" s="1447"/>
      <c r="BS52" s="1477"/>
      <c r="BT52" s="1478"/>
      <c r="BU52" s="1478"/>
      <c r="BV52" s="1478"/>
      <c r="BW52" s="1478"/>
      <c r="BX52" s="1478"/>
      <c r="BY52" s="1478"/>
      <c r="BZ52" s="1481"/>
      <c r="CA52" s="1478"/>
      <c r="CB52" s="1478"/>
      <c r="CC52" s="1478"/>
      <c r="CD52" s="1478"/>
      <c r="CE52" s="1478"/>
      <c r="CF52" s="1478"/>
      <c r="CG52" s="1478"/>
      <c r="CH52" s="1478"/>
      <c r="CI52" s="1480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4" t="s">
        <v>77</v>
      </c>
      <c r="B53" s="1482" t="s">
        <v>62</v>
      </c>
      <c r="C53" s="1487"/>
      <c r="D53" s="1488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  <c r="R53" s="1488"/>
      <c r="S53" s="1489"/>
      <c r="T53" s="1477"/>
      <c r="U53" s="1478"/>
      <c r="V53" s="1478"/>
      <c r="W53" s="1478"/>
      <c r="X53" s="1478"/>
      <c r="Y53" s="1478"/>
      <c r="Z53" s="1478"/>
      <c r="AA53" s="1478"/>
      <c r="AB53" s="1478"/>
      <c r="AC53" s="1478"/>
      <c r="AD53" s="1478"/>
      <c r="AE53" s="1478"/>
      <c r="AF53" s="1478"/>
      <c r="AG53" s="1478"/>
      <c r="AH53" s="1506"/>
      <c r="AI53" s="1478"/>
      <c r="AJ53" s="1682"/>
      <c r="AK53" s="1490"/>
      <c r="AL53" s="1491"/>
      <c r="AM53" s="1491"/>
      <c r="AN53" s="1491"/>
      <c r="AO53" s="1491"/>
      <c r="AP53" s="1491"/>
      <c r="AQ53" s="1491"/>
      <c r="AR53" s="1491"/>
      <c r="AS53" s="1491"/>
      <c r="AT53" s="1491"/>
      <c r="AU53" s="1491"/>
      <c r="AV53" s="1492"/>
      <c r="AW53" s="1491"/>
      <c r="AX53" s="1492"/>
      <c r="AY53" s="1491"/>
      <c r="AZ53" s="1491"/>
      <c r="BA53" s="1683"/>
      <c r="BB53" s="1445"/>
      <c r="BC53" s="1446"/>
      <c r="BD53" s="1446"/>
      <c r="BE53" s="1446"/>
      <c r="BF53" s="1446"/>
      <c r="BG53" s="1446"/>
      <c r="BH53" s="1446"/>
      <c r="BI53" s="1446"/>
      <c r="BJ53" s="1446"/>
      <c r="BK53" s="1446"/>
      <c r="BL53" s="1446"/>
      <c r="BM53" s="1446"/>
      <c r="BN53" s="1446"/>
      <c r="BO53" s="1446"/>
      <c r="BP53" s="1446"/>
      <c r="BQ53" s="1446"/>
      <c r="BR53" s="1447"/>
      <c r="BS53" s="1477"/>
      <c r="BT53" s="1478"/>
      <c r="BU53" s="1478"/>
      <c r="BV53" s="1478"/>
      <c r="BW53" s="1478"/>
      <c r="BX53" s="1478"/>
      <c r="BY53" s="1478"/>
      <c r="BZ53" s="1481"/>
      <c r="CA53" s="1478"/>
      <c r="CB53" s="1478"/>
      <c r="CC53" s="1478"/>
      <c r="CD53" s="1478"/>
      <c r="CE53" s="1478"/>
      <c r="CF53" s="1478"/>
      <c r="CG53" s="1478"/>
      <c r="CH53" s="1478"/>
      <c r="CI53" s="1480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4" t="s">
        <v>78</v>
      </c>
      <c r="B54" s="1482" t="s">
        <v>62</v>
      </c>
      <c r="C54" s="1487"/>
      <c r="D54" s="1488"/>
      <c r="E54" s="1488"/>
      <c r="F54" s="1488"/>
      <c r="G54" s="1488"/>
      <c r="H54" s="1488"/>
      <c r="I54" s="1488"/>
      <c r="J54" s="1488"/>
      <c r="K54" s="1488"/>
      <c r="L54" s="1488"/>
      <c r="M54" s="1488"/>
      <c r="N54" s="1488"/>
      <c r="O54" s="1488"/>
      <c r="P54" s="1488"/>
      <c r="Q54" s="1488"/>
      <c r="R54" s="1488"/>
      <c r="S54" s="1489"/>
      <c r="T54" s="1477"/>
      <c r="U54" s="1478"/>
      <c r="V54" s="1478"/>
      <c r="W54" s="1478"/>
      <c r="X54" s="1478"/>
      <c r="Y54" s="1478"/>
      <c r="Z54" s="1478"/>
      <c r="AA54" s="1478"/>
      <c r="AB54" s="1478"/>
      <c r="AC54" s="1478"/>
      <c r="AD54" s="1478"/>
      <c r="AE54" s="1478"/>
      <c r="AF54" s="1478"/>
      <c r="AG54" s="1478"/>
      <c r="AH54" s="1506"/>
      <c r="AI54" s="1478"/>
      <c r="AJ54" s="1682"/>
      <c r="AK54" s="1490"/>
      <c r="AL54" s="1491"/>
      <c r="AM54" s="1491"/>
      <c r="AN54" s="1491"/>
      <c r="AO54" s="1491"/>
      <c r="AP54" s="1491"/>
      <c r="AQ54" s="1491"/>
      <c r="AR54" s="1491"/>
      <c r="AS54" s="1491"/>
      <c r="AT54" s="1491"/>
      <c r="AU54" s="1491"/>
      <c r="AV54" s="1492"/>
      <c r="AW54" s="1491"/>
      <c r="AX54" s="1492"/>
      <c r="AY54" s="1491"/>
      <c r="AZ54" s="1491"/>
      <c r="BA54" s="1683"/>
      <c r="BB54" s="1445"/>
      <c r="BC54" s="1446"/>
      <c r="BD54" s="1446"/>
      <c r="BE54" s="1446"/>
      <c r="BF54" s="1446"/>
      <c r="BG54" s="1446"/>
      <c r="BH54" s="1446"/>
      <c r="BI54" s="1446"/>
      <c r="BJ54" s="1446"/>
      <c r="BK54" s="1446"/>
      <c r="BL54" s="1446"/>
      <c r="BM54" s="1446"/>
      <c r="BN54" s="1446"/>
      <c r="BO54" s="1446"/>
      <c r="BP54" s="1446"/>
      <c r="BQ54" s="1446"/>
      <c r="BR54" s="1447"/>
      <c r="BS54" s="1477"/>
      <c r="BT54" s="1478"/>
      <c r="BU54" s="1478"/>
      <c r="BV54" s="1478"/>
      <c r="BW54" s="1478"/>
      <c r="BX54" s="1478"/>
      <c r="BY54" s="1478"/>
      <c r="BZ54" s="1481"/>
      <c r="CA54" s="1478"/>
      <c r="CB54" s="1478"/>
      <c r="CC54" s="1478"/>
      <c r="CD54" s="1478"/>
      <c r="CE54" s="1478"/>
      <c r="CF54" s="1478"/>
      <c r="CG54" s="1478"/>
      <c r="CH54" s="1478"/>
      <c r="CI54" s="1480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4" t="s">
        <v>79</v>
      </c>
      <c r="B55" s="1482" t="s">
        <v>62</v>
      </c>
      <c r="C55" s="1487"/>
      <c r="D55" s="1488"/>
      <c r="E55" s="1488"/>
      <c r="F55" s="1488"/>
      <c r="G55" s="1488"/>
      <c r="H55" s="1488"/>
      <c r="I55" s="1488"/>
      <c r="J55" s="1488"/>
      <c r="K55" s="1488"/>
      <c r="L55" s="1488"/>
      <c r="M55" s="1488"/>
      <c r="N55" s="1488"/>
      <c r="O55" s="1488"/>
      <c r="P55" s="1488"/>
      <c r="Q55" s="1488"/>
      <c r="R55" s="1488"/>
      <c r="S55" s="1489"/>
      <c r="T55" s="1477"/>
      <c r="U55" s="1478"/>
      <c r="V55" s="1478"/>
      <c r="W55" s="1478"/>
      <c r="X55" s="1478"/>
      <c r="Y55" s="1478"/>
      <c r="Z55" s="1478"/>
      <c r="AA55" s="1478"/>
      <c r="AB55" s="1478"/>
      <c r="AC55" s="1478"/>
      <c r="AD55" s="1478"/>
      <c r="AE55" s="1478"/>
      <c r="AF55" s="1478"/>
      <c r="AG55" s="1478"/>
      <c r="AH55" s="1506"/>
      <c r="AI55" s="1478"/>
      <c r="AJ55" s="1682"/>
      <c r="AK55" s="1490"/>
      <c r="AL55" s="1491"/>
      <c r="AM55" s="1491"/>
      <c r="AN55" s="1491"/>
      <c r="AO55" s="1491"/>
      <c r="AP55" s="1491"/>
      <c r="AQ55" s="1491"/>
      <c r="AR55" s="1491"/>
      <c r="AS55" s="1491"/>
      <c r="AT55" s="1491"/>
      <c r="AU55" s="1491"/>
      <c r="AV55" s="1492"/>
      <c r="AW55" s="1491"/>
      <c r="AX55" s="1492"/>
      <c r="AY55" s="1491"/>
      <c r="AZ55" s="1491"/>
      <c r="BA55" s="1683"/>
      <c r="BB55" s="1445"/>
      <c r="BC55" s="1446"/>
      <c r="BD55" s="1446"/>
      <c r="BE55" s="1446"/>
      <c r="BF55" s="1446"/>
      <c r="BG55" s="1446"/>
      <c r="BH55" s="1446"/>
      <c r="BI55" s="1446"/>
      <c r="BJ55" s="1446"/>
      <c r="BK55" s="1446"/>
      <c r="BL55" s="1446"/>
      <c r="BM55" s="1446"/>
      <c r="BN55" s="1446"/>
      <c r="BO55" s="1446"/>
      <c r="BP55" s="1446"/>
      <c r="BQ55" s="1446"/>
      <c r="BR55" s="1447"/>
      <c r="BS55" s="1477"/>
      <c r="BT55" s="1478"/>
      <c r="BU55" s="1478"/>
      <c r="BV55" s="1478"/>
      <c r="BW55" s="1478"/>
      <c r="BX55" s="1478"/>
      <c r="BY55" s="1478"/>
      <c r="BZ55" s="1481"/>
      <c r="CA55" s="1478"/>
      <c r="CB55" s="1478"/>
      <c r="CC55" s="1478"/>
      <c r="CD55" s="1478"/>
      <c r="CE55" s="1478"/>
      <c r="CF55" s="1478"/>
      <c r="CG55" s="1478"/>
      <c r="CH55" s="1478"/>
      <c r="CI55" s="1480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4" t="s">
        <v>80</v>
      </c>
      <c r="B56" s="1482" t="s">
        <v>62</v>
      </c>
      <c r="C56" s="1487"/>
      <c r="D56" s="1488"/>
      <c r="E56" s="1488"/>
      <c r="F56" s="1488"/>
      <c r="G56" s="1488"/>
      <c r="H56" s="1488"/>
      <c r="I56" s="1488"/>
      <c r="J56" s="1488"/>
      <c r="K56" s="1488"/>
      <c r="L56" s="1488"/>
      <c r="M56" s="1488"/>
      <c r="N56" s="1488"/>
      <c r="O56" s="1488"/>
      <c r="P56" s="1488"/>
      <c r="Q56" s="1488"/>
      <c r="R56" s="1488"/>
      <c r="S56" s="1489"/>
      <c r="T56" s="1477"/>
      <c r="U56" s="1478"/>
      <c r="V56" s="1478"/>
      <c r="W56" s="1478"/>
      <c r="X56" s="1478"/>
      <c r="Y56" s="1478"/>
      <c r="Z56" s="1478"/>
      <c r="AA56" s="1478"/>
      <c r="AB56" s="1478"/>
      <c r="AC56" s="1478"/>
      <c r="AD56" s="1478"/>
      <c r="AE56" s="1478"/>
      <c r="AF56" s="1478"/>
      <c r="AG56" s="1478"/>
      <c r="AH56" s="1506"/>
      <c r="AI56" s="1478"/>
      <c r="AJ56" s="1682"/>
      <c r="AK56" s="1490"/>
      <c r="AL56" s="1491"/>
      <c r="AM56" s="1491"/>
      <c r="AN56" s="1491"/>
      <c r="AO56" s="1491"/>
      <c r="AP56" s="1491"/>
      <c r="AQ56" s="1491"/>
      <c r="AR56" s="1491"/>
      <c r="AS56" s="1491"/>
      <c r="AT56" s="1491"/>
      <c r="AU56" s="1491"/>
      <c r="AV56" s="1492"/>
      <c r="AW56" s="1491"/>
      <c r="AX56" s="1492"/>
      <c r="AY56" s="1491"/>
      <c r="AZ56" s="1491"/>
      <c r="BA56" s="1683"/>
      <c r="BB56" s="1445"/>
      <c r="BC56" s="1446"/>
      <c r="BD56" s="1446"/>
      <c r="BE56" s="1446"/>
      <c r="BF56" s="1446"/>
      <c r="BG56" s="1446"/>
      <c r="BH56" s="1446"/>
      <c r="BI56" s="1446"/>
      <c r="BJ56" s="1446"/>
      <c r="BK56" s="1446"/>
      <c r="BL56" s="1446"/>
      <c r="BM56" s="1446"/>
      <c r="BN56" s="1446"/>
      <c r="BO56" s="1446"/>
      <c r="BP56" s="1446"/>
      <c r="BQ56" s="1446"/>
      <c r="BR56" s="1447"/>
      <c r="BS56" s="1477"/>
      <c r="BT56" s="1478"/>
      <c r="BU56" s="1478"/>
      <c r="BV56" s="1478"/>
      <c r="BW56" s="1478"/>
      <c r="BX56" s="1478"/>
      <c r="BY56" s="1478"/>
      <c r="BZ56" s="1481"/>
      <c r="CA56" s="1478"/>
      <c r="CB56" s="1478"/>
      <c r="CC56" s="1478"/>
      <c r="CD56" s="1478"/>
      <c r="CE56" s="1478"/>
      <c r="CF56" s="1478"/>
      <c r="CG56" s="1478"/>
      <c r="CH56" s="1478"/>
      <c r="CI56" s="1480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7" t="s">
        <v>81</v>
      </c>
      <c r="B57" s="1494" t="s">
        <v>62</v>
      </c>
      <c r="C57" s="1495" t="str">
        <f t="shared" ref="C57:S57" si="82">IF(C50="","",SUM(C50,C52,-C53,-C54,-C55,C56))</f>
        <v/>
      </c>
      <c r="D57" s="1496" t="str">
        <f t="shared" si="82"/>
        <v/>
      </c>
      <c r="E57" s="1496" t="str">
        <f t="shared" si="82"/>
        <v/>
      </c>
      <c r="F57" s="1496" t="str">
        <f t="shared" si="82"/>
        <v/>
      </c>
      <c r="G57" s="1496" t="str">
        <f t="shared" si="82"/>
        <v/>
      </c>
      <c r="H57" s="1496" t="str">
        <f t="shared" si="82"/>
        <v/>
      </c>
      <c r="I57" s="1496" t="str">
        <f t="shared" si="82"/>
        <v/>
      </c>
      <c r="J57" s="1496" t="str">
        <f t="shared" si="82"/>
        <v/>
      </c>
      <c r="K57" s="1496" t="str">
        <f t="shared" si="82"/>
        <v/>
      </c>
      <c r="L57" s="1496" t="str">
        <f t="shared" si="82"/>
        <v/>
      </c>
      <c r="M57" s="1496" t="str">
        <f t="shared" si="82"/>
        <v/>
      </c>
      <c r="N57" s="1496" t="str">
        <f t="shared" si="82"/>
        <v/>
      </c>
      <c r="O57" s="1496" t="str">
        <f t="shared" si="82"/>
        <v/>
      </c>
      <c r="P57" s="1496" t="str">
        <f t="shared" si="82"/>
        <v/>
      </c>
      <c r="Q57" s="1496" t="str">
        <f t="shared" si="82"/>
        <v/>
      </c>
      <c r="R57" s="1496" t="str">
        <f t="shared" si="82"/>
        <v/>
      </c>
      <c r="S57" s="1496" t="str">
        <f t="shared" si="82"/>
        <v/>
      </c>
      <c r="T57" s="1495"/>
      <c r="U57" s="1496"/>
      <c r="V57" s="1496"/>
      <c r="W57" s="1496"/>
      <c r="X57" s="1496"/>
      <c r="Y57" s="1496"/>
      <c r="Z57" s="1496"/>
      <c r="AA57" s="1496"/>
      <c r="AB57" s="1496"/>
      <c r="AC57" s="1496"/>
      <c r="AD57" s="1496"/>
      <c r="AE57" s="1496"/>
      <c r="AF57" s="1496"/>
      <c r="AG57" s="1496"/>
      <c r="AH57" s="1507"/>
      <c r="AI57" s="1496"/>
      <c r="AJ57" s="1684"/>
      <c r="AK57" s="1495"/>
      <c r="AL57" s="1496"/>
      <c r="AM57" s="1496"/>
      <c r="AN57" s="1496"/>
      <c r="AO57" s="1496"/>
      <c r="AP57" s="1496"/>
      <c r="AQ57" s="1496"/>
      <c r="AR57" s="1496"/>
      <c r="AS57" s="1496"/>
      <c r="AT57" s="1496"/>
      <c r="AU57" s="1496"/>
      <c r="AV57" s="1497"/>
      <c r="AW57" s="1496"/>
      <c r="AX57" s="1497"/>
      <c r="AY57" s="1496"/>
      <c r="AZ57" s="1496"/>
      <c r="BA57" s="1684"/>
      <c r="BB57" s="1495" t="str">
        <f t="shared" ref="BB57:BJ57" si="83">IF(BB50="","",SUM(BB50,BB52,-BB53,-BB54,-BB55,BB56))</f>
        <v/>
      </c>
      <c r="BC57" s="1496" t="str">
        <f t="shared" si="83"/>
        <v/>
      </c>
      <c r="BD57" s="1496" t="str">
        <f t="shared" si="83"/>
        <v/>
      </c>
      <c r="BE57" s="1496" t="str">
        <f t="shared" si="83"/>
        <v/>
      </c>
      <c r="BF57" s="1496" t="str">
        <f t="shared" si="83"/>
        <v/>
      </c>
      <c r="BG57" s="1496" t="str">
        <f t="shared" si="83"/>
        <v/>
      </c>
      <c r="BH57" s="1496" t="str">
        <f t="shared" si="83"/>
        <v/>
      </c>
      <c r="BI57" s="1496" t="str">
        <f t="shared" si="83"/>
        <v/>
      </c>
      <c r="BJ57" s="1496" t="str">
        <f t="shared" si="83"/>
        <v/>
      </c>
      <c r="BK57" s="1496"/>
      <c r="BL57" s="1496"/>
      <c r="BM57" s="1496" t="str">
        <f t="shared" ref="BM57:BR57" si="84">IF(BM50="","",SUM(BM50,BM52,-BM53,-BM54,-BM55,BM56))</f>
        <v/>
      </c>
      <c r="BN57" s="1496" t="str">
        <f t="shared" si="84"/>
        <v/>
      </c>
      <c r="BO57" s="1496" t="str">
        <f t="shared" si="84"/>
        <v/>
      </c>
      <c r="BP57" s="1496" t="str">
        <f t="shared" si="84"/>
        <v/>
      </c>
      <c r="BQ57" s="1496" t="str">
        <f t="shared" si="84"/>
        <v/>
      </c>
      <c r="BR57" s="1496" t="str">
        <f t="shared" si="84"/>
        <v/>
      </c>
      <c r="BS57" s="1495"/>
      <c r="BT57" s="1496"/>
      <c r="BU57" s="1496"/>
      <c r="BV57" s="1496"/>
      <c r="BW57" s="1496"/>
      <c r="BX57" s="1496"/>
      <c r="BY57" s="1496"/>
      <c r="BZ57" s="1496"/>
      <c r="CA57" s="1496"/>
      <c r="CB57" s="1496"/>
      <c r="CC57" s="1496"/>
      <c r="CD57" s="1496"/>
      <c r="CE57" s="1496"/>
      <c r="CF57" s="1496"/>
      <c r="CG57" s="1496"/>
      <c r="CH57" s="1496"/>
      <c r="CI57" s="1498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7" t="s">
        <v>833</v>
      </c>
      <c r="B58" s="1499" t="s">
        <v>63</v>
      </c>
      <c r="C58" s="1500"/>
      <c r="D58" s="1501"/>
      <c r="E58" s="1501"/>
      <c r="F58" s="1501"/>
      <c r="G58" s="1501"/>
      <c r="H58" s="1501"/>
      <c r="I58" s="1501"/>
      <c r="J58" s="1501"/>
      <c r="K58" s="1501"/>
      <c r="L58" s="1501"/>
      <c r="M58" s="1501"/>
      <c r="N58" s="1501"/>
      <c r="O58" s="1501"/>
      <c r="P58" s="1501"/>
      <c r="Q58" s="1501"/>
      <c r="R58" s="1501"/>
      <c r="S58" s="1502"/>
      <c r="T58" s="1490"/>
      <c r="U58" s="1491"/>
      <c r="V58" s="1491"/>
      <c r="W58" s="1491"/>
      <c r="X58" s="1491"/>
      <c r="Y58" s="1491"/>
      <c r="Z58" s="1491"/>
      <c r="AA58" s="1491"/>
      <c r="AB58" s="1491"/>
      <c r="AC58" s="1492"/>
      <c r="AD58" s="1492"/>
      <c r="AE58" s="1492"/>
      <c r="AF58" s="1492"/>
      <c r="AG58" s="1491"/>
      <c r="AH58" s="1503"/>
      <c r="AI58" s="1491"/>
      <c r="AJ58" s="1683"/>
      <c r="AK58" s="1490"/>
      <c r="AL58" s="1491"/>
      <c r="AM58" s="1491"/>
      <c r="AN58" s="1491"/>
      <c r="AO58" s="1491"/>
      <c r="AP58" s="1491"/>
      <c r="AQ58" s="1491"/>
      <c r="AR58" s="1491"/>
      <c r="AS58" s="1491"/>
      <c r="AT58" s="1491"/>
      <c r="AU58" s="1491"/>
      <c r="AV58" s="1492"/>
      <c r="AW58" s="1491"/>
      <c r="AX58" s="1492"/>
      <c r="AY58" s="1491"/>
      <c r="AZ58" s="1491"/>
      <c r="BA58" s="1683"/>
      <c r="BB58" s="1490"/>
      <c r="BC58" s="1491"/>
      <c r="BD58" s="1491"/>
      <c r="BE58" s="1491"/>
      <c r="BF58" s="1491"/>
      <c r="BG58" s="1491"/>
      <c r="BH58" s="1491"/>
      <c r="BI58" s="1491"/>
      <c r="BJ58" s="1491"/>
      <c r="BK58" s="1491"/>
      <c r="BL58" s="1491"/>
      <c r="BM58" s="1492"/>
      <c r="BN58" s="1491"/>
      <c r="BO58" s="1492"/>
      <c r="BP58" s="1491"/>
      <c r="BQ58" s="1492"/>
      <c r="BR58" s="1493"/>
      <c r="BS58" s="1459"/>
      <c r="BT58" s="1460"/>
      <c r="BU58" s="1460"/>
      <c r="BV58" s="1460"/>
      <c r="BW58" s="1460"/>
      <c r="BX58" s="1460"/>
      <c r="BY58" s="1460"/>
      <c r="BZ58" s="1460"/>
      <c r="CA58" s="1460"/>
      <c r="CB58" s="1460"/>
      <c r="CC58" s="1460"/>
      <c r="CD58" s="1460"/>
      <c r="CE58" s="1460"/>
      <c r="CF58" s="1460"/>
      <c r="CG58" s="1460"/>
      <c r="CH58" s="1460"/>
      <c r="CI58" s="1461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4" t="s">
        <v>75</v>
      </c>
      <c r="B59" s="1482" t="s">
        <v>63</v>
      </c>
      <c r="C59" s="1483"/>
      <c r="D59" s="1484"/>
      <c r="E59" s="1484"/>
      <c r="F59" s="1484"/>
      <c r="G59" s="1484"/>
      <c r="H59" s="1484"/>
      <c r="I59" s="1484"/>
      <c r="J59" s="1484"/>
      <c r="K59" s="1484"/>
      <c r="L59" s="1484"/>
      <c r="M59" s="1484"/>
      <c r="N59" s="1484"/>
      <c r="O59" s="1484"/>
      <c r="P59" s="1484"/>
      <c r="Q59" s="1484"/>
      <c r="R59" s="1484"/>
      <c r="S59" s="1485"/>
      <c r="T59" s="1490"/>
      <c r="U59" s="1491"/>
      <c r="V59" s="1491"/>
      <c r="W59" s="1491"/>
      <c r="X59" s="1491"/>
      <c r="Y59" s="1491"/>
      <c r="Z59" s="1491"/>
      <c r="AA59" s="1491"/>
      <c r="AB59" s="1491"/>
      <c r="AC59" s="1492"/>
      <c r="AD59" s="1492"/>
      <c r="AE59" s="1492"/>
      <c r="AF59" s="1492"/>
      <c r="AG59" s="1491"/>
      <c r="AH59" s="1503"/>
      <c r="AI59" s="1491"/>
      <c r="AJ59" s="1683"/>
      <c r="AK59" s="1490"/>
      <c r="AL59" s="1491"/>
      <c r="AM59" s="1491"/>
      <c r="AN59" s="1491"/>
      <c r="AO59" s="1491"/>
      <c r="AP59" s="1491"/>
      <c r="AQ59" s="1491"/>
      <c r="AR59" s="1491"/>
      <c r="AS59" s="1491"/>
      <c r="AT59" s="1491"/>
      <c r="AU59" s="1491"/>
      <c r="AV59" s="1492"/>
      <c r="AW59" s="1491"/>
      <c r="AX59" s="1492"/>
      <c r="AY59" s="1491"/>
      <c r="AZ59" s="1491"/>
      <c r="BA59" s="1683"/>
      <c r="BB59" s="1490"/>
      <c r="BC59" s="1491"/>
      <c r="BD59" s="1491"/>
      <c r="BE59" s="1491"/>
      <c r="BF59" s="1491"/>
      <c r="BG59" s="1491"/>
      <c r="BH59" s="1491"/>
      <c r="BI59" s="1491"/>
      <c r="BJ59" s="1491"/>
      <c r="BK59" s="1491"/>
      <c r="BL59" s="1491"/>
      <c r="BM59" s="1492"/>
      <c r="BN59" s="1491"/>
      <c r="BO59" s="1492"/>
      <c r="BP59" s="1491"/>
      <c r="BQ59" s="1492"/>
      <c r="BR59" s="1493"/>
      <c r="BS59" s="1445"/>
      <c r="BT59" s="1446"/>
      <c r="BU59" s="1446"/>
      <c r="BV59" s="1446"/>
      <c r="BW59" s="1446"/>
      <c r="BX59" s="1446"/>
      <c r="BY59" s="1446"/>
      <c r="BZ59" s="1446"/>
      <c r="CA59" s="1446"/>
      <c r="CB59" s="1446"/>
      <c r="CC59" s="1446"/>
      <c r="CD59" s="1446"/>
      <c r="CE59" s="1446"/>
      <c r="CF59" s="1446"/>
      <c r="CG59" s="1446"/>
      <c r="CH59" s="1446"/>
      <c r="CI59" s="1447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4" t="s">
        <v>76</v>
      </c>
      <c r="B60" s="1482" t="s">
        <v>63</v>
      </c>
      <c r="C60" s="1487"/>
      <c r="D60" s="1488"/>
      <c r="E60" s="1488"/>
      <c r="F60" s="1488"/>
      <c r="G60" s="1488"/>
      <c r="H60" s="1488"/>
      <c r="I60" s="1488"/>
      <c r="J60" s="1488"/>
      <c r="K60" s="1488"/>
      <c r="L60" s="1488"/>
      <c r="M60" s="1488"/>
      <c r="N60" s="1488"/>
      <c r="O60" s="1488"/>
      <c r="P60" s="1488"/>
      <c r="Q60" s="1488"/>
      <c r="R60" s="1488"/>
      <c r="S60" s="1489"/>
      <c r="T60" s="1477"/>
      <c r="U60" s="1478"/>
      <c r="V60" s="1478"/>
      <c r="W60" s="1478"/>
      <c r="X60" s="1478"/>
      <c r="Y60" s="1478"/>
      <c r="Z60" s="1478"/>
      <c r="AA60" s="1478"/>
      <c r="AB60" s="1478"/>
      <c r="AC60" s="1477"/>
      <c r="AD60" s="1477"/>
      <c r="AE60" s="1477"/>
      <c r="AF60" s="1477"/>
      <c r="AG60" s="1478"/>
      <c r="AH60" s="1506"/>
      <c r="AI60" s="1478"/>
      <c r="AJ60" s="1682"/>
      <c r="AK60" s="1477"/>
      <c r="AL60" s="1478"/>
      <c r="AM60" s="1478"/>
      <c r="AN60" s="1478"/>
      <c r="AO60" s="1478"/>
      <c r="AP60" s="1478"/>
      <c r="AQ60" s="1478"/>
      <c r="AR60" s="1478"/>
      <c r="AS60" s="1478"/>
      <c r="AT60" s="1478"/>
      <c r="AU60" s="1478"/>
      <c r="AV60" s="1479"/>
      <c r="AW60" s="1478"/>
      <c r="AX60" s="1479"/>
      <c r="AY60" s="1478"/>
      <c r="AZ60" s="1478"/>
      <c r="BA60" s="1682"/>
      <c r="BB60" s="1477"/>
      <c r="BC60" s="1478"/>
      <c r="BD60" s="1478"/>
      <c r="BE60" s="1478"/>
      <c r="BF60" s="1478"/>
      <c r="BG60" s="1478"/>
      <c r="BH60" s="1478"/>
      <c r="BI60" s="1478"/>
      <c r="BJ60" s="1478"/>
      <c r="BK60" s="1478"/>
      <c r="BL60" s="1478"/>
      <c r="BM60" s="1478"/>
      <c r="BN60" s="1478"/>
      <c r="BO60" s="1478"/>
      <c r="BP60" s="1478"/>
      <c r="BQ60" s="1478"/>
      <c r="BR60" s="1480"/>
      <c r="BS60" s="1445"/>
      <c r="BT60" s="1446"/>
      <c r="BU60" s="1446"/>
      <c r="BV60" s="1446"/>
      <c r="BW60" s="1446"/>
      <c r="BX60" s="1446"/>
      <c r="BY60" s="1446"/>
      <c r="BZ60" s="1446"/>
      <c r="CA60" s="1446"/>
      <c r="CB60" s="1446"/>
      <c r="CC60" s="1446"/>
      <c r="CD60" s="1446"/>
      <c r="CE60" s="1446"/>
      <c r="CF60" s="1446"/>
      <c r="CG60" s="1446"/>
      <c r="CH60" s="1446"/>
      <c r="CI60" s="1447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4" t="s">
        <v>77</v>
      </c>
      <c r="B61" s="1482" t="s">
        <v>63</v>
      </c>
      <c r="C61" s="1487"/>
      <c r="D61" s="1488"/>
      <c r="E61" s="1488"/>
      <c r="F61" s="1488"/>
      <c r="G61" s="1488"/>
      <c r="H61" s="1488"/>
      <c r="I61" s="1488"/>
      <c r="J61" s="1488"/>
      <c r="K61" s="1488"/>
      <c r="L61" s="1488"/>
      <c r="M61" s="1488"/>
      <c r="N61" s="1488"/>
      <c r="O61" s="1488"/>
      <c r="P61" s="1488"/>
      <c r="Q61" s="1488"/>
      <c r="R61" s="1488"/>
      <c r="S61" s="1489"/>
      <c r="T61" s="1477"/>
      <c r="U61" s="1478"/>
      <c r="V61" s="1478"/>
      <c r="W61" s="1478"/>
      <c r="X61" s="1478"/>
      <c r="Y61" s="1478"/>
      <c r="Z61" s="1478"/>
      <c r="AA61" s="1478"/>
      <c r="AB61" s="1478"/>
      <c r="AC61" s="1477"/>
      <c r="AD61" s="1477"/>
      <c r="AE61" s="1477"/>
      <c r="AF61" s="1477"/>
      <c r="AG61" s="1478"/>
      <c r="AH61" s="1506"/>
      <c r="AI61" s="1478"/>
      <c r="AJ61" s="1682"/>
      <c r="AK61" s="1477"/>
      <c r="AL61" s="1478"/>
      <c r="AM61" s="1478"/>
      <c r="AN61" s="1478"/>
      <c r="AO61" s="1478"/>
      <c r="AP61" s="1478"/>
      <c r="AQ61" s="1478"/>
      <c r="AR61" s="1478"/>
      <c r="AS61" s="1478"/>
      <c r="AT61" s="1478"/>
      <c r="AU61" s="1478"/>
      <c r="AV61" s="1479"/>
      <c r="AW61" s="1478"/>
      <c r="AX61" s="1479"/>
      <c r="AY61" s="1478"/>
      <c r="AZ61" s="1478"/>
      <c r="BA61" s="1682"/>
      <c r="BB61" s="1477"/>
      <c r="BC61" s="1478"/>
      <c r="BD61" s="1478"/>
      <c r="BE61" s="1478"/>
      <c r="BF61" s="1478"/>
      <c r="BG61" s="1478"/>
      <c r="BH61" s="1478"/>
      <c r="BI61" s="1478"/>
      <c r="BJ61" s="1478"/>
      <c r="BK61" s="1478"/>
      <c r="BL61" s="1478"/>
      <c r="BM61" s="1478"/>
      <c r="BN61" s="1478"/>
      <c r="BO61" s="1478"/>
      <c r="BP61" s="1478"/>
      <c r="BQ61" s="1478"/>
      <c r="BR61" s="1480"/>
      <c r="BS61" s="1445"/>
      <c r="BT61" s="1446"/>
      <c r="BU61" s="1446"/>
      <c r="BV61" s="1446"/>
      <c r="BW61" s="1446"/>
      <c r="BX61" s="1446"/>
      <c r="BY61" s="1446"/>
      <c r="BZ61" s="1446"/>
      <c r="CA61" s="1446"/>
      <c r="CB61" s="1446"/>
      <c r="CC61" s="1446"/>
      <c r="CD61" s="1446"/>
      <c r="CE61" s="1446"/>
      <c r="CF61" s="1446"/>
      <c r="CG61" s="1446"/>
      <c r="CH61" s="1446"/>
      <c r="CI61" s="1447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4" t="s">
        <v>78</v>
      </c>
      <c r="B62" s="1482" t="s">
        <v>63</v>
      </c>
      <c r="C62" s="1487"/>
      <c r="D62" s="1488"/>
      <c r="E62" s="1488"/>
      <c r="F62" s="1488"/>
      <c r="G62" s="1488"/>
      <c r="H62" s="1488"/>
      <c r="I62" s="1488"/>
      <c r="J62" s="1488"/>
      <c r="K62" s="1488"/>
      <c r="L62" s="1488"/>
      <c r="M62" s="1488"/>
      <c r="N62" s="1488"/>
      <c r="O62" s="1488"/>
      <c r="P62" s="1488"/>
      <c r="Q62" s="1488"/>
      <c r="R62" s="1488"/>
      <c r="S62" s="1489"/>
      <c r="T62" s="1477"/>
      <c r="U62" s="1478"/>
      <c r="V62" s="1478"/>
      <c r="W62" s="1478"/>
      <c r="X62" s="1478"/>
      <c r="Y62" s="1478"/>
      <c r="Z62" s="1478"/>
      <c r="AA62" s="1478"/>
      <c r="AB62" s="1478"/>
      <c r="AC62" s="1477"/>
      <c r="AD62" s="1477"/>
      <c r="AE62" s="1477"/>
      <c r="AF62" s="1477"/>
      <c r="AG62" s="1478"/>
      <c r="AH62" s="1506"/>
      <c r="AI62" s="1478"/>
      <c r="AJ62" s="1682"/>
      <c r="AK62" s="1477"/>
      <c r="AL62" s="1478"/>
      <c r="AM62" s="1478"/>
      <c r="AN62" s="1478"/>
      <c r="AO62" s="1478"/>
      <c r="AP62" s="1478"/>
      <c r="AQ62" s="1478"/>
      <c r="AR62" s="1478"/>
      <c r="AS62" s="1478"/>
      <c r="AT62" s="1478"/>
      <c r="AU62" s="1478"/>
      <c r="AV62" s="1479"/>
      <c r="AW62" s="1478"/>
      <c r="AX62" s="1479"/>
      <c r="AY62" s="1478"/>
      <c r="AZ62" s="1478"/>
      <c r="BA62" s="1682"/>
      <c r="BB62" s="1477"/>
      <c r="BC62" s="1478"/>
      <c r="BD62" s="1478"/>
      <c r="BE62" s="1478"/>
      <c r="BF62" s="1478"/>
      <c r="BG62" s="1478"/>
      <c r="BH62" s="1478"/>
      <c r="BI62" s="1478"/>
      <c r="BJ62" s="1478"/>
      <c r="BK62" s="1478"/>
      <c r="BL62" s="1478"/>
      <c r="BM62" s="1478"/>
      <c r="BN62" s="1478"/>
      <c r="BO62" s="1478"/>
      <c r="BP62" s="1478"/>
      <c r="BQ62" s="1478"/>
      <c r="BR62" s="1480"/>
      <c r="BS62" s="1445"/>
      <c r="BT62" s="1446"/>
      <c r="BU62" s="1446"/>
      <c r="BV62" s="1446"/>
      <c r="BW62" s="1446"/>
      <c r="BX62" s="1446"/>
      <c r="BY62" s="1446"/>
      <c r="BZ62" s="1446"/>
      <c r="CA62" s="1446"/>
      <c r="CB62" s="1446"/>
      <c r="CC62" s="1446"/>
      <c r="CD62" s="1446"/>
      <c r="CE62" s="1446"/>
      <c r="CF62" s="1446"/>
      <c r="CG62" s="1446"/>
      <c r="CH62" s="1446"/>
      <c r="CI62" s="1447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4" t="s">
        <v>79</v>
      </c>
      <c r="B63" s="1482" t="s">
        <v>63</v>
      </c>
      <c r="C63" s="1487"/>
      <c r="D63" s="1488"/>
      <c r="E63" s="1488"/>
      <c r="F63" s="1488"/>
      <c r="G63" s="1488"/>
      <c r="H63" s="1488"/>
      <c r="I63" s="1488"/>
      <c r="J63" s="1488"/>
      <c r="K63" s="1488"/>
      <c r="L63" s="1488"/>
      <c r="M63" s="1488"/>
      <c r="N63" s="1488"/>
      <c r="O63" s="1488"/>
      <c r="P63" s="1488"/>
      <c r="Q63" s="1488"/>
      <c r="R63" s="1488"/>
      <c r="S63" s="1489"/>
      <c r="T63" s="1477"/>
      <c r="U63" s="1478"/>
      <c r="V63" s="1478"/>
      <c r="W63" s="1478"/>
      <c r="X63" s="1478"/>
      <c r="Y63" s="1478"/>
      <c r="Z63" s="1478"/>
      <c r="AA63" s="1478"/>
      <c r="AB63" s="1478"/>
      <c r="AC63" s="1477"/>
      <c r="AD63" s="1477"/>
      <c r="AE63" s="1477"/>
      <c r="AF63" s="1477"/>
      <c r="AG63" s="1478"/>
      <c r="AH63" s="1506"/>
      <c r="AI63" s="1478"/>
      <c r="AJ63" s="1682"/>
      <c r="AK63" s="1477"/>
      <c r="AL63" s="1478"/>
      <c r="AM63" s="1478"/>
      <c r="AN63" s="1478"/>
      <c r="AO63" s="1478"/>
      <c r="AP63" s="1478"/>
      <c r="AQ63" s="1478"/>
      <c r="AR63" s="1478"/>
      <c r="AS63" s="1478"/>
      <c r="AT63" s="1478"/>
      <c r="AU63" s="1478"/>
      <c r="AV63" s="1479"/>
      <c r="AW63" s="1478"/>
      <c r="AX63" s="1479"/>
      <c r="AY63" s="1478"/>
      <c r="AZ63" s="1478"/>
      <c r="BA63" s="1682"/>
      <c r="BB63" s="1477"/>
      <c r="BC63" s="1478"/>
      <c r="BD63" s="1478"/>
      <c r="BE63" s="1478"/>
      <c r="BF63" s="1478"/>
      <c r="BG63" s="1478"/>
      <c r="BH63" s="1478"/>
      <c r="BI63" s="1478"/>
      <c r="BJ63" s="1478"/>
      <c r="BK63" s="1478"/>
      <c r="BL63" s="1478"/>
      <c r="BM63" s="1478"/>
      <c r="BN63" s="1478"/>
      <c r="BO63" s="1478"/>
      <c r="BP63" s="1478"/>
      <c r="BQ63" s="1478"/>
      <c r="BR63" s="1480"/>
      <c r="BS63" s="1445"/>
      <c r="BT63" s="1446"/>
      <c r="BU63" s="1446"/>
      <c r="BV63" s="1446"/>
      <c r="BW63" s="1446"/>
      <c r="BX63" s="1446"/>
      <c r="BY63" s="1446"/>
      <c r="BZ63" s="1446"/>
      <c r="CA63" s="1446"/>
      <c r="CB63" s="1446"/>
      <c r="CC63" s="1446"/>
      <c r="CD63" s="1446"/>
      <c r="CE63" s="1446"/>
      <c r="CF63" s="1446"/>
      <c r="CG63" s="1446"/>
      <c r="CH63" s="1446"/>
      <c r="CI63" s="1447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4" t="s">
        <v>80</v>
      </c>
      <c r="B64" s="1482" t="s">
        <v>63</v>
      </c>
      <c r="C64" s="1487"/>
      <c r="D64" s="1488"/>
      <c r="E64" s="1488"/>
      <c r="F64" s="1488"/>
      <c r="G64" s="1488"/>
      <c r="H64" s="1488"/>
      <c r="I64" s="1488"/>
      <c r="J64" s="1488"/>
      <c r="K64" s="1488"/>
      <c r="L64" s="1488"/>
      <c r="M64" s="1488"/>
      <c r="N64" s="1488"/>
      <c r="O64" s="1488"/>
      <c r="P64" s="1488"/>
      <c r="Q64" s="1488"/>
      <c r="R64" s="1488"/>
      <c r="S64" s="1489"/>
      <c r="T64" s="1477"/>
      <c r="U64" s="1478"/>
      <c r="V64" s="1478"/>
      <c r="W64" s="1478"/>
      <c r="X64" s="1478"/>
      <c r="Y64" s="1478"/>
      <c r="Z64" s="1478"/>
      <c r="AA64" s="1478"/>
      <c r="AB64" s="1478"/>
      <c r="AC64" s="1477"/>
      <c r="AD64" s="1477"/>
      <c r="AE64" s="1477"/>
      <c r="AF64" s="1477"/>
      <c r="AG64" s="1478"/>
      <c r="AH64" s="1506"/>
      <c r="AI64" s="1478"/>
      <c r="AJ64" s="1682"/>
      <c r="AK64" s="1477"/>
      <c r="AL64" s="1478"/>
      <c r="AM64" s="1478"/>
      <c r="AN64" s="1478"/>
      <c r="AO64" s="1478"/>
      <c r="AP64" s="1478"/>
      <c r="AQ64" s="1478"/>
      <c r="AR64" s="1478"/>
      <c r="AS64" s="1478"/>
      <c r="AT64" s="1478"/>
      <c r="AU64" s="1478"/>
      <c r="AV64" s="1479"/>
      <c r="AW64" s="1478"/>
      <c r="AX64" s="1479"/>
      <c r="AY64" s="1478"/>
      <c r="AZ64" s="1478"/>
      <c r="BA64" s="1682"/>
      <c r="BB64" s="1477"/>
      <c r="BC64" s="1478"/>
      <c r="BD64" s="1478"/>
      <c r="BE64" s="1478"/>
      <c r="BF64" s="1478"/>
      <c r="BG64" s="1478"/>
      <c r="BH64" s="1478"/>
      <c r="BI64" s="1478"/>
      <c r="BJ64" s="1478"/>
      <c r="BK64" s="1478"/>
      <c r="BL64" s="1478"/>
      <c r="BM64" s="1478"/>
      <c r="BN64" s="1478"/>
      <c r="BO64" s="1478"/>
      <c r="BP64" s="1478"/>
      <c r="BQ64" s="1478"/>
      <c r="BR64" s="1480"/>
      <c r="BS64" s="1445"/>
      <c r="BT64" s="1446"/>
      <c r="BU64" s="1446"/>
      <c r="BV64" s="1446"/>
      <c r="BW64" s="1446"/>
      <c r="BX64" s="1446"/>
      <c r="BY64" s="1446"/>
      <c r="BZ64" s="1446"/>
      <c r="CA64" s="1446"/>
      <c r="CB64" s="1446"/>
      <c r="CC64" s="1446"/>
      <c r="CD64" s="1446"/>
      <c r="CE64" s="1446"/>
      <c r="CF64" s="1446"/>
      <c r="CG64" s="1446"/>
      <c r="CH64" s="1446"/>
      <c r="CI64" s="1447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7" t="s">
        <v>81</v>
      </c>
      <c r="B65" s="1494" t="s">
        <v>63</v>
      </c>
      <c r="C65" s="1495">
        <f>SUM(C58,C60,-C61,-C62,-C63,C64)</f>
        <v>0</v>
      </c>
      <c r="D65" s="1495" t="str">
        <f t="shared" ref="D65:T65" si="85">IF(D58="","",SUM(D58,D60,-D61,-D62,-D63,D64))</f>
        <v/>
      </c>
      <c r="E65" s="1496" t="str">
        <f t="shared" si="85"/>
        <v/>
      </c>
      <c r="F65" s="1496" t="str">
        <f t="shared" si="85"/>
        <v/>
      </c>
      <c r="G65" s="1496" t="str">
        <f t="shared" si="85"/>
        <v/>
      </c>
      <c r="H65" s="1496" t="str">
        <f t="shared" si="85"/>
        <v/>
      </c>
      <c r="I65" s="1496" t="str">
        <f t="shared" si="85"/>
        <v/>
      </c>
      <c r="J65" s="1496" t="str">
        <f t="shared" si="85"/>
        <v/>
      </c>
      <c r="K65" s="1496" t="str">
        <f t="shared" si="85"/>
        <v/>
      </c>
      <c r="L65" s="1496" t="str">
        <f t="shared" si="85"/>
        <v/>
      </c>
      <c r="M65" s="1496" t="str">
        <f t="shared" si="85"/>
        <v/>
      </c>
      <c r="N65" s="1496" t="str">
        <f t="shared" si="85"/>
        <v/>
      </c>
      <c r="O65" s="1496" t="str">
        <f t="shared" si="85"/>
        <v/>
      </c>
      <c r="P65" s="1496" t="str">
        <f t="shared" si="85"/>
        <v/>
      </c>
      <c r="Q65" s="1496" t="str">
        <f t="shared" si="85"/>
        <v/>
      </c>
      <c r="R65" s="1496" t="str">
        <f t="shared" si="85"/>
        <v/>
      </c>
      <c r="S65" s="1496" t="str">
        <f t="shared" si="85"/>
        <v/>
      </c>
      <c r="T65" s="1496" t="str">
        <f t="shared" si="85"/>
        <v/>
      </c>
      <c r="U65" s="1496"/>
      <c r="V65" s="1496"/>
      <c r="W65" s="1496"/>
      <c r="X65" s="1496"/>
      <c r="Y65" s="1496"/>
      <c r="Z65" s="1496"/>
      <c r="AA65" s="1496"/>
      <c r="AB65" s="1496"/>
      <c r="AC65" s="1495"/>
      <c r="AD65" s="1495"/>
      <c r="AE65" s="1495"/>
      <c r="AF65" s="1495"/>
      <c r="AG65" s="1496"/>
      <c r="AH65" s="1507"/>
      <c r="AI65" s="1496"/>
      <c r="AJ65" s="1684"/>
      <c r="AK65" s="1495"/>
      <c r="AL65" s="1496"/>
      <c r="AM65" s="1496"/>
      <c r="AN65" s="1496"/>
      <c r="AO65" s="1496"/>
      <c r="AP65" s="1496"/>
      <c r="AQ65" s="1496"/>
      <c r="AR65" s="1496"/>
      <c r="AS65" s="1496"/>
      <c r="AT65" s="1496"/>
      <c r="AU65" s="1496"/>
      <c r="AV65" s="1497"/>
      <c r="AW65" s="1496"/>
      <c r="AX65" s="1497"/>
      <c r="AY65" s="1496"/>
      <c r="AZ65" s="1496"/>
      <c r="BA65" s="1684"/>
      <c r="BB65" s="1495"/>
      <c r="BC65" s="1496"/>
      <c r="BD65" s="1496"/>
      <c r="BE65" s="1496"/>
      <c r="BF65" s="1496"/>
      <c r="BG65" s="1496"/>
      <c r="BH65" s="1496"/>
      <c r="BI65" s="1496"/>
      <c r="BJ65" s="1496"/>
      <c r="BK65" s="1496"/>
      <c r="BL65" s="1496"/>
      <c r="BM65" s="1496"/>
      <c r="BN65" s="1496"/>
      <c r="BO65" s="1496"/>
      <c r="BP65" s="1496"/>
      <c r="BQ65" s="1496"/>
      <c r="BR65" s="1498"/>
      <c r="BS65" s="1495" t="str">
        <f>IF(BS58="","",SUM(BS58,BS60,-BS61,-BS62,-BS63,BS64))</f>
        <v/>
      </c>
      <c r="BT65" s="1496" t="str">
        <f>IF(BT58="","",SUM(BT58,BT60,-BT61,-BT62,-BT63,BT64))</f>
        <v/>
      </c>
      <c r="BU65" s="1496" t="str">
        <f>IF(BU58="","",SUM(BU58,BU60,-BU61,-BU62,-BU63,BU64))</f>
        <v/>
      </c>
      <c r="BV65" s="1496" t="str">
        <f>IF(BV58="","",SUM(BV58,BV60,-BV61,-BV62,-BV63,BV64))</f>
        <v/>
      </c>
      <c r="BW65" s="1496"/>
      <c r="BX65" s="1496"/>
      <c r="BY65" s="1496" t="str">
        <f t="shared" ref="BY65:CI65" si="86">IF(BY58="","",SUM(BY58,BY60,-BY61,-BY62,-BY63,BY64))</f>
        <v/>
      </c>
      <c r="BZ65" s="1496" t="str">
        <f t="shared" si="86"/>
        <v/>
      </c>
      <c r="CA65" s="1496" t="str">
        <f t="shared" si="86"/>
        <v/>
      </c>
      <c r="CB65" s="1496" t="str">
        <f t="shared" si="86"/>
        <v/>
      </c>
      <c r="CC65" s="1496" t="str">
        <f t="shared" si="86"/>
        <v/>
      </c>
      <c r="CD65" s="1496" t="str">
        <f t="shared" si="86"/>
        <v/>
      </c>
      <c r="CE65" s="1496" t="str">
        <f t="shared" si="86"/>
        <v/>
      </c>
      <c r="CF65" s="1496" t="str">
        <f t="shared" si="86"/>
        <v/>
      </c>
      <c r="CG65" s="1496" t="str">
        <f t="shared" si="86"/>
        <v/>
      </c>
      <c r="CH65" s="1496" t="str">
        <f t="shared" si="86"/>
        <v/>
      </c>
      <c r="CI65" s="1496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7" t="s">
        <v>834</v>
      </c>
      <c r="B66" s="1420" t="str">
        <f>$B$9</f>
        <v>VP</v>
      </c>
      <c r="C66" s="1465">
        <v>0</v>
      </c>
      <c r="D66" s="1399">
        <v>0</v>
      </c>
      <c r="E66" s="1399">
        <v>0</v>
      </c>
      <c r="F66" s="1399">
        <v>0</v>
      </c>
      <c r="G66" s="1399"/>
      <c r="H66" s="1399"/>
      <c r="I66" s="1399"/>
      <c r="J66" s="1399"/>
      <c r="K66" s="1399">
        <v>0</v>
      </c>
      <c r="L66" s="1399"/>
      <c r="M66" s="1399"/>
      <c r="N66" s="1399"/>
      <c r="O66" s="1399"/>
      <c r="P66" s="1399"/>
      <c r="Q66" s="1399"/>
      <c r="R66" s="1399"/>
      <c r="S66" s="1400"/>
      <c r="T66" s="1472"/>
      <c r="U66" s="1473"/>
      <c r="V66" s="1473"/>
      <c r="W66" s="1473"/>
      <c r="X66" s="1473"/>
      <c r="Y66" s="1473"/>
      <c r="Z66" s="1473"/>
      <c r="AA66" s="1473"/>
      <c r="AB66" s="1473"/>
      <c r="AC66" s="1508"/>
      <c r="AD66" s="1508"/>
      <c r="AE66" s="1508"/>
      <c r="AF66" s="1508"/>
      <c r="AG66" s="1473"/>
      <c r="AH66" s="1475"/>
      <c r="AI66" s="1473"/>
      <c r="AJ66" s="1687"/>
      <c r="AK66" s="1477"/>
      <c r="AL66" s="1478"/>
      <c r="AM66" s="1478"/>
      <c r="AN66" s="1478"/>
      <c r="AO66" s="1478"/>
      <c r="AP66" s="1478"/>
      <c r="AQ66" s="1478"/>
      <c r="AR66" s="1478"/>
      <c r="AS66" s="1478"/>
      <c r="AT66" s="1478"/>
      <c r="AU66" s="1478"/>
      <c r="AV66" s="1479"/>
      <c r="AW66" s="1478"/>
      <c r="AX66" s="1479"/>
      <c r="AY66" s="1478"/>
      <c r="AZ66" s="1478"/>
      <c r="BA66" s="1682"/>
      <c r="BB66" s="1477"/>
      <c r="BC66" s="1478"/>
      <c r="BD66" s="1478"/>
      <c r="BE66" s="1478"/>
      <c r="BF66" s="1478"/>
      <c r="BG66" s="1478"/>
      <c r="BH66" s="1478"/>
      <c r="BI66" s="1478"/>
      <c r="BJ66" s="1478"/>
      <c r="BK66" s="1478"/>
      <c r="BL66" s="1478"/>
      <c r="BM66" s="1478"/>
      <c r="BN66" s="1478"/>
      <c r="BO66" s="1478"/>
      <c r="BP66" s="1478"/>
      <c r="BQ66" s="1478"/>
      <c r="BR66" s="1480"/>
      <c r="BS66" s="1477"/>
      <c r="BT66" s="1478"/>
      <c r="BU66" s="1478"/>
      <c r="BV66" s="1478"/>
      <c r="BW66" s="1478"/>
      <c r="BX66" s="1478"/>
      <c r="BY66" s="1478"/>
      <c r="BZ66" s="1481"/>
      <c r="CA66" s="1478"/>
      <c r="CB66" s="1478"/>
      <c r="CC66" s="1478"/>
      <c r="CD66" s="1478"/>
      <c r="CE66" s="1478"/>
      <c r="CF66" s="1478"/>
      <c r="CG66" s="1478"/>
      <c r="CH66" s="1478"/>
      <c r="CI66" s="1480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4"/>
      <c r="B67" s="1429" t="str">
        <f>$B$10</f>
        <v>P</v>
      </c>
      <c r="C67" s="1465">
        <v>0</v>
      </c>
      <c r="D67" s="1399">
        <v>0</v>
      </c>
      <c r="E67" s="1399">
        <v>0</v>
      </c>
      <c r="F67" s="1399">
        <v>0</v>
      </c>
      <c r="G67" s="1399"/>
      <c r="H67" s="1399"/>
      <c r="I67" s="1399"/>
      <c r="J67" s="1399"/>
      <c r="K67" s="1399">
        <v>0</v>
      </c>
      <c r="L67" s="1399"/>
      <c r="M67" s="1399"/>
      <c r="N67" s="1399"/>
      <c r="O67" s="1399"/>
      <c r="P67" s="1399"/>
      <c r="Q67" s="1399"/>
      <c r="R67" s="1399"/>
      <c r="S67" s="1400"/>
      <c r="T67" s="1490"/>
      <c r="U67" s="1491"/>
      <c r="V67" s="1491"/>
      <c r="W67" s="1491"/>
      <c r="X67" s="1491"/>
      <c r="Y67" s="1491"/>
      <c r="Z67" s="1491"/>
      <c r="AA67" s="1491"/>
      <c r="AB67" s="1491"/>
      <c r="AC67" s="1492"/>
      <c r="AD67" s="1492"/>
      <c r="AE67" s="1492"/>
      <c r="AF67" s="1492"/>
      <c r="AG67" s="1491"/>
      <c r="AH67" s="1503"/>
      <c r="AI67" s="1491"/>
      <c r="AJ67" s="1683"/>
      <c r="AK67" s="1396"/>
      <c r="AL67" s="1398"/>
      <c r="AM67" s="1398"/>
      <c r="AN67" s="1473"/>
      <c r="AO67" s="1473"/>
      <c r="AP67" s="1473"/>
      <c r="AQ67" s="1473"/>
      <c r="AR67" s="1473"/>
      <c r="AS67" s="1473"/>
      <c r="AT67" s="1473"/>
      <c r="AU67" s="1473"/>
      <c r="AV67" s="1508"/>
      <c r="AW67" s="1473"/>
      <c r="AX67" s="1508"/>
      <c r="AY67" s="1473"/>
      <c r="AZ67" s="1473"/>
      <c r="BA67" s="1687"/>
      <c r="BB67" s="1477"/>
      <c r="BC67" s="1478"/>
      <c r="BD67" s="1478"/>
      <c r="BE67" s="1478"/>
      <c r="BF67" s="1478"/>
      <c r="BG67" s="1478"/>
      <c r="BH67" s="1478"/>
      <c r="BI67" s="1478"/>
      <c r="BJ67" s="1478"/>
      <c r="BK67" s="1478"/>
      <c r="BL67" s="1478"/>
      <c r="BM67" s="1478"/>
      <c r="BN67" s="1478"/>
      <c r="BO67" s="1478"/>
      <c r="BP67" s="1478"/>
      <c r="BQ67" s="1478"/>
      <c r="BR67" s="1480"/>
      <c r="BS67" s="1477"/>
      <c r="BT67" s="1478"/>
      <c r="BU67" s="1478"/>
      <c r="BV67" s="1478"/>
      <c r="BW67" s="1478"/>
      <c r="BX67" s="1478"/>
      <c r="BY67" s="1478"/>
      <c r="BZ67" s="1481"/>
      <c r="CA67" s="1478"/>
      <c r="CB67" s="1478"/>
      <c r="CC67" s="1478"/>
      <c r="CD67" s="1478"/>
      <c r="CE67" s="1478"/>
      <c r="CF67" s="1478"/>
      <c r="CG67" s="1478"/>
      <c r="CH67" s="1478"/>
      <c r="CI67" s="1480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4"/>
      <c r="B68" s="1429" t="str">
        <f>$B$11</f>
        <v>M</v>
      </c>
      <c r="C68" s="1465">
        <v>2</v>
      </c>
      <c r="D68" s="1399">
        <v>2</v>
      </c>
      <c r="E68" s="1399">
        <v>2</v>
      </c>
      <c r="F68" s="1399">
        <v>0</v>
      </c>
      <c r="G68" s="1399"/>
      <c r="H68" s="1399"/>
      <c r="I68" s="1399">
        <v>4</v>
      </c>
      <c r="J68" s="1399">
        <v>2</v>
      </c>
      <c r="K68" s="1399">
        <v>0</v>
      </c>
      <c r="L68" s="1399"/>
      <c r="M68" s="1399"/>
      <c r="N68" s="1399"/>
      <c r="O68" s="1399"/>
      <c r="P68" s="1399"/>
      <c r="Q68" s="1399"/>
      <c r="R68" s="1399"/>
      <c r="S68" s="1400"/>
      <c r="T68" s="1490"/>
      <c r="U68" s="1491"/>
      <c r="V68" s="1491"/>
      <c r="W68" s="1491"/>
      <c r="X68" s="1491"/>
      <c r="Y68" s="1491"/>
      <c r="Z68" s="1491"/>
      <c r="AA68" s="1491"/>
      <c r="AB68" s="1491"/>
      <c r="AC68" s="1492"/>
      <c r="AD68" s="1492"/>
      <c r="AE68" s="1492"/>
      <c r="AF68" s="1492"/>
      <c r="AG68" s="1491"/>
      <c r="AH68" s="1503"/>
      <c r="AI68" s="1491"/>
      <c r="AJ68" s="1683"/>
      <c r="AK68" s="1490"/>
      <c r="AL68" s="1491"/>
      <c r="AM68" s="1491"/>
      <c r="AN68" s="1491"/>
      <c r="AO68" s="1491"/>
      <c r="AP68" s="1491"/>
      <c r="AQ68" s="1491"/>
      <c r="AR68" s="1491"/>
      <c r="AS68" s="1491"/>
      <c r="AT68" s="1491"/>
      <c r="AU68" s="1491"/>
      <c r="AV68" s="1492"/>
      <c r="AW68" s="1491"/>
      <c r="AX68" s="1492"/>
      <c r="AY68" s="1491"/>
      <c r="AZ68" s="1491"/>
      <c r="BA68" s="1683"/>
      <c r="BB68" s="1472">
        <v>4</v>
      </c>
      <c r="BC68" s="1473">
        <v>2</v>
      </c>
      <c r="BD68" s="1473"/>
      <c r="BE68" s="1473"/>
      <c r="BF68" s="1473"/>
      <c r="BG68" s="1473"/>
      <c r="BH68" s="1473">
        <v>1</v>
      </c>
      <c r="BI68" s="1473">
        <v>2</v>
      </c>
      <c r="BJ68" s="1473"/>
      <c r="BK68" s="1473"/>
      <c r="BL68" s="1473"/>
      <c r="BM68" s="1508"/>
      <c r="BN68" s="1473"/>
      <c r="BO68" s="1508"/>
      <c r="BP68" s="1473"/>
      <c r="BQ68" s="1508"/>
      <c r="BR68" s="1476"/>
      <c r="BS68" s="1477"/>
      <c r="BT68" s="1478"/>
      <c r="BU68" s="1478"/>
      <c r="BV68" s="1478"/>
      <c r="BW68" s="1478"/>
      <c r="BX68" s="1478"/>
      <c r="BY68" s="1478"/>
      <c r="BZ68" s="1481"/>
      <c r="CA68" s="1478"/>
      <c r="CB68" s="1478"/>
      <c r="CC68" s="1478"/>
      <c r="CD68" s="1478"/>
      <c r="CE68" s="1478"/>
      <c r="CF68" s="1478"/>
      <c r="CG68" s="1478"/>
      <c r="CH68" s="1478"/>
      <c r="CI68" s="1480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09"/>
      <c r="B69" s="1448" t="str">
        <f>$B$12</f>
        <v>BO</v>
      </c>
      <c r="C69" s="1510">
        <v>4</v>
      </c>
      <c r="D69" s="1511">
        <v>2</v>
      </c>
      <c r="E69" s="1511">
        <v>3</v>
      </c>
      <c r="F69" s="1511">
        <v>0</v>
      </c>
      <c r="G69" s="1511"/>
      <c r="H69" s="1511"/>
      <c r="I69" s="1511">
        <v>15</v>
      </c>
      <c r="J69" s="1511">
        <v>4</v>
      </c>
      <c r="K69" s="1511">
        <v>2</v>
      </c>
      <c r="L69" s="1511"/>
      <c r="M69" s="1511"/>
      <c r="N69" s="1511"/>
      <c r="O69" s="1511"/>
      <c r="P69" s="1511"/>
      <c r="Q69" s="1511"/>
      <c r="R69" s="1511"/>
      <c r="S69" s="1512"/>
      <c r="T69" s="1513"/>
      <c r="U69" s="1514"/>
      <c r="V69" s="1514"/>
      <c r="W69" s="1514"/>
      <c r="X69" s="1514"/>
      <c r="Y69" s="1514"/>
      <c r="Z69" s="1514"/>
      <c r="AA69" s="1514"/>
      <c r="AB69" s="1514"/>
      <c r="AC69" s="1515"/>
      <c r="AD69" s="1515"/>
      <c r="AE69" s="1515"/>
      <c r="AF69" s="1515"/>
      <c r="AG69" s="1514"/>
      <c r="AH69" s="1507"/>
      <c r="AI69" s="1514"/>
      <c r="AJ69" s="1688"/>
      <c r="AK69" s="1513"/>
      <c r="AL69" s="1514"/>
      <c r="AM69" s="1514"/>
      <c r="AN69" s="1514"/>
      <c r="AO69" s="1514"/>
      <c r="AP69" s="1514"/>
      <c r="AQ69" s="1514"/>
      <c r="AR69" s="1514"/>
      <c r="AS69" s="1514"/>
      <c r="AT69" s="1514"/>
      <c r="AU69" s="1514"/>
      <c r="AV69" s="1515"/>
      <c r="AW69" s="1514"/>
      <c r="AX69" s="1515"/>
      <c r="AY69" s="1514"/>
      <c r="AZ69" s="1514"/>
      <c r="BA69" s="1688"/>
      <c r="BB69" s="1513"/>
      <c r="BC69" s="1514"/>
      <c r="BD69" s="1514"/>
      <c r="BE69" s="1514"/>
      <c r="BF69" s="1514"/>
      <c r="BG69" s="1514"/>
      <c r="BH69" s="1514"/>
      <c r="BI69" s="1514"/>
      <c r="BJ69" s="1514"/>
      <c r="BK69" s="1514"/>
      <c r="BL69" s="1514"/>
      <c r="BM69" s="1514"/>
      <c r="BN69" s="1514"/>
      <c r="BO69" s="1514"/>
      <c r="BP69" s="1514"/>
      <c r="BQ69" s="1514"/>
      <c r="BR69" s="1516"/>
      <c r="BS69" s="1517">
        <v>2</v>
      </c>
      <c r="BT69" s="1433">
        <v>2</v>
      </c>
      <c r="BU69" s="1433">
        <v>6</v>
      </c>
      <c r="BV69" s="1433">
        <v>0</v>
      </c>
      <c r="BW69" s="1433"/>
      <c r="BX69" s="1433"/>
      <c r="BY69" s="1433"/>
      <c r="BZ69" s="1433">
        <v>4</v>
      </c>
      <c r="CA69" s="1433">
        <v>2</v>
      </c>
      <c r="CB69" s="1433"/>
      <c r="CC69" s="1433"/>
      <c r="CD69" s="1433"/>
      <c r="CE69" s="1433"/>
      <c r="CF69" s="1462"/>
      <c r="CG69" s="1433"/>
      <c r="CH69" s="1433"/>
      <c r="CI69" s="1434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3" t="s">
        <v>835</v>
      </c>
      <c r="B70" s="1420" t="str">
        <f t="shared" ref="B70:B77" si="90">$B$9</f>
        <v>VP</v>
      </c>
      <c r="C70" s="1500">
        <v>0</v>
      </c>
      <c r="D70" s="1501">
        <v>0</v>
      </c>
      <c r="E70" s="1501">
        <v>0</v>
      </c>
      <c r="F70" s="1501">
        <v>0</v>
      </c>
      <c r="G70" s="1501"/>
      <c r="H70" s="1501"/>
      <c r="I70" s="1501"/>
      <c r="J70" s="1501"/>
      <c r="K70" s="1501">
        <v>0</v>
      </c>
      <c r="L70" s="1501"/>
      <c r="M70" s="1501"/>
      <c r="N70" s="1501"/>
      <c r="O70" s="1501"/>
      <c r="P70" s="1501"/>
      <c r="Q70" s="1501"/>
      <c r="R70" s="1501"/>
      <c r="S70" s="1502"/>
      <c r="T70" s="1445"/>
      <c r="U70" s="1460"/>
      <c r="V70" s="1460"/>
      <c r="W70" s="1460"/>
      <c r="X70" s="1460"/>
      <c r="Y70" s="1460"/>
      <c r="Z70" s="1460"/>
      <c r="AA70" s="1460"/>
      <c r="AB70" s="1460"/>
      <c r="AC70" s="1460"/>
      <c r="AD70" s="1460"/>
      <c r="AE70" s="1460"/>
      <c r="AF70" s="1460"/>
      <c r="AG70" s="1460"/>
      <c r="AH70" s="1518"/>
      <c r="AI70" s="1460"/>
      <c r="AJ70" s="1685"/>
      <c r="AK70" s="1426"/>
      <c r="AL70" s="1427"/>
      <c r="AM70" s="1427"/>
      <c r="AN70" s="1427"/>
      <c r="AO70" s="1427"/>
      <c r="AP70" s="1427"/>
      <c r="AQ70" s="1427"/>
      <c r="AR70" s="1427"/>
      <c r="AS70" s="1427"/>
      <c r="AT70" s="1427"/>
      <c r="AU70" s="1427"/>
      <c r="AV70" s="1427"/>
      <c r="AW70" s="1427"/>
      <c r="AX70" s="1427"/>
      <c r="AY70" s="1427"/>
      <c r="AZ70" s="1427"/>
      <c r="BA70" s="1689"/>
      <c r="BB70" s="1426"/>
      <c r="BC70" s="1427"/>
      <c r="BD70" s="1427"/>
      <c r="BE70" s="1427"/>
      <c r="BF70" s="1427"/>
      <c r="BG70" s="1427"/>
      <c r="BH70" s="1427"/>
      <c r="BI70" s="1427"/>
      <c r="BJ70" s="1427"/>
      <c r="BK70" s="1427"/>
      <c r="BL70" s="1427"/>
      <c r="BM70" s="1427"/>
      <c r="BN70" s="1427"/>
      <c r="BO70" s="1427"/>
      <c r="BP70" s="1427"/>
      <c r="BQ70" s="1427"/>
      <c r="BR70" s="1428"/>
      <c r="BS70" s="1426"/>
      <c r="BT70" s="1427"/>
      <c r="BU70" s="1427"/>
      <c r="BV70" s="1427"/>
      <c r="BW70" s="1427"/>
      <c r="BX70" s="1427"/>
      <c r="BY70" s="1427"/>
      <c r="BZ70" s="1427"/>
      <c r="CA70" s="1427"/>
      <c r="CB70" s="1427"/>
      <c r="CC70" s="1427"/>
      <c r="CD70" s="1427"/>
      <c r="CE70" s="1427"/>
      <c r="CF70" s="1427"/>
      <c r="CG70" s="1427"/>
      <c r="CH70" s="1427"/>
      <c r="CI70" s="1428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4" t="s">
        <v>75</v>
      </c>
      <c r="B71" s="1429" t="str">
        <f t="shared" si="90"/>
        <v>VP</v>
      </c>
      <c r="C71" s="1510">
        <v>0</v>
      </c>
      <c r="D71" s="1511">
        <v>0</v>
      </c>
      <c r="E71" s="1511">
        <v>0</v>
      </c>
      <c r="F71" s="1511">
        <v>0</v>
      </c>
      <c r="G71" s="1511"/>
      <c r="H71" s="1511"/>
      <c r="I71" s="1511"/>
      <c r="J71" s="1511"/>
      <c r="K71" s="1511">
        <v>0</v>
      </c>
      <c r="L71" s="1511"/>
      <c r="M71" s="1511"/>
      <c r="N71" s="1511"/>
      <c r="O71" s="1511"/>
      <c r="P71" s="1511"/>
      <c r="Q71" s="1511"/>
      <c r="R71" s="1511"/>
      <c r="S71" s="1512"/>
      <c r="T71" s="1445"/>
      <c r="U71" s="1446"/>
      <c r="V71" s="1446"/>
      <c r="W71" s="1446"/>
      <c r="X71" s="1446"/>
      <c r="Y71" s="1446"/>
      <c r="Z71" s="1446"/>
      <c r="AA71" s="1446"/>
      <c r="AB71" s="1446"/>
      <c r="AC71" s="1446"/>
      <c r="AD71" s="1446"/>
      <c r="AE71" s="1446"/>
      <c r="AF71" s="1446"/>
      <c r="AG71" s="1446"/>
      <c r="AH71" s="1486"/>
      <c r="AI71" s="1446"/>
      <c r="AJ71" s="1686"/>
      <c r="AK71" s="1438"/>
      <c r="AL71" s="1439"/>
      <c r="AM71" s="1439"/>
      <c r="AN71" s="1439"/>
      <c r="AO71" s="1439"/>
      <c r="AP71" s="1439"/>
      <c r="AQ71" s="1439"/>
      <c r="AR71" s="1439"/>
      <c r="AS71" s="1439"/>
      <c r="AT71" s="1439"/>
      <c r="AU71" s="1439"/>
      <c r="AV71" s="1439"/>
      <c r="AW71" s="1439"/>
      <c r="AX71" s="1439"/>
      <c r="AY71" s="1439"/>
      <c r="AZ71" s="1439"/>
      <c r="BA71" s="1690"/>
      <c r="BB71" s="1438"/>
      <c r="BC71" s="1439"/>
      <c r="BD71" s="1439"/>
      <c r="BE71" s="1439"/>
      <c r="BF71" s="1439"/>
      <c r="BG71" s="1439"/>
      <c r="BH71" s="1439"/>
      <c r="BI71" s="1439"/>
      <c r="BJ71" s="1439"/>
      <c r="BK71" s="1439"/>
      <c r="BL71" s="1439"/>
      <c r="BM71" s="1439"/>
      <c r="BN71" s="1439"/>
      <c r="BO71" s="1439"/>
      <c r="BP71" s="1439"/>
      <c r="BQ71" s="1439"/>
      <c r="BR71" s="1440"/>
      <c r="BS71" s="1438"/>
      <c r="BT71" s="1439"/>
      <c r="BU71" s="1439"/>
      <c r="BV71" s="1439"/>
      <c r="BW71" s="1439"/>
      <c r="BX71" s="1439"/>
      <c r="BY71" s="1439"/>
      <c r="BZ71" s="1439"/>
      <c r="CA71" s="1439"/>
      <c r="CB71" s="1439"/>
      <c r="CC71" s="1439"/>
      <c r="CD71" s="1439"/>
      <c r="CE71" s="1439"/>
      <c r="CF71" s="1439"/>
      <c r="CG71" s="1439"/>
      <c r="CH71" s="1439"/>
      <c r="CI71" s="1440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4" t="s">
        <v>76</v>
      </c>
      <c r="B72" s="1429" t="str">
        <f t="shared" si="90"/>
        <v>VP</v>
      </c>
      <c r="C72" s="1519"/>
      <c r="D72" s="1520"/>
      <c r="E72" s="1520"/>
      <c r="F72" s="1520"/>
      <c r="G72" s="1520"/>
      <c r="H72" s="1520"/>
      <c r="I72" s="1520"/>
      <c r="J72" s="1520"/>
      <c r="K72" s="1520"/>
      <c r="L72" s="1520"/>
      <c r="M72" s="1520"/>
      <c r="N72" s="1520"/>
      <c r="O72" s="1520"/>
      <c r="P72" s="1520"/>
      <c r="Q72" s="1520"/>
      <c r="R72" s="1520"/>
      <c r="S72" s="1521"/>
      <c r="T72" s="1445"/>
      <c r="U72" s="1446"/>
      <c r="V72" s="1446"/>
      <c r="W72" s="1446"/>
      <c r="X72" s="1446"/>
      <c r="Y72" s="1446"/>
      <c r="Z72" s="1446"/>
      <c r="AA72" s="1446"/>
      <c r="AB72" s="1446"/>
      <c r="AC72" s="1446"/>
      <c r="AD72" s="1446"/>
      <c r="AE72" s="1446"/>
      <c r="AF72" s="1446"/>
      <c r="AG72" s="1446"/>
      <c r="AH72" s="1486"/>
      <c r="AI72" s="1446"/>
      <c r="AJ72" s="1686"/>
      <c r="AK72" s="1438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690"/>
      <c r="BB72" s="1438"/>
      <c r="BC72" s="1439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40"/>
      <c r="BS72" s="1438"/>
      <c r="BT72" s="1439"/>
      <c r="BU72" s="1439"/>
      <c r="BV72" s="1439"/>
      <c r="BW72" s="1439"/>
      <c r="BX72" s="1439"/>
      <c r="BY72" s="1439"/>
      <c r="BZ72" s="1439"/>
      <c r="CA72" s="1439"/>
      <c r="CB72" s="1439"/>
      <c r="CC72" s="1439"/>
      <c r="CD72" s="1439"/>
      <c r="CE72" s="1439"/>
      <c r="CF72" s="1439"/>
      <c r="CG72" s="1439"/>
      <c r="CH72" s="1439"/>
      <c r="CI72" s="1440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4" t="s">
        <v>77</v>
      </c>
      <c r="B73" s="1429" t="str">
        <f t="shared" si="90"/>
        <v>VP</v>
      </c>
      <c r="C73" s="1522"/>
      <c r="D73" s="1523"/>
      <c r="E73" s="1523"/>
      <c r="F73" s="1523"/>
      <c r="G73" s="1523"/>
      <c r="H73" s="1523"/>
      <c r="I73" s="1523"/>
      <c r="J73" s="1523"/>
      <c r="K73" s="1523"/>
      <c r="L73" s="1523"/>
      <c r="M73" s="1523"/>
      <c r="N73" s="1523"/>
      <c r="O73" s="1523"/>
      <c r="P73" s="1523"/>
      <c r="Q73" s="1523"/>
      <c r="R73" s="1523"/>
      <c r="S73" s="1524"/>
      <c r="T73" s="1445"/>
      <c r="U73" s="1446"/>
      <c r="V73" s="1446"/>
      <c r="W73" s="1446"/>
      <c r="X73" s="1446"/>
      <c r="Y73" s="1446"/>
      <c r="Z73" s="1446"/>
      <c r="AA73" s="1446"/>
      <c r="AB73" s="1446"/>
      <c r="AC73" s="1446"/>
      <c r="AD73" s="1446"/>
      <c r="AE73" s="1446"/>
      <c r="AF73" s="1446"/>
      <c r="AG73" s="1446"/>
      <c r="AH73" s="1486"/>
      <c r="AI73" s="1446"/>
      <c r="AJ73" s="1686"/>
      <c r="AK73" s="1441"/>
      <c r="AL73" s="1442"/>
      <c r="AM73" s="1442"/>
      <c r="AN73" s="1442"/>
      <c r="AO73" s="1442"/>
      <c r="AP73" s="1442"/>
      <c r="AQ73" s="1442"/>
      <c r="AR73" s="1442"/>
      <c r="AS73" s="1442"/>
      <c r="AT73" s="1442"/>
      <c r="AU73" s="1442"/>
      <c r="AV73" s="1442"/>
      <c r="AW73" s="1442"/>
      <c r="AX73" s="1442"/>
      <c r="AY73" s="1442"/>
      <c r="AZ73" s="1442"/>
      <c r="BA73" s="1691"/>
      <c r="BB73" s="1438"/>
      <c r="BC73" s="1439"/>
      <c r="BD73" s="1439"/>
      <c r="BE73" s="1439"/>
      <c r="BF73" s="1439"/>
      <c r="BG73" s="1439"/>
      <c r="BH73" s="1439"/>
      <c r="BI73" s="1439"/>
      <c r="BJ73" s="1439"/>
      <c r="BK73" s="1439"/>
      <c r="BL73" s="1439"/>
      <c r="BM73" s="1439"/>
      <c r="BN73" s="1439"/>
      <c r="BO73" s="1439"/>
      <c r="BP73" s="1439"/>
      <c r="BQ73" s="1439"/>
      <c r="BR73" s="1440"/>
      <c r="BS73" s="1438"/>
      <c r="BT73" s="1439"/>
      <c r="BU73" s="1439"/>
      <c r="BV73" s="1439"/>
      <c r="BW73" s="1439"/>
      <c r="BX73" s="1439"/>
      <c r="BY73" s="1439"/>
      <c r="BZ73" s="1439"/>
      <c r="CA73" s="1439"/>
      <c r="CB73" s="1439"/>
      <c r="CC73" s="1439"/>
      <c r="CD73" s="1439"/>
      <c r="CE73" s="1439"/>
      <c r="CF73" s="1439"/>
      <c r="CG73" s="1439"/>
      <c r="CH73" s="1439"/>
      <c r="CI73" s="1440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4" t="s">
        <v>78</v>
      </c>
      <c r="B74" s="1429" t="str">
        <f t="shared" si="90"/>
        <v>VP</v>
      </c>
      <c r="C74" s="1522"/>
      <c r="D74" s="1523"/>
      <c r="E74" s="1523"/>
      <c r="F74" s="1523"/>
      <c r="G74" s="1523"/>
      <c r="H74" s="1523"/>
      <c r="I74" s="1523"/>
      <c r="J74" s="1523"/>
      <c r="K74" s="1523"/>
      <c r="L74" s="1523"/>
      <c r="M74" s="1523"/>
      <c r="N74" s="1523"/>
      <c r="O74" s="1523"/>
      <c r="P74" s="1523"/>
      <c r="Q74" s="1523"/>
      <c r="R74" s="1523"/>
      <c r="S74" s="1524"/>
      <c r="T74" s="1445"/>
      <c r="U74" s="1446"/>
      <c r="V74" s="1446"/>
      <c r="W74" s="1446"/>
      <c r="X74" s="1446"/>
      <c r="Y74" s="1446"/>
      <c r="Z74" s="1446"/>
      <c r="AA74" s="1446"/>
      <c r="AB74" s="1446"/>
      <c r="AC74" s="1446"/>
      <c r="AD74" s="1446"/>
      <c r="AE74" s="1446"/>
      <c r="AF74" s="1446"/>
      <c r="AG74" s="1446"/>
      <c r="AH74" s="1486"/>
      <c r="AI74" s="1446"/>
      <c r="AJ74" s="1686"/>
      <c r="AK74" s="1441"/>
      <c r="AL74" s="1442"/>
      <c r="AM74" s="1442"/>
      <c r="AN74" s="1442"/>
      <c r="AO74" s="1442"/>
      <c r="AP74" s="1442"/>
      <c r="AQ74" s="1442"/>
      <c r="AR74" s="1442"/>
      <c r="AS74" s="1442"/>
      <c r="AT74" s="1442"/>
      <c r="AU74" s="1442"/>
      <c r="AV74" s="1442"/>
      <c r="AW74" s="1442"/>
      <c r="AX74" s="1442"/>
      <c r="AY74" s="1442"/>
      <c r="AZ74" s="1442"/>
      <c r="BA74" s="1691"/>
      <c r="BB74" s="1441"/>
      <c r="BC74" s="1442"/>
      <c r="BD74" s="1442"/>
      <c r="BE74" s="1442"/>
      <c r="BF74" s="1442"/>
      <c r="BG74" s="1442"/>
      <c r="BH74" s="1442"/>
      <c r="BI74" s="1442"/>
      <c r="BJ74" s="1442"/>
      <c r="BK74" s="1442"/>
      <c r="BL74" s="1442"/>
      <c r="BM74" s="1442"/>
      <c r="BN74" s="1442"/>
      <c r="BO74" s="1442"/>
      <c r="BP74" s="1442"/>
      <c r="BQ74" s="1442"/>
      <c r="BR74" s="1444"/>
      <c r="BS74" s="1438"/>
      <c r="BT74" s="1439"/>
      <c r="BU74" s="1439"/>
      <c r="BV74" s="1439"/>
      <c r="BW74" s="1439"/>
      <c r="BX74" s="1439"/>
      <c r="BY74" s="1439"/>
      <c r="BZ74" s="1439"/>
      <c r="CA74" s="1439"/>
      <c r="CB74" s="1439"/>
      <c r="CC74" s="1439"/>
      <c r="CD74" s="1439"/>
      <c r="CE74" s="1439"/>
      <c r="CF74" s="1439"/>
      <c r="CG74" s="1439"/>
      <c r="CH74" s="1439"/>
      <c r="CI74" s="1440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4" t="s">
        <v>79</v>
      </c>
      <c r="B75" s="1429" t="str">
        <f t="shared" si="90"/>
        <v>VP</v>
      </c>
      <c r="C75" s="1522"/>
      <c r="D75" s="1523"/>
      <c r="E75" s="1523"/>
      <c r="F75" s="1523"/>
      <c r="G75" s="1523"/>
      <c r="H75" s="1523"/>
      <c r="I75" s="1523"/>
      <c r="J75" s="1523"/>
      <c r="K75" s="1523"/>
      <c r="L75" s="1523"/>
      <c r="M75" s="1523"/>
      <c r="N75" s="1523"/>
      <c r="O75" s="1523"/>
      <c r="P75" s="1523"/>
      <c r="Q75" s="1523"/>
      <c r="R75" s="1523"/>
      <c r="S75" s="1524"/>
      <c r="T75" s="1445"/>
      <c r="U75" s="1446"/>
      <c r="V75" s="1446"/>
      <c r="W75" s="1446"/>
      <c r="X75" s="1446"/>
      <c r="Y75" s="1446"/>
      <c r="Z75" s="1446"/>
      <c r="AA75" s="1446"/>
      <c r="AB75" s="1446"/>
      <c r="AC75" s="1446"/>
      <c r="AD75" s="1446"/>
      <c r="AE75" s="1446"/>
      <c r="AF75" s="1446"/>
      <c r="AG75" s="1446"/>
      <c r="AH75" s="1486"/>
      <c r="AI75" s="1446"/>
      <c r="AJ75" s="1686"/>
      <c r="AK75" s="1441"/>
      <c r="AL75" s="1442"/>
      <c r="AM75" s="1442"/>
      <c r="AN75" s="1442"/>
      <c r="AO75" s="1442"/>
      <c r="AP75" s="1442"/>
      <c r="AQ75" s="1442"/>
      <c r="AR75" s="1442"/>
      <c r="AS75" s="1442"/>
      <c r="AT75" s="1442"/>
      <c r="AU75" s="1442"/>
      <c r="AV75" s="1442"/>
      <c r="AW75" s="1442"/>
      <c r="AX75" s="1442"/>
      <c r="AY75" s="1442"/>
      <c r="AZ75" s="1442"/>
      <c r="BA75" s="1691"/>
      <c r="BB75" s="1441"/>
      <c r="BC75" s="1442"/>
      <c r="BD75" s="1442"/>
      <c r="BE75" s="1442"/>
      <c r="BF75" s="1442"/>
      <c r="BG75" s="1442"/>
      <c r="BH75" s="1442"/>
      <c r="BI75" s="1442"/>
      <c r="BJ75" s="1442"/>
      <c r="BK75" s="1442"/>
      <c r="BL75" s="1442"/>
      <c r="BM75" s="1442"/>
      <c r="BN75" s="1442"/>
      <c r="BO75" s="1442"/>
      <c r="BP75" s="1442"/>
      <c r="BQ75" s="1442"/>
      <c r="BR75" s="1444"/>
      <c r="BS75" s="1438"/>
      <c r="BT75" s="1439"/>
      <c r="BU75" s="1439"/>
      <c r="BV75" s="1439"/>
      <c r="BW75" s="1439"/>
      <c r="BX75" s="1439"/>
      <c r="BY75" s="1439"/>
      <c r="BZ75" s="1439"/>
      <c r="CA75" s="1439"/>
      <c r="CB75" s="1439"/>
      <c r="CC75" s="1439"/>
      <c r="CD75" s="1439"/>
      <c r="CE75" s="1439"/>
      <c r="CF75" s="1439"/>
      <c r="CG75" s="1439"/>
      <c r="CH75" s="1439"/>
      <c r="CI75" s="1440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4" t="s">
        <v>80</v>
      </c>
      <c r="B76" s="1429" t="str">
        <f t="shared" si="90"/>
        <v>VP</v>
      </c>
      <c r="C76" s="1522"/>
      <c r="D76" s="1523"/>
      <c r="E76" s="1523"/>
      <c r="F76" s="1523"/>
      <c r="G76" s="1523"/>
      <c r="H76" s="1523"/>
      <c r="I76" s="1523"/>
      <c r="J76" s="1523"/>
      <c r="K76" s="1523"/>
      <c r="L76" s="1523"/>
      <c r="M76" s="1523"/>
      <c r="N76" s="1523"/>
      <c r="O76" s="1523"/>
      <c r="P76" s="1523"/>
      <c r="Q76" s="1523"/>
      <c r="R76" s="1523"/>
      <c r="S76" s="1524"/>
      <c r="T76" s="1445"/>
      <c r="U76" s="1446"/>
      <c r="V76" s="1446"/>
      <c r="W76" s="1446"/>
      <c r="X76" s="1446"/>
      <c r="Y76" s="1446"/>
      <c r="Z76" s="1446"/>
      <c r="AA76" s="1446"/>
      <c r="AB76" s="1446"/>
      <c r="AC76" s="1446"/>
      <c r="AD76" s="1446"/>
      <c r="AE76" s="1446"/>
      <c r="AF76" s="1446"/>
      <c r="AG76" s="1446"/>
      <c r="AH76" s="1486"/>
      <c r="AI76" s="1446"/>
      <c r="AJ76" s="1686"/>
      <c r="AK76" s="1441"/>
      <c r="AL76" s="1442"/>
      <c r="AM76" s="1442"/>
      <c r="AN76" s="1442"/>
      <c r="AO76" s="1442"/>
      <c r="AP76" s="1442"/>
      <c r="AQ76" s="1442"/>
      <c r="AR76" s="1442"/>
      <c r="AS76" s="1442"/>
      <c r="AT76" s="1442"/>
      <c r="AU76" s="1442"/>
      <c r="AV76" s="1442"/>
      <c r="AW76" s="1442"/>
      <c r="AX76" s="1442"/>
      <c r="AY76" s="1442"/>
      <c r="AZ76" s="1442"/>
      <c r="BA76" s="1691"/>
      <c r="BB76" s="1441"/>
      <c r="BC76" s="1442"/>
      <c r="BD76" s="1442"/>
      <c r="BE76" s="1442"/>
      <c r="BF76" s="1442"/>
      <c r="BG76" s="1442"/>
      <c r="BH76" s="1442"/>
      <c r="BI76" s="1442"/>
      <c r="BJ76" s="1442"/>
      <c r="BK76" s="1442"/>
      <c r="BL76" s="1442"/>
      <c r="BM76" s="1442"/>
      <c r="BN76" s="1442"/>
      <c r="BO76" s="1442"/>
      <c r="BP76" s="1442"/>
      <c r="BQ76" s="1442"/>
      <c r="BR76" s="1444"/>
      <c r="BS76" s="1438"/>
      <c r="BT76" s="1439"/>
      <c r="BU76" s="1439"/>
      <c r="BV76" s="1439"/>
      <c r="BW76" s="1439"/>
      <c r="BX76" s="1439"/>
      <c r="BY76" s="1439"/>
      <c r="BZ76" s="1439"/>
      <c r="CA76" s="1439"/>
      <c r="CB76" s="1439"/>
      <c r="CC76" s="1439"/>
      <c r="CD76" s="1439"/>
      <c r="CE76" s="1439"/>
      <c r="CF76" s="1439"/>
      <c r="CG76" s="1439"/>
      <c r="CH76" s="1439"/>
      <c r="CI76" s="1440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7" t="s">
        <v>81</v>
      </c>
      <c r="B77" s="1429" t="str">
        <f t="shared" si="90"/>
        <v>VP</v>
      </c>
      <c r="C77" s="1525"/>
      <c r="D77" s="1526"/>
      <c r="E77" s="1526"/>
      <c r="F77" s="1526"/>
      <c r="G77" s="1526"/>
      <c r="H77" s="1526"/>
      <c r="I77" s="1526"/>
      <c r="J77" s="1526"/>
      <c r="K77" s="1526"/>
      <c r="L77" s="1526"/>
      <c r="M77" s="1526"/>
      <c r="N77" s="1526"/>
      <c r="O77" s="1526"/>
      <c r="P77" s="1526"/>
      <c r="Q77" s="1526"/>
      <c r="R77" s="1526"/>
      <c r="S77" s="1527"/>
      <c r="T77" s="1513" t="str">
        <f t="shared" ref="T77:AC77" si="108">IF(T70="","",SUM(T70,T72,-T73,-T74,-T75,T76))</f>
        <v/>
      </c>
      <c r="U77" s="1514" t="str">
        <f t="shared" si="108"/>
        <v/>
      </c>
      <c r="V77" s="1514" t="str">
        <f t="shared" si="108"/>
        <v/>
      </c>
      <c r="W77" s="1514" t="str">
        <f t="shared" si="108"/>
        <v/>
      </c>
      <c r="X77" s="1514" t="str">
        <f t="shared" si="108"/>
        <v/>
      </c>
      <c r="Y77" s="1514" t="str">
        <f t="shared" si="108"/>
        <v/>
      </c>
      <c r="Z77" s="1514" t="str">
        <f t="shared" si="108"/>
        <v/>
      </c>
      <c r="AA77" s="1514" t="str">
        <f t="shared" si="108"/>
        <v/>
      </c>
      <c r="AB77" s="1514" t="str">
        <f t="shared" si="108"/>
        <v/>
      </c>
      <c r="AC77" s="1514" t="str">
        <f t="shared" si="108"/>
        <v/>
      </c>
      <c r="AD77" s="1514"/>
      <c r="AE77" s="1514"/>
      <c r="AF77" s="1514"/>
      <c r="AG77" s="1514" t="str">
        <f>IF(AG70="","",SUM(AG70,AG72,-AG73,-AG74,-AG75,AG76))</f>
        <v/>
      </c>
      <c r="AH77" s="1514" t="str">
        <f>IF(AH70="","",SUM(AH70,AH72,-AH73,-AH74,-AH75,AH76))</f>
        <v/>
      </c>
      <c r="AI77" s="1514" t="str">
        <f>IF(AI70="","",SUM(AI70,AI72,-AI73,-AI74,-AI75,AI76))</f>
        <v/>
      </c>
      <c r="AJ77" s="1669" t="str">
        <f>IF(AJ70="","",SUM(AJ70,AJ72,-AJ73,-AJ74,-AJ75,AJ76))</f>
        <v/>
      </c>
      <c r="AK77" s="1449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680"/>
      <c r="BB77" s="1449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2"/>
      <c r="BS77" s="1449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2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3" t="s">
        <v>835</v>
      </c>
      <c r="B78" s="1420" t="str">
        <f t="shared" ref="B78:B85" si="109">$B$10</f>
        <v>P</v>
      </c>
      <c r="C78" s="1500">
        <v>0</v>
      </c>
      <c r="D78" s="1501">
        <v>0</v>
      </c>
      <c r="E78" s="1501">
        <v>0</v>
      </c>
      <c r="F78" s="1501"/>
      <c r="G78" s="1501"/>
      <c r="H78" s="1501"/>
      <c r="I78" s="1501"/>
      <c r="J78" s="1501"/>
      <c r="K78" s="1501">
        <v>0</v>
      </c>
      <c r="L78" s="1501"/>
      <c r="M78" s="1501"/>
      <c r="N78" s="1501"/>
      <c r="O78" s="1501"/>
      <c r="P78" s="1501"/>
      <c r="Q78" s="1501"/>
      <c r="R78" s="1501"/>
      <c r="S78" s="1502"/>
      <c r="T78" s="1528"/>
      <c r="U78" s="1529"/>
      <c r="V78" s="1529"/>
      <c r="W78" s="1529"/>
      <c r="X78" s="1529"/>
      <c r="Y78" s="1529"/>
      <c r="Z78" s="1529"/>
      <c r="AA78" s="1529"/>
      <c r="AB78" s="1529"/>
      <c r="AC78" s="1529"/>
      <c r="AD78" s="1529"/>
      <c r="AE78" s="1529"/>
      <c r="AF78" s="1529"/>
      <c r="AG78" s="1529"/>
      <c r="AH78" s="1529"/>
      <c r="AI78" s="1529"/>
      <c r="AJ78" s="1692"/>
      <c r="AK78" s="1445"/>
      <c r="AL78" s="1504"/>
      <c r="AM78" s="1504"/>
      <c r="AN78" s="1504"/>
      <c r="AO78" s="1504"/>
      <c r="AP78" s="1504"/>
      <c r="AQ78" s="1504"/>
      <c r="AR78" s="1504"/>
      <c r="AS78" s="1504"/>
      <c r="AT78" s="1460"/>
      <c r="AU78" s="1460"/>
      <c r="AV78" s="1504"/>
      <c r="AW78" s="1460"/>
      <c r="AX78" s="1504"/>
      <c r="AY78" s="1460"/>
      <c r="AZ78" s="1460"/>
      <c r="BA78" s="1685"/>
      <c r="BB78" s="1426"/>
      <c r="BC78" s="1427"/>
      <c r="BD78" s="1427"/>
      <c r="BE78" s="1427"/>
      <c r="BF78" s="1427"/>
      <c r="BG78" s="1427"/>
      <c r="BH78" s="1427"/>
      <c r="BI78" s="1427"/>
      <c r="BJ78" s="1427"/>
      <c r="BK78" s="1427"/>
      <c r="BL78" s="1427"/>
      <c r="BM78" s="1427"/>
      <c r="BN78" s="1427"/>
      <c r="BO78" s="1427"/>
      <c r="BP78" s="1427"/>
      <c r="BQ78" s="1427"/>
      <c r="BR78" s="1428"/>
      <c r="BS78" s="1426"/>
      <c r="BT78" s="1427"/>
      <c r="BU78" s="1427"/>
      <c r="BV78" s="1427"/>
      <c r="BW78" s="1427"/>
      <c r="BX78" s="1427"/>
      <c r="BY78" s="1427"/>
      <c r="BZ78" s="1427"/>
      <c r="CA78" s="1427"/>
      <c r="CB78" s="1427"/>
      <c r="CC78" s="1427"/>
      <c r="CD78" s="1427"/>
      <c r="CE78" s="1427"/>
      <c r="CF78" s="1427"/>
      <c r="CG78" s="1427"/>
      <c r="CH78" s="1427"/>
      <c r="CI78" s="1428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4" t="s">
        <v>75</v>
      </c>
      <c r="B79" s="1429" t="str">
        <f t="shared" si="109"/>
        <v>P</v>
      </c>
      <c r="C79" s="1510">
        <v>0</v>
      </c>
      <c r="D79" s="1511">
        <v>0</v>
      </c>
      <c r="E79" s="1511">
        <v>0</v>
      </c>
      <c r="F79" s="1511"/>
      <c r="G79" s="1511"/>
      <c r="H79" s="1511"/>
      <c r="I79" s="1511"/>
      <c r="J79" s="1511"/>
      <c r="K79" s="1511">
        <v>0</v>
      </c>
      <c r="L79" s="1511"/>
      <c r="M79" s="1511"/>
      <c r="N79" s="1511"/>
      <c r="O79" s="1511"/>
      <c r="P79" s="1511"/>
      <c r="Q79" s="1511"/>
      <c r="R79" s="1511"/>
      <c r="S79" s="1512"/>
      <c r="T79" s="1441"/>
      <c r="U79" s="1442"/>
      <c r="V79" s="1442"/>
      <c r="W79" s="1442"/>
      <c r="X79" s="1442"/>
      <c r="Y79" s="1442"/>
      <c r="Z79" s="1442"/>
      <c r="AA79" s="1442"/>
      <c r="AB79" s="1442"/>
      <c r="AC79" s="1442"/>
      <c r="AD79" s="1442"/>
      <c r="AE79" s="1442"/>
      <c r="AF79" s="1442"/>
      <c r="AG79" s="1442"/>
      <c r="AH79" s="1443"/>
      <c r="AI79" s="1442"/>
      <c r="AJ79" s="1691"/>
      <c r="AK79" s="1445"/>
      <c r="AL79" s="1505"/>
      <c r="AM79" s="1505"/>
      <c r="AN79" s="1505"/>
      <c r="AO79" s="1505"/>
      <c r="AP79" s="1505"/>
      <c r="AQ79" s="1505"/>
      <c r="AR79" s="1505"/>
      <c r="AS79" s="1505"/>
      <c r="AT79" s="1446"/>
      <c r="AU79" s="1446"/>
      <c r="AV79" s="1505"/>
      <c r="AW79" s="1446"/>
      <c r="AX79" s="1505"/>
      <c r="AY79" s="1446"/>
      <c r="AZ79" s="1446"/>
      <c r="BA79" s="1686"/>
      <c r="BB79" s="1438"/>
      <c r="BC79" s="1439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40"/>
      <c r="BS79" s="1438"/>
      <c r="BT79" s="1439"/>
      <c r="BU79" s="1439"/>
      <c r="BV79" s="1439"/>
      <c r="BW79" s="1439"/>
      <c r="BX79" s="1439"/>
      <c r="BY79" s="1439"/>
      <c r="BZ79" s="1439"/>
      <c r="CA79" s="1439"/>
      <c r="CB79" s="1439"/>
      <c r="CC79" s="1439"/>
      <c r="CD79" s="1439"/>
      <c r="CE79" s="1439"/>
      <c r="CF79" s="1439"/>
      <c r="CG79" s="1439"/>
      <c r="CH79" s="1439"/>
      <c r="CI79" s="1440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4" t="s">
        <v>76</v>
      </c>
      <c r="B80" s="1429" t="str">
        <f t="shared" si="109"/>
        <v>P</v>
      </c>
      <c r="C80" s="1519"/>
      <c r="D80" s="1520"/>
      <c r="E80" s="1520"/>
      <c r="F80" s="1520"/>
      <c r="G80" s="1520"/>
      <c r="H80" s="1520"/>
      <c r="I80" s="1520"/>
      <c r="J80" s="1520"/>
      <c r="K80" s="1520"/>
      <c r="L80" s="1520"/>
      <c r="M80" s="1520"/>
      <c r="N80" s="1520"/>
      <c r="O80" s="1520"/>
      <c r="P80" s="1520"/>
      <c r="Q80" s="1520"/>
      <c r="R80" s="1520"/>
      <c r="S80" s="1521"/>
      <c r="T80" s="1438"/>
      <c r="U80" s="1439"/>
      <c r="V80" s="1439"/>
      <c r="W80" s="1439"/>
      <c r="X80" s="1439"/>
      <c r="Y80" s="1439"/>
      <c r="Z80" s="1439"/>
      <c r="AA80" s="1439"/>
      <c r="AB80" s="1439"/>
      <c r="AC80" s="1439"/>
      <c r="AD80" s="1439"/>
      <c r="AE80" s="1439"/>
      <c r="AF80" s="1439"/>
      <c r="AG80" s="1439"/>
      <c r="AH80" s="1531"/>
      <c r="AI80" s="1439"/>
      <c r="AJ80" s="1690"/>
      <c r="AK80" s="1445"/>
      <c r="AL80" s="1505"/>
      <c r="AM80" s="1505" t="s">
        <v>888</v>
      </c>
      <c r="AN80" s="1505"/>
      <c r="AO80" s="1505"/>
      <c r="AP80" s="1505"/>
      <c r="AQ80" s="1505"/>
      <c r="AR80" s="1505"/>
      <c r="AS80" s="1505"/>
      <c r="AT80" s="1446"/>
      <c r="AU80" s="1446"/>
      <c r="AV80" s="1505"/>
      <c r="AW80" s="1446"/>
      <c r="AX80" s="1505"/>
      <c r="AY80" s="1446"/>
      <c r="AZ80" s="1446"/>
      <c r="BA80" s="1686"/>
      <c r="BB80" s="1438"/>
      <c r="BC80" s="1439"/>
      <c r="BD80" s="1439"/>
      <c r="BE80" s="1439"/>
      <c r="BF80" s="1439"/>
      <c r="BG80" s="1439"/>
      <c r="BH80" s="1439"/>
      <c r="BI80" s="1439"/>
      <c r="BJ80" s="1439"/>
      <c r="BK80" s="1439"/>
      <c r="BL80" s="1439"/>
      <c r="BM80" s="1439"/>
      <c r="BN80" s="1439"/>
      <c r="BO80" s="1439"/>
      <c r="BP80" s="1439"/>
      <c r="BQ80" s="1439"/>
      <c r="BR80" s="1440"/>
      <c r="BS80" s="1438"/>
      <c r="BT80" s="1439"/>
      <c r="BU80" s="1439"/>
      <c r="BV80" s="1439"/>
      <c r="BW80" s="1439"/>
      <c r="BX80" s="1439"/>
      <c r="BY80" s="1439"/>
      <c r="BZ80" s="1439"/>
      <c r="CA80" s="1439"/>
      <c r="CB80" s="1439"/>
      <c r="CC80" s="1439"/>
      <c r="CD80" s="1439"/>
      <c r="CE80" s="1439"/>
      <c r="CF80" s="1439"/>
      <c r="CG80" s="1439"/>
      <c r="CH80" s="1439"/>
      <c r="CI80" s="1440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4" t="s">
        <v>77</v>
      </c>
      <c r="B81" s="1429" t="str">
        <f t="shared" si="109"/>
        <v>P</v>
      </c>
      <c r="C81" s="1522"/>
      <c r="D81" s="1523"/>
      <c r="E81" s="1523"/>
      <c r="F81" s="1523"/>
      <c r="G81" s="1523"/>
      <c r="H81" s="1523"/>
      <c r="I81" s="1523"/>
      <c r="J81" s="1523"/>
      <c r="K81" s="1523"/>
      <c r="L81" s="1523"/>
      <c r="M81" s="1523"/>
      <c r="N81" s="1523"/>
      <c r="O81" s="1523"/>
      <c r="P81" s="1523"/>
      <c r="Q81" s="1523"/>
      <c r="R81" s="1523"/>
      <c r="S81" s="1524"/>
      <c r="T81" s="1438"/>
      <c r="U81" s="1439"/>
      <c r="V81" s="1439"/>
      <c r="W81" s="1439"/>
      <c r="X81" s="1439"/>
      <c r="Y81" s="1439"/>
      <c r="Z81" s="1439"/>
      <c r="AA81" s="1439"/>
      <c r="AB81" s="1439"/>
      <c r="AC81" s="1439"/>
      <c r="AD81" s="1439"/>
      <c r="AE81" s="1439"/>
      <c r="AF81" s="1439"/>
      <c r="AG81" s="1439"/>
      <c r="AH81" s="1531"/>
      <c r="AI81" s="1439"/>
      <c r="AJ81" s="1690"/>
      <c r="AK81" s="1445"/>
      <c r="AL81" s="1505"/>
      <c r="AM81" s="1505"/>
      <c r="AN81" s="1505"/>
      <c r="AO81" s="1505"/>
      <c r="AP81" s="1505"/>
      <c r="AQ81" s="1505"/>
      <c r="AR81" s="1505"/>
      <c r="AS81" s="1505"/>
      <c r="AT81" s="1446"/>
      <c r="AU81" s="1446"/>
      <c r="AV81" s="1505"/>
      <c r="AW81" s="1446"/>
      <c r="AX81" s="1505"/>
      <c r="AY81" s="1446"/>
      <c r="AZ81" s="1446"/>
      <c r="BA81" s="1686"/>
      <c r="BB81" s="1438"/>
      <c r="BC81" s="1439"/>
      <c r="BD81" s="1439"/>
      <c r="BE81" s="1439"/>
      <c r="BF81" s="1439"/>
      <c r="BG81" s="1439"/>
      <c r="BH81" s="1439"/>
      <c r="BI81" s="1439"/>
      <c r="BJ81" s="1439"/>
      <c r="BK81" s="1439"/>
      <c r="BL81" s="1439"/>
      <c r="BM81" s="1439"/>
      <c r="BN81" s="1439"/>
      <c r="BO81" s="1439"/>
      <c r="BP81" s="1439"/>
      <c r="BQ81" s="1439"/>
      <c r="BR81" s="1440"/>
      <c r="BS81" s="1438"/>
      <c r="BT81" s="1439"/>
      <c r="BU81" s="1439"/>
      <c r="BV81" s="1439"/>
      <c r="BW81" s="1439"/>
      <c r="BX81" s="1439"/>
      <c r="BY81" s="1439"/>
      <c r="BZ81" s="1439"/>
      <c r="CA81" s="1439"/>
      <c r="CB81" s="1439"/>
      <c r="CC81" s="1439"/>
      <c r="CD81" s="1439"/>
      <c r="CE81" s="1439"/>
      <c r="CF81" s="1439"/>
      <c r="CG81" s="1439"/>
      <c r="CH81" s="1439"/>
      <c r="CI81" s="1440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4" t="s">
        <v>78</v>
      </c>
      <c r="B82" s="1429" t="str">
        <f t="shared" si="109"/>
        <v>P</v>
      </c>
      <c r="C82" s="1522"/>
      <c r="D82" s="1523"/>
      <c r="E82" s="1523"/>
      <c r="F82" s="1523"/>
      <c r="G82" s="1523"/>
      <c r="H82" s="1523"/>
      <c r="I82" s="1523"/>
      <c r="J82" s="1523"/>
      <c r="K82" s="1523"/>
      <c r="L82" s="1523"/>
      <c r="M82" s="1523"/>
      <c r="N82" s="1523"/>
      <c r="O82" s="1523"/>
      <c r="P82" s="1523"/>
      <c r="Q82" s="1523"/>
      <c r="R82" s="1523"/>
      <c r="S82" s="1524"/>
      <c r="T82" s="1438"/>
      <c r="U82" s="1439"/>
      <c r="V82" s="1439"/>
      <c r="W82" s="1439"/>
      <c r="X82" s="1439"/>
      <c r="Y82" s="1439"/>
      <c r="Z82" s="1439"/>
      <c r="AA82" s="1439"/>
      <c r="AB82" s="1439"/>
      <c r="AC82" s="1439"/>
      <c r="AD82" s="1439"/>
      <c r="AE82" s="1439"/>
      <c r="AF82" s="1439"/>
      <c r="AG82" s="1439"/>
      <c r="AH82" s="1531"/>
      <c r="AI82" s="1439"/>
      <c r="AJ82" s="1690"/>
      <c r="AK82" s="1445"/>
      <c r="AL82" s="1505"/>
      <c r="AM82" s="1505"/>
      <c r="AN82" s="1505"/>
      <c r="AO82" s="1505"/>
      <c r="AP82" s="1505"/>
      <c r="AQ82" s="1505"/>
      <c r="AR82" s="1505"/>
      <c r="AS82" s="1505"/>
      <c r="AT82" s="1446"/>
      <c r="AU82" s="1446"/>
      <c r="AV82" s="1505"/>
      <c r="AW82" s="1446"/>
      <c r="AX82" s="1505"/>
      <c r="AY82" s="1446"/>
      <c r="AZ82" s="1446"/>
      <c r="BA82" s="1686"/>
      <c r="BB82" s="1441"/>
      <c r="BC82" s="1442"/>
      <c r="BD82" s="1442"/>
      <c r="BE82" s="1442"/>
      <c r="BF82" s="1442"/>
      <c r="BG82" s="1442"/>
      <c r="BH82" s="1442"/>
      <c r="BI82" s="1442"/>
      <c r="BJ82" s="1442"/>
      <c r="BK82" s="1442"/>
      <c r="BL82" s="1442"/>
      <c r="BM82" s="1442"/>
      <c r="BN82" s="1442"/>
      <c r="BO82" s="1442"/>
      <c r="BP82" s="1442"/>
      <c r="BQ82" s="1442"/>
      <c r="BR82" s="1444"/>
      <c r="BS82" s="1438"/>
      <c r="BT82" s="1439"/>
      <c r="BU82" s="1439"/>
      <c r="BV82" s="1439"/>
      <c r="BW82" s="1439"/>
      <c r="BX82" s="1439"/>
      <c r="BY82" s="1439"/>
      <c r="BZ82" s="1439"/>
      <c r="CA82" s="1439"/>
      <c r="CB82" s="1439"/>
      <c r="CC82" s="1439"/>
      <c r="CD82" s="1439"/>
      <c r="CE82" s="1439"/>
      <c r="CF82" s="1439"/>
      <c r="CG82" s="1439"/>
      <c r="CH82" s="1439"/>
      <c r="CI82" s="1440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4" t="s">
        <v>79</v>
      </c>
      <c r="B83" s="1429" t="str">
        <f t="shared" si="109"/>
        <v>P</v>
      </c>
      <c r="C83" s="1522"/>
      <c r="D83" s="1523"/>
      <c r="E83" s="1523"/>
      <c r="F83" s="1523"/>
      <c r="G83" s="1523"/>
      <c r="H83" s="1523"/>
      <c r="I83" s="1523"/>
      <c r="J83" s="1523"/>
      <c r="K83" s="1523"/>
      <c r="L83" s="1523"/>
      <c r="M83" s="1523"/>
      <c r="N83" s="1523"/>
      <c r="O83" s="1523"/>
      <c r="P83" s="1523"/>
      <c r="Q83" s="1523"/>
      <c r="R83" s="1523"/>
      <c r="S83" s="1524"/>
      <c r="T83" s="1438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531"/>
      <c r="AI83" s="1439"/>
      <c r="AJ83" s="1690"/>
      <c r="AK83" s="1445"/>
      <c r="AL83" s="1505"/>
      <c r="AM83" s="1505"/>
      <c r="AN83" s="1505"/>
      <c r="AO83" s="1505"/>
      <c r="AP83" s="1505"/>
      <c r="AQ83" s="1505"/>
      <c r="AR83" s="1505"/>
      <c r="AS83" s="1505"/>
      <c r="AT83" s="1446"/>
      <c r="AU83" s="1446"/>
      <c r="AV83" s="1505"/>
      <c r="AW83" s="1446"/>
      <c r="AX83" s="1505"/>
      <c r="AY83" s="1446"/>
      <c r="AZ83" s="1446"/>
      <c r="BA83" s="1686"/>
      <c r="BB83" s="1441"/>
      <c r="BC83" s="1442"/>
      <c r="BD83" s="1442"/>
      <c r="BE83" s="1442"/>
      <c r="BF83" s="1442"/>
      <c r="BG83" s="1442"/>
      <c r="BH83" s="1442"/>
      <c r="BI83" s="1442"/>
      <c r="BJ83" s="1442"/>
      <c r="BK83" s="1442"/>
      <c r="BL83" s="1442"/>
      <c r="BM83" s="1442"/>
      <c r="BN83" s="1442"/>
      <c r="BO83" s="1442"/>
      <c r="BP83" s="1442"/>
      <c r="BQ83" s="1442"/>
      <c r="BR83" s="1444"/>
      <c r="BS83" s="1438"/>
      <c r="BT83" s="1439"/>
      <c r="BU83" s="1439"/>
      <c r="BV83" s="1439"/>
      <c r="BW83" s="1439"/>
      <c r="BX83" s="1439"/>
      <c r="BY83" s="1439"/>
      <c r="BZ83" s="1439"/>
      <c r="CA83" s="1439"/>
      <c r="CB83" s="1439"/>
      <c r="CC83" s="1439"/>
      <c r="CD83" s="1439"/>
      <c r="CE83" s="1439"/>
      <c r="CF83" s="1439"/>
      <c r="CG83" s="1439"/>
      <c r="CH83" s="1439"/>
      <c r="CI83" s="1440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4" t="s">
        <v>80</v>
      </c>
      <c r="B84" s="1429" t="str">
        <f t="shared" si="109"/>
        <v>P</v>
      </c>
      <c r="C84" s="1522"/>
      <c r="D84" s="1523"/>
      <c r="E84" s="1523"/>
      <c r="F84" s="1523"/>
      <c r="G84" s="1523"/>
      <c r="H84" s="1523"/>
      <c r="I84" s="1523"/>
      <c r="J84" s="1523"/>
      <c r="K84" s="1523"/>
      <c r="L84" s="1523"/>
      <c r="M84" s="1523"/>
      <c r="N84" s="1523"/>
      <c r="O84" s="1523"/>
      <c r="P84" s="1523"/>
      <c r="Q84" s="1523"/>
      <c r="R84" s="1523"/>
      <c r="S84" s="1524"/>
      <c r="T84" s="1438"/>
      <c r="U84" s="1439"/>
      <c r="V84" s="1439"/>
      <c r="W84" s="1439"/>
      <c r="X84" s="1439"/>
      <c r="Y84" s="1439"/>
      <c r="Z84" s="1439"/>
      <c r="AA84" s="1439"/>
      <c r="AB84" s="1439"/>
      <c r="AC84" s="1439"/>
      <c r="AD84" s="1439"/>
      <c r="AE84" s="1439"/>
      <c r="AF84" s="1439"/>
      <c r="AG84" s="1439"/>
      <c r="AH84" s="1531"/>
      <c r="AI84" s="1439"/>
      <c r="AJ84" s="1690"/>
      <c r="AK84" s="1445"/>
      <c r="AL84" s="1505"/>
      <c r="AM84" s="1505"/>
      <c r="AN84" s="1505"/>
      <c r="AO84" s="1505"/>
      <c r="AP84" s="1505"/>
      <c r="AQ84" s="1505"/>
      <c r="AR84" s="1505"/>
      <c r="AS84" s="1505"/>
      <c r="AT84" s="1446"/>
      <c r="AU84" s="1446"/>
      <c r="AV84" s="1505"/>
      <c r="AW84" s="1446"/>
      <c r="AX84" s="1505"/>
      <c r="AY84" s="1446"/>
      <c r="AZ84" s="1446"/>
      <c r="BA84" s="1686"/>
      <c r="BB84" s="1441"/>
      <c r="BC84" s="1442"/>
      <c r="BD84" s="1442"/>
      <c r="BE84" s="1442"/>
      <c r="BF84" s="1442"/>
      <c r="BG84" s="1442"/>
      <c r="BH84" s="1442"/>
      <c r="BI84" s="1442"/>
      <c r="BJ84" s="1442"/>
      <c r="BK84" s="1442"/>
      <c r="BL84" s="1442"/>
      <c r="BM84" s="1442"/>
      <c r="BN84" s="1442"/>
      <c r="BO84" s="1442"/>
      <c r="BP84" s="1442"/>
      <c r="BQ84" s="1442"/>
      <c r="BR84" s="1444"/>
      <c r="BS84" s="1438"/>
      <c r="BT84" s="1439"/>
      <c r="BU84" s="1439"/>
      <c r="BV84" s="1439"/>
      <c r="BW84" s="1439"/>
      <c r="BX84" s="1439"/>
      <c r="BY84" s="1439"/>
      <c r="BZ84" s="1439"/>
      <c r="CA84" s="1439"/>
      <c r="CB84" s="1439"/>
      <c r="CC84" s="1439"/>
      <c r="CD84" s="1439"/>
      <c r="CE84" s="1439"/>
      <c r="CF84" s="1439"/>
      <c r="CG84" s="1439"/>
      <c r="CH84" s="1439"/>
      <c r="CI84" s="1440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7" t="s">
        <v>81</v>
      </c>
      <c r="B85" s="1429" t="str">
        <f t="shared" si="109"/>
        <v>P</v>
      </c>
      <c r="C85" s="1525"/>
      <c r="D85" s="1526"/>
      <c r="E85" s="1526"/>
      <c r="F85" s="1526"/>
      <c r="G85" s="1526"/>
      <c r="H85" s="1526"/>
      <c r="I85" s="1526"/>
      <c r="J85" s="1526"/>
      <c r="K85" s="1526"/>
      <c r="L85" s="1526"/>
      <c r="M85" s="1526"/>
      <c r="N85" s="1526"/>
      <c r="O85" s="1526"/>
      <c r="P85" s="1526"/>
      <c r="Q85" s="1526"/>
      <c r="R85" s="1526"/>
      <c r="S85" s="1527"/>
      <c r="T85" s="1449"/>
      <c r="U85" s="1450"/>
      <c r="V85" s="1450"/>
      <c r="W85" s="1450"/>
      <c r="X85" s="1450"/>
      <c r="Y85" s="1450"/>
      <c r="Z85" s="1450"/>
      <c r="AA85" s="1450"/>
      <c r="AB85" s="1450"/>
      <c r="AC85" s="1450"/>
      <c r="AD85" s="1450"/>
      <c r="AE85" s="1450"/>
      <c r="AF85" s="1450"/>
      <c r="AG85" s="1450"/>
      <c r="AH85" s="1451"/>
      <c r="AI85" s="1450"/>
      <c r="AJ85" s="1680"/>
      <c r="AK85" s="1513" t="str">
        <f t="shared" ref="AK85:BA85" si="129">IF(AK78="","",SUM(AK78,AK80,-AK81,-AK82,-AK83,AK84))</f>
        <v/>
      </c>
      <c r="AL85" s="1514" t="str">
        <f t="shared" si="129"/>
        <v/>
      </c>
      <c r="AM85" s="1514" t="str">
        <f t="shared" si="129"/>
        <v/>
      </c>
      <c r="AN85" s="1514" t="str">
        <f t="shared" si="129"/>
        <v/>
      </c>
      <c r="AO85" s="1514" t="str">
        <f t="shared" si="129"/>
        <v/>
      </c>
      <c r="AP85" s="1514" t="str">
        <f t="shared" si="129"/>
        <v/>
      </c>
      <c r="AQ85" s="1514" t="str">
        <f t="shared" si="129"/>
        <v/>
      </c>
      <c r="AR85" s="1514" t="str">
        <f t="shared" si="129"/>
        <v/>
      </c>
      <c r="AS85" s="1514" t="str">
        <f t="shared" si="129"/>
        <v/>
      </c>
      <c r="AT85" s="1514" t="str">
        <f t="shared" si="129"/>
        <v/>
      </c>
      <c r="AU85" s="1514" t="str">
        <f t="shared" si="129"/>
        <v/>
      </c>
      <c r="AV85" s="1514" t="str">
        <f t="shared" si="129"/>
        <v/>
      </c>
      <c r="AW85" s="1514" t="str">
        <f t="shared" si="129"/>
        <v/>
      </c>
      <c r="AX85" s="1514" t="str">
        <f t="shared" si="129"/>
        <v/>
      </c>
      <c r="AY85" s="1514" t="str">
        <f t="shared" si="129"/>
        <v/>
      </c>
      <c r="AZ85" s="1514" t="str">
        <f t="shared" si="129"/>
        <v/>
      </c>
      <c r="BA85" s="1669" t="str">
        <f t="shared" si="129"/>
        <v/>
      </c>
      <c r="BB85" s="1449"/>
      <c r="BC85" s="1450"/>
      <c r="BD85" s="1450"/>
      <c r="BE85" s="1450"/>
      <c r="BF85" s="1450"/>
      <c r="BG85" s="1450"/>
      <c r="BH85" s="1450"/>
      <c r="BI85" s="1450"/>
      <c r="BJ85" s="1450"/>
      <c r="BK85" s="1450"/>
      <c r="BL85" s="1450"/>
      <c r="BM85" s="1450"/>
      <c r="BN85" s="1450"/>
      <c r="BO85" s="1450"/>
      <c r="BP85" s="1450"/>
      <c r="BQ85" s="1450"/>
      <c r="BR85" s="1452"/>
      <c r="BS85" s="1449"/>
      <c r="BT85" s="1450"/>
      <c r="BU85" s="1450"/>
      <c r="BV85" s="1450"/>
      <c r="BW85" s="1450"/>
      <c r="BX85" s="1450"/>
      <c r="BY85" s="1450"/>
      <c r="BZ85" s="1450"/>
      <c r="CA85" s="1450"/>
      <c r="CB85" s="1450"/>
      <c r="CC85" s="1450"/>
      <c r="CD85" s="1450"/>
      <c r="CE85" s="1450"/>
      <c r="CF85" s="1450"/>
      <c r="CG85" s="1450"/>
      <c r="CH85" s="1450"/>
      <c r="CI85" s="1452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3" t="s">
        <v>835</v>
      </c>
      <c r="B86" s="1420" t="str">
        <f t="shared" ref="B86:B93" si="130">$B$11</f>
        <v>M</v>
      </c>
      <c r="C86" s="1500">
        <v>4</v>
      </c>
      <c r="D86" s="1501">
        <v>3</v>
      </c>
      <c r="E86" s="1501">
        <v>2</v>
      </c>
      <c r="F86" s="1501">
        <v>5</v>
      </c>
      <c r="G86" s="1501">
        <v>2</v>
      </c>
      <c r="H86" s="1501">
        <v>4</v>
      </c>
      <c r="I86" s="1501"/>
      <c r="J86" s="1501">
        <v>2</v>
      </c>
      <c r="K86" s="1501">
        <v>0</v>
      </c>
      <c r="L86" s="1501"/>
      <c r="M86" s="1501"/>
      <c r="N86" s="1501"/>
      <c r="O86" s="1501"/>
      <c r="P86" s="1501"/>
      <c r="Q86" s="1501"/>
      <c r="R86" s="1501"/>
      <c r="S86" s="1502"/>
      <c r="T86" s="1528"/>
      <c r="U86" s="1529"/>
      <c r="V86" s="1529"/>
      <c r="W86" s="1529"/>
      <c r="X86" s="1529"/>
      <c r="Y86" s="1529"/>
      <c r="Z86" s="1529"/>
      <c r="AA86" s="1529"/>
      <c r="AB86" s="1529"/>
      <c r="AC86" s="1529"/>
      <c r="AD86" s="1529"/>
      <c r="AE86" s="1529"/>
      <c r="AF86" s="1529"/>
      <c r="AG86" s="1529"/>
      <c r="AH86" s="1443"/>
      <c r="AI86" s="1529"/>
      <c r="AJ86" s="1692"/>
      <c r="AK86" s="1528"/>
      <c r="AL86" s="1529"/>
      <c r="AM86" s="1529"/>
      <c r="AN86" s="1529"/>
      <c r="AO86" s="1529"/>
      <c r="AP86" s="1529"/>
      <c r="AQ86" s="1529"/>
      <c r="AR86" s="1529"/>
      <c r="AS86" s="1529"/>
      <c r="AT86" s="1529"/>
      <c r="AU86" s="1529"/>
      <c r="AV86" s="1529"/>
      <c r="AW86" s="1529"/>
      <c r="AX86" s="1529"/>
      <c r="AY86" s="1529"/>
      <c r="AZ86" s="1529"/>
      <c r="BA86" s="1692"/>
      <c r="BB86" s="1459">
        <v>8</v>
      </c>
      <c r="BC86" s="1460">
        <v>5</v>
      </c>
      <c r="BD86" s="1460">
        <v>5</v>
      </c>
      <c r="BE86" s="1460">
        <v>10</v>
      </c>
      <c r="BF86" s="1460">
        <v>7</v>
      </c>
      <c r="BG86" s="1460">
        <v>15</v>
      </c>
      <c r="BH86" s="1460">
        <v>2</v>
      </c>
      <c r="BI86" s="1460">
        <v>8</v>
      </c>
      <c r="BJ86" s="1460">
        <v>5</v>
      </c>
      <c r="BK86" s="1460"/>
      <c r="BL86" s="1460"/>
      <c r="BM86" s="1460"/>
      <c r="BN86" s="1460"/>
      <c r="BO86" s="1460"/>
      <c r="BP86" s="1460"/>
      <c r="BQ86" s="1460"/>
      <c r="BR86" s="1461"/>
      <c r="BS86" s="1426"/>
      <c r="BT86" s="1427"/>
      <c r="BU86" s="1427"/>
      <c r="BV86" s="1427"/>
      <c r="BW86" s="1427"/>
      <c r="BX86" s="1427"/>
      <c r="BY86" s="1427"/>
      <c r="BZ86" s="1427"/>
      <c r="CA86" s="1427"/>
      <c r="CB86" s="1427"/>
      <c r="CC86" s="1427"/>
      <c r="CD86" s="1427"/>
      <c r="CE86" s="1427"/>
      <c r="CF86" s="1427"/>
      <c r="CG86" s="1427"/>
      <c r="CH86" s="1427"/>
      <c r="CI86" s="1428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4" t="s">
        <v>75</v>
      </c>
      <c r="B87" s="1429" t="str">
        <f t="shared" si="130"/>
        <v>M</v>
      </c>
      <c r="C87" s="1510">
        <v>2</v>
      </c>
      <c r="D87" s="1511">
        <v>1</v>
      </c>
      <c r="E87" s="1511">
        <v>1</v>
      </c>
      <c r="F87" s="1511">
        <v>2</v>
      </c>
      <c r="G87" s="1511">
        <v>1</v>
      </c>
      <c r="H87" s="1511">
        <v>2</v>
      </c>
      <c r="I87" s="1511"/>
      <c r="J87" s="1511">
        <v>6</v>
      </c>
      <c r="K87" s="1511">
        <v>0</v>
      </c>
      <c r="L87" s="1511"/>
      <c r="M87" s="1511"/>
      <c r="N87" s="1511"/>
      <c r="O87" s="1511"/>
      <c r="P87" s="1511"/>
      <c r="Q87" s="1511"/>
      <c r="R87" s="1511"/>
      <c r="S87" s="1512"/>
      <c r="T87" s="1441"/>
      <c r="U87" s="1442"/>
      <c r="V87" s="1442"/>
      <c r="W87" s="1442"/>
      <c r="X87" s="1442"/>
      <c r="Y87" s="1442"/>
      <c r="Z87" s="1442"/>
      <c r="AA87" s="1442"/>
      <c r="AB87" s="1442"/>
      <c r="AC87" s="1442"/>
      <c r="AD87" s="1442"/>
      <c r="AE87" s="1442"/>
      <c r="AF87" s="1442"/>
      <c r="AG87" s="1442"/>
      <c r="AH87" s="1443"/>
      <c r="AI87" s="1442"/>
      <c r="AJ87" s="1691"/>
      <c r="AK87" s="1441"/>
      <c r="AL87" s="1442"/>
      <c r="AM87" s="1442"/>
      <c r="AN87" s="1442"/>
      <c r="AO87" s="1442"/>
      <c r="AP87" s="1442"/>
      <c r="AQ87" s="1442"/>
      <c r="AR87" s="1442"/>
      <c r="AS87" s="1442"/>
      <c r="AT87" s="1442"/>
      <c r="AU87" s="1442"/>
      <c r="AV87" s="1442"/>
      <c r="AW87" s="1442"/>
      <c r="AX87" s="1442"/>
      <c r="AY87" s="1442"/>
      <c r="AZ87" s="1442"/>
      <c r="BA87" s="1691"/>
      <c r="BB87" s="1445">
        <v>3</v>
      </c>
      <c r="BC87" s="1446">
        <v>2</v>
      </c>
      <c r="BD87" s="1446">
        <v>2</v>
      </c>
      <c r="BE87" s="1446">
        <v>8</v>
      </c>
      <c r="BF87" s="1446">
        <v>5</v>
      </c>
      <c r="BG87" s="1446">
        <v>8</v>
      </c>
      <c r="BH87" s="1446">
        <v>1</v>
      </c>
      <c r="BI87" s="1446">
        <v>5</v>
      </c>
      <c r="BJ87" s="1446">
        <v>3</v>
      </c>
      <c r="BK87" s="1446"/>
      <c r="BL87" s="1446"/>
      <c r="BM87" s="1446"/>
      <c r="BN87" s="1446"/>
      <c r="BO87" s="1446"/>
      <c r="BP87" s="1446"/>
      <c r="BQ87" s="1446"/>
      <c r="BR87" s="1447"/>
      <c r="BS87" s="1438"/>
      <c r="BT87" s="1439"/>
      <c r="BU87" s="1439"/>
      <c r="BV87" s="1439"/>
      <c r="BW87" s="1439"/>
      <c r="BX87" s="1439"/>
      <c r="BY87" s="1439"/>
      <c r="BZ87" s="1439"/>
      <c r="CA87" s="1439"/>
      <c r="CB87" s="1439"/>
      <c r="CC87" s="1439"/>
      <c r="CD87" s="1439"/>
      <c r="CE87" s="1439"/>
      <c r="CF87" s="1439"/>
      <c r="CG87" s="1439"/>
      <c r="CH87" s="1439"/>
      <c r="CI87" s="1440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4" t="s">
        <v>76</v>
      </c>
      <c r="B88" s="1429" t="str">
        <f t="shared" si="130"/>
        <v>M</v>
      </c>
      <c r="C88" s="1519"/>
      <c r="D88" s="1520"/>
      <c r="E88" s="1520"/>
      <c r="F88" s="1520"/>
      <c r="G88" s="1520"/>
      <c r="H88" s="1520"/>
      <c r="I88" s="1520"/>
      <c r="J88" s="1520"/>
      <c r="K88" s="1520"/>
      <c r="L88" s="1520"/>
      <c r="M88" s="1520"/>
      <c r="N88" s="1520"/>
      <c r="O88" s="1520"/>
      <c r="P88" s="1520"/>
      <c r="Q88" s="1520"/>
      <c r="R88" s="1520"/>
      <c r="S88" s="1521"/>
      <c r="T88" s="1438"/>
      <c r="U88" s="1439"/>
      <c r="V88" s="1439"/>
      <c r="W88" s="1439"/>
      <c r="X88" s="1439"/>
      <c r="Y88" s="1439"/>
      <c r="Z88" s="1439"/>
      <c r="AA88" s="1439"/>
      <c r="AB88" s="1439"/>
      <c r="AC88" s="1439"/>
      <c r="AD88" s="1439"/>
      <c r="AE88" s="1439"/>
      <c r="AF88" s="1439"/>
      <c r="AG88" s="1439"/>
      <c r="AH88" s="1531"/>
      <c r="AI88" s="1439"/>
      <c r="AJ88" s="1690"/>
      <c r="AK88" s="1438"/>
      <c r="AL88" s="1439"/>
      <c r="AM88" s="1439"/>
      <c r="AN88" s="1439"/>
      <c r="AO88" s="1439"/>
      <c r="AP88" s="1439"/>
      <c r="AQ88" s="1439"/>
      <c r="AR88" s="1439"/>
      <c r="AS88" s="1439"/>
      <c r="AT88" s="1439"/>
      <c r="AU88" s="1439"/>
      <c r="AV88" s="1439"/>
      <c r="AW88" s="1439"/>
      <c r="AX88" s="1439"/>
      <c r="AY88" s="1439"/>
      <c r="AZ88" s="1439"/>
      <c r="BA88" s="1690"/>
      <c r="BB88" s="1445">
        <v>3</v>
      </c>
      <c r="BC88" s="1446">
        <v>2</v>
      </c>
      <c r="BD88" s="1446">
        <v>1</v>
      </c>
      <c r="BE88" s="1446">
        <v>8</v>
      </c>
      <c r="BF88" s="1446">
        <v>3</v>
      </c>
      <c r="BG88" s="1446">
        <v>5</v>
      </c>
      <c r="BH88" s="1446">
        <v>1</v>
      </c>
      <c r="BI88" s="1446">
        <v>2</v>
      </c>
      <c r="BJ88" s="1446">
        <v>3</v>
      </c>
      <c r="BK88" s="1446"/>
      <c r="BL88" s="1446"/>
      <c r="BM88" s="1446"/>
      <c r="BN88" s="1446"/>
      <c r="BO88" s="1446"/>
      <c r="BP88" s="1446"/>
      <c r="BQ88" s="1446"/>
      <c r="BR88" s="1447"/>
      <c r="BS88" s="1438"/>
      <c r="BT88" s="1439"/>
      <c r="BU88" s="1439"/>
      <c r="BV88" s="1439"/>
      <c r="BW88" s="1439"/>
      <c r="BX88" s="1439"/>
      <c r="BY88" s="1439"/>
      <c r="BZ88" s="1439"/>
      <c r="CA88" s="1439"/>
      <c r="CB88" s="1439"/>
      <c r="CC88" s="1439"/>
      <c r="CD88" s="1439"/>
      <c r="CE88" s="1439"/>
      <c r="CF88" s="1439"/>
      <c r="CG88" s="1439"/>
      <c r="CH88" s="1439"/>
      <c r="CI88" s="1440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4" t="s">
        <v>77</v>
      </c>
      <c r="B89" s="1429" t="str">
        <f t="shared" si="130"/>
        <v>M</v>
      </c>
      <c r="C89" s="1522"/>
      <c r="D89" s="1523"/>
      <c r="E89" s="1523"/>
      <c r="F89" s="1523"/>
      <c r="G89" s="1523"/>
      <c r="H89" s="1523"/>
      <c r="I89" s="1523"/>
      <c r="J89" s="1523"/>
      <c r="K89" s="1523"/>
      <c r="L89" s="1523"/>
      <c r="M89" s="1523"/>
      <c r="N89" s="1523"/>
      <c r="O89" s="1523"/>
      <c r="P89" s="1523"/>
      <c r="Q89" s="1523"/>
      <c r="R89" s="1523"/>
      <c r="S89" s="1524"/>
      <c r="T89" s="1438"/>
      <c r="U89" s="1439"/>
      <c r="V89" s="1439"/>
      <c r="W89" s="1439"/>
      <c r="X89" s="1439"/>
      <c r="Y89" s="1439"/>
      <c r="Z89" s="1439"/>
      <c r="AA89" s="1439"/>
      <c r="AB89" s="1439"/>
      <c r="AC89" s="1439"/>
      <c r="AD89" s="1439"/>
      <c r="AE89" s="1439"/>
      <c r="AF89" s="1439"/>
      <c r="AG89" s="1439"/>
      <c r="AH89" s="1531"/>
      <c r="AI89" s="1439"/>
      <c r="AJ89" s="1690"/>
      <c r="AK89" s="1441"/>
      <c r="AL89" s="1442"/>
      <c r="AM89" s="1442"/>
      <c r="AN89" s="1442"/>
      <c r="AO89" s="1442"/>
      <c r="AP89" s="1442"/>
      <c r="AQ89" s="1442"/>
      <c r="AR89" s="1442"/>
      <c r="AS89" s="1442"/>
      <c r="AT89" s="1442"/>
      <c r="AU89" s="1442"/>
      <c r="AV89" s="1442"/>
      <c r="AW89" s="1442"/>
      <c r="AX89" s="1442"/>
      <c r="AY89" s="1442"/>
      <c r="AZ89" s="1442"/>
      <c r="BA89" s="1691"/>
      <c r="BB89" s="1445">
        <v>1</v>
      </c>
      <c r="BC89" s="1446">
        <v>0</v>
      </c>
      <c r="BD89" s="1446">
        <v>1</v>
      </c>
      <c r="BE89" s="1446">
        <v>3</v>
      </c>
      <c r="BF89" s="1446">
        <v>2</v>
      </c>
      <c r="BG89" s="1446">
        <v>2</v>
      </c>
      <c r="BH89" s="1446">
        <v>0</v>
      </c>
      <c r="BI89" s="1446">
        <v>2</v>
      </c>
      <c r="BJ89" s="1446">
        <v>2</v>
      </c>
      <c r="BK89" s="1446"/>
      <c r="BL89" s="1446"/>
      <c r="BM89" s="1446"/>
      <c r="BN89" s="1446"/>
      <c r="BO89" s="1446"/>
      <c r="BP89" s="1446"/>
      <c r="BQ89" s="1446"/>
      <c r="BR89" s="1447"/>
      <c r="BS89" s="1438"/>
      <c r="BT89" s="1439"/>
      <c r="BU89" s="1439"/>
      <c r="BV89" s="1439"/>
      <c r="BW89" s="1439"/>
      <c r="BX89" s="1439"/>
      <c r="BY89" s="1439"/>
      <c r="BZ89" s="1439"/>
      <c r="CA89" s="1439"/>
      <c r="CB89" s="1439"/>
      <c r="CC89" s="1439"/>
      <c r="CD89" s="1439"/>
      <c r="CE89" s="1439"/>
      <c r="CF89" s="1439"/>
      <c r="CG89" s="1439"/>
      <c r="CH89" s="1439"/>
      <c r="CI89" s="1440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4" t="s">
        <v>78</v>
      </c>
      <c r="B90" s="1429" t="str">
        <f t="shared" si="130"/>
        <v>M</v>
      </c>
      <c r="C90" s="1522"/>
      <c r="D90" s="1523"/>
      <c r="E90" s="1523"/>
      <c r="F90" s="1523"/>
      <c r="G90" s="1523"/>
      <c r="H90" s="1523"/>
      <c r="I90" s="1523"/>
      <c r="J90" s="1523"/>
      <c r="K90" s="1523"/>
      <c r="L90" s="1523"/>
      <c r="M90" s="1523"/>
      <c r="N90" s="1523"/>
      <c r="O90" s="1523"/>
      <c r="P90" s="1523"/>
      <c r="Q90" s="1523"/>
      <c r="R90" s="1523"/>
      <c r="S90" s="1524"/>
      <c r="T90" s="1438"/>
      <c r="U90" s="1439"/>
      <c r="V90" s="1439"/>
      <c r="W90" s="1439"/>
      <c r="X90" s="1439"/>
      <c r="Y90" s="1439"/>
      <c r="Z90" s="1439"/>
      <c r="AA90" s="1439"/>
      <c r="AB90" s="1439"/>
      <c r="AC90" s="1439"/>
      <c r="AD90" s="1439"/>
      <c r="AE90" s="1439"/>
      <c r="AF90" s="1439"/>
      <c r="AG90" s="1439"/>
      <c r="AH90" s="1531"/>
      <c r="AI90" s="1439"/>
      <c r="AJ90" s="1690"/>
      <c r="AK90" s="1441"/>
      <c r="AL90" s="1442"/>
      <c r="AM90" s="1442"/>
      <c r="AN90" s="1442"/>
      <c r="AO90" s="1442"/>
      <c r="AP90" s="1442"/>
      <c r="AQ90" s="1442"/>
      <c r="AR90" s="1442"/>
      <c r="AS90" s="1442"/>
      <c r="AT90" s="1442"/>
      <c r="AU90" s="1442"/>
      <c r="AV90" s="1442"/>
      <c r="AW90" s="1442"/>
      <c r="AX90" s="1442"/>
      <c r="AY90" s="1442"/>
      <c r="AZ90" s="1442"/>
      <c r="BA90" s="1691"/>
      <c r="BB90" s="1445">
        <v>0</v>
      </c>
      <c r="BC90" s="1446">
        <v>0</v>
      </c>
      <c r="BD90" s="1446">
        <v>0</v>
      </c>
      <c r="BE90" s="1446">
        <v>0</v>
      </c>
      <c r="BF90" s="1446">
        <v>0</v>
      </c>
      <c r="BG90" s="1446">
        <v>1</v>
      </c>
      <c r="BH90" s="1446">
        <v>0</v>
      </c>
      <c r="BI90" s="1446">
        <v>1</v>
      </c>
      <c r="BJ90" s="1446">
        <v>1</v>
      </c>
      <c r="BK90" s="1446"/>
      <c r="BL90" s="1446"/>
      <c r="BM90" s="1446"/>
      <c r="BN90" s="1446"/>
      <c r="BO90" s="1446"/>
      <c r="BP90" s="1446"/>
      <c r="BQ90" s="1446"/>
      <c r="BR90" s="1447"/>
      <c r="BS90" s="1438"/>
      <c r="BT90" s="1439"/>
      <c r="BU90" s="1439"/>
      <c r="BV90" s="1439"/>
      <c r="BW90" s="1439"/>
      <c r="BX90" s="1439"/>
      <c r="BY90" s="1439"/>
      <c r="BZ90" s="1439"/>
      <c r="CA90" s="1439"/>
      <c r="CB90" s="1439"/>
      <c r="CC90" s="1439"/>
      <c r="CD90" s="1439"/>
      <c r="CE90" s="1439"/>
      <c r="CF90" s="1439"/>
      <c r="CG90" s="1439"/>
      <c r="CH90" s="1439"/>
      <c r="CI90" s="1440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4" t="s">
        <v>79</v>
      </c>
      <c r="B91" s="1429" t="str">
        <f t="shared" si="130"/>
        <v>M</v>
      </c>
      <c r="C91" s="1522"/>
      <c r="D91" s="1523"/>
      <c r="E91" s="1523"/>
      <c r="F91" s="1523"/>
      <c r="G91" s="1523"/>
      <c r="H91" s="1523"/>
      <c r="I91" s="1523"/>
      <c r="J91" s="1523"/>
      <c r="K91" s="1523"/>
      <c r="L91" s="1523"/>
      <c r="M91" s="1523"/>
      <c r="N91" s="1523"/>
      <c r="O91" s="1523"/>
      <c r="P91" s="1523"/>
      <c r="Q91" s="1523"/>
      <c r="R91" s="1523"/>
      <c r="S91" s="1524"/>
      <c r="T91" s="1438"/>
      <c r="U91" s="1439"/>
      <c r="V91" s="1439"/>
      <c r="W91" s="1439"/>
      <c r="X91" s="1439"/>
      <c r="Y91" s="1439"/>
      <c r="Z91" s="1439"/>
      <c r="AA91" s="1439"/>
      <c r="AB91" s="1439"/>
      <c r="AC91" s="1439"/>
      <c r="AD91" s="1439"/>
      <c r="AE91" s="1439"/>
      <c r="AF91" s="1439"/>
      <c r="AG91" s="1439"/>
      <c r="AH91" s="1531"/>
      <c r="AI91" s="1439"/>
      <c r="AJ91" s="1690"/>
      <c r="AK91" s="1441"/>
      <c r="AL91" s="1442"/>
      <c r="AM91" s="1442"/>
      <c r="AN91" s="1442"/>
      <c r="AO91" s="1442"/>
      <c r="AP91" s="1442"/>
      <c r="AQ91" s="1442"/>
      <c r="AR91" s="1442"/>
      <c r="AS91" s="1442"/>
      <c r="AT91" s="1442"/>
      <c r="AU91" s="1442"/>
      <c r="AV91" s="1442"/>
      <c r="AW91" s="1442"/>
      <c r="AX91" s="1442"/>
      <c r="AY91" s="1442"/>
      <c r="AZ91" s="1442"/>
      <c r="BA91" s="1691"/>
      <c r="BB91" s="1445">
        <v>3</v>
      </c>
      <c r="BC91" s="1446">
        <v>3</v>
      </c>
      <c r="BD91" s="1446">
        <v>2</v>
      </c>
      <c r="BE91" s="1446">
        <v>1</v>
      </c>
      <c r="BF91" s="1446">
        <v>2</v>
      </c>
      <c r="BG91" s="1446">
        <v>2</v>
      </c>
      <c r="BH91" s="1446">
        <v>0</v>
      </c>
      <c r="BI91" s="1446">
        <v>2</v>
      </c>
      <c r="BJ91" s="1446">
        <v>1</v>
      </c>
      <c r="BK91" s="1446"/>
      <c r="BL91" s="1446"/>
      <c r="BM91" s="1446"/>
      <c r="BN91" s="1446"/>
      <c r="BO91" s="1446"/>
      <c r="BP91" s="1446"/>
      <c r="BQ91" s="1446"/>
      <c r="BR91" s="1447"/>
      <c r="BS91" s="1438"/>
      <c r="BT91" s="1439"/>
      <c r="BU91" s="1439"/>
      <c r="BV91" s="1439"/>
      <c r="BW91" s="1439"/>
      <c r="BX91" s="1439"/>
      <c r="BY91" s="1439"/>
      <c r="BZ91" s="1439"/>
      <c r="CA91" s="1439"/>
      <c r="CB91" s="1439"/>
      <c r="CC91" s="1439"/>
      <c r="CD91" s="1439"/>
      <c r="CE91" s="1439"/>
      <c r="CF91" s="1439"/>
      <c r="CG91" s="1439"/>
      <c r="CH91" s="1439"/>
      <c r="CI91" s="1440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4" t="s">
        <v>80</v>
      </c>
      <c r="B92" s="1429" t="str">
        <f t="shared" si="130"/>
        <v>M</v>
      </c>
      <c r="C92" s="1522"/>
      <c r="D92" s="1523"/>
      <c r="E92" s="1523"/>
      <c r="F92" s="1523"/>
      <c r="G92" s="1523"/>
      <c r="H92" s="1523"/>
      <c r="I92" s="1523"/>
      <c r="J92" s="1523"/>
      <c r="K92" s="1523"/>
      <c r="L92" s="1523"/>
      <c r="M92" s="1523"/>
      <c r="N92" s="1523"/>
      <c r="O92" s="1523"/>
      <c r="P92" s="1523"/>
      <c r="Q92" s="1523"/>
      <c r="R92" s="1523"/>
      <c r="S92" s="1524"/>
      <c r="T92" s="1438"/>
      <c r="U92" s="1439"/>
      <c r="V92" s="1439"/>
      <c r="W92" s="1439"/>
      <c r="X92" s="1439"/>
      <c r="Y92" s="1439"/>
      <c r="Z92" s="1439"/>
      <c r="AA92" s="1439"/>
      <c r="AB92" s="1439"/>
      <c r="AC92" s="1439"/>
      <c r="AD92" s="1439"/>
      <c r="AE92" s="1439"/>
      <c r="AF92" s="1439"/>
      <c r="AG92" s="1439"/>
      <c r="AH92" s="1531"/>
      <c r="AI92" s="1439"/>
      <c r="AJ92" s="1690"/>
      <c r="AK92" s="1441"/>
      <c r="AL92" s="1442"/>
      <c r="AM92" s="1442"/>
      <c r="AN92" s="1442"/>
      <c r="AO92" s="1442"/>
      <c r="AP92" s="1442"/>
      <c r="AQ92" s="1442"/>
      <c r="AR92" s="1442"/>
      <c r="AS92" s="1442"/>
      <c r="AT92" s="1442"/>
      <c r="AU92" s="1442"/>
      <c r="AV92" s="1442"/>
      <c r="AW92" s="1442"/>
      <c r="AX92" s="1442"/>
      <c r="AY92" s="1442"/>
      <c r="AZ92" s="1442"/>
      <c r="BA92" s="1691"/>
      <c r="BB92" s="1445">
        <v>2</v>
      </c>
      <c r="BC92" s="1446">
        <v>0</v>
      </c>
      <c r="BD92" s="1446">
        <v>1</v>
      </c>
      <c r="BE92" s="1446">
        <v>1</v>
      </c>
      <c r="BF92" s="1446">
        <v>2</v>
      </c>
      <c r="BG92" s="1446">
        <v>0</v>
      </c>
      <c r="BH92" s="1446">
        <v>1</v>
      </c>
      <c r="BI92" s="1446">
        <v>1</v>
      </c>
      <c r="BJ92" s="1446">
        <v>1</v>
      </c>
      <c r="BK92" s="1446"/>
      <c r="BL92" s="1446"/>
      <c r="BM92" s="1446"/>
      <c r="BN92" s="1446"/>
      <c r="BO92" s="1446"/>
      <c r="BP92" s="1446"/>
      <c r="BQ92" s="1446"/>
      <c r="BR92" s="1447"/>
      <c r="BS92" s="1438"/>
      <c r="BT92" s="1439"/>
      <c r="BU92" s="1439"/>
      <c r="BV92" s="1439"/>
      <c r="BW92" s="1439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39"/>
      <c r="CI92" s="1440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7" t="s">
        <v>81</v>
      </c>
      <c r="B93" s="1429" t="str">
        <f t="shared" si="130"/>
        <v>M</v>
      </c>
      <c r="C93" s="1525"/>
      <c r="D93" s="1526"/>
      <c r="E93" s="1526"/>
      <c r="F93" s="1526"/>
      <c r="G93" s="1526"/>
      <c r="H93" s="1526"/>
      <c r="I93" s="1526"/>
      <c r="J93" s="1526"/>
      <c r="K93" s="1526"/>
      <c r="L93" s="1526"/>
      <c r="M93" s="1526"/>
      <c r="N93" s="1526"/>
      <c r="O93" s="1526"/>
      <c r="P93" s="1526"/>
      <c r="Q93" s="1526"/>
      <c r="R93" s="1526"/>
      <c r="S93" s="1527"/>
      <c r="T93" s="1449"/>
      <c r="U93" s="1450"/>
      <c r="V93" s="1450"/>
      <c r="W93" s="1450"/>
      <c r="X93" s="1450"/>
      <c r="Y93" s="1450"/>
      <c r="Z93" s="1450"/>
      <c r="AA93" s="1450"/>
      <c r="AB93" s="1450"/>
      <c r="AC93" s="1450"/>
      <c r="AD93" s="1450"/>
      <c r="AE93" s="1450"/>
      <c r="AF93" s="1450"/>
      <c r="AG93" s="1450"/>
      <c r="AH93" s="1451"/>
      <c r="AI93" s="1450"/>
      <c r="AJ93" s="1680"/>
      <c r="AK93" s="1449"/>
      <c r="AL93" s="1450"/>
      <c r="AM93" s="1450"/>
      <c r="AN93" s="1450"/>
      <c r="AO93" s="1450"/>
      <c r="AP93" s="1450"/>
      <c r="AQ93" s="1450"/>
      <c r="AR93" s="1450"/>
      <c r="AS93" s="1450"/>
      <c r="AT93" s="1450"/>
      <c r="AU93" s="1450"/>
      <c r="AV93" s="1450"/>
      <c r="AW93" s="1450"/>
      <c r="AX93" s="1450"/>
      <c r="AY93" s="1450"/>
      <c r="AZ93" s="1450"/>
      <c r="BA93" s="1680"/>
      <c r="BB93" s="1513">
        <f t="shared" ref="BB93:BK93" si="150">IF(BB86="","",SUM(BB86,BB88,-BB89,-BB90,-BB91,BB92))</f>
        <v>9</v>
      </c>
      <c r="BC93" s="1514">
        <f t="shared" si="150"/>
        <v>4</v>
      </c>
      <c r="BD93" s="1514">
        <f t="shared" si="150"/>
        <v>4</v>
      </c>
      <c r="BE93" s="1514">
        <f t="shared" si="150"/>
        <v>15</v>
      </c>
      <c r="BF93" s="1514">
        <f t="shared" si="150"/>
        <v>8</v>
      </c>
      <c r="BG93" s="1514">
        <f t="shared" si="150"/>
        <v>15</v>
      </c>
      <c r="BH93" s="1514">
        <f t="shared" si="150"/>
        <v>4</v>
      </c>
      <c r="BI93" s="1514">
        <f t="shared" si="150"/>
        <v>6</v>
      </c>
      <c r="BJ93" s="1514">
        <f t="shared" si="150"/>
        <v>5</v>
      </c>
      <c r="BK93" s="1514" t="str">
        <f t="shared" si="150"/>
        <v/>
      </c>
      <c r="BL93" s="1514"/>
      <c r="BM93" s="1514" t="str">
        <f t="shared" ref="BM93:BR93" si="151">IF(BM86="","",SUM(BM86,BM88,-BM89,-BM90,-BM91,BM92))</f>
        <v/>
      </c>
      <c r="BN93" s="1514" t="str">
        <f t="shared" si="151"/>
        <v/>
      </c>
      <c r="BO93" s="1514" t="str">
        <f t="shared" si="151"/>
        <v/>
      </c>
      <c r="BP93" s="1514" t="str">
        <f t="shared" si="151"/>
        <v/>
      </c>
      <c r="BQ93" s="1514" t="str">
        <f t="shared" si="151"/>
        <v/>
      </c>
      <c r="BR93" s="1514" t="str">
        <f t="shared" si="151"/>
        <v/>
      </c>
      <c r="BS93" s="1449"/>
      <c r="BT93" s="1450"/>
      <c r="BU93" s="1450"/>
      <c r="BV93" s="1450"/>
      <c r="BW93" s="1450"/>
      <c r="BX93" s="1450"/>
      <c r="BY93" s="1450"/>
      <c r="BZ93" s="1450"/>
      <c r="CA93" s="1450"/>
      <c r="CB93" s="1450"/>
      <c r="CC93" s="1450"/>
      <c r="CD93" s="1450"/>
      <c r="CE93" s="1450"/>
      <c r="CF93" s="1450"/>
      <c r="CG93" s="1450"/>
      <c r="CH93" s="1450"/>
      <c r="CI93" s="1452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3" t="s">
        <v>835</v>
      </c>
      <c r="B94" s="1420" t="str">
        <f t="shared" ref="B94:B101" si="152">$B$12</f>
        <v>BO</v>
      </c>
      <c r="C94" s="1500">
        <v>20</v>
      </c>
      <c r="D94" s="1532">
        <v>10</v>
      </c>
      <c r="E94" s="1532">
        <v>15</v>
      </c>
      <c r="F94" s="1532">
        <v>10</v>
      </c>
      <c r="G94" s="1532">
        <v>10</v>
      </c>
      <c r="H94" s="1532">
        <v>10</v>
      </c>
      <c r="I94" s="1532"/>
      <c r="J94" s="1532">
        <v>10</v>
      </c>
      <c r="K94" s="1532">
        <v>10</v>
      </c>
      <c r="L94" s="1532"/>
      <c r="M94" s="1532"/>
      <c r="N94" s="1532"/>
      <c r="O94" s="1532"/>
      <c r="P94" s="1532"/>
      <c r="Q94" s="1532"/>
      <c r="R94" s="1532"/>
      <c r="S94" s="1533"/>
      <c r="T94" s="1528"/>
      <c r="U94" s="1529"/>
      <c r="V94" s="1529"/>
      <c r="W94" s="1529"/>
      <c r="X94" s="1529"/>
      <c r="Y94" s="1529"/>
      <c r="Z94" s="1529"/>
      <c r="AA94" s="1529"/>
      <c r="AB94" s="1529"/>
      <c r="AC94" s="1529"/>
      <c r="AD94" s="1529"/>
      <c r="AE94" s="1529"/>
      <c r="AF94" s="1529"/>
      <c r="AG94" s="1529"/>
      <c r="AH94" s="1443"/>
      <c r="AI94" s="1529"/>
      <c r="AJ94" s="1692"/>
      <c r="AK94" s="1528"/>
      <c r="AL94" s="1529"/>
      <c r="AM94" s="1529"/>
      <c r="AN94" s="1529"/>
      <c r="AO94" s="1529"/>
      <c r="AP94" s="1529"/>
      <c r="AQ94" s="1529"/>
      <c r="AR94" s="1529"/>
      <c r="AS94" s="1529"/>
      <c r="AT94" s="1529"/>
      <c r="AU94" s="1529"/>
      <c r="AV94" s="1529"/>
      <c r="AW94" s="1529"/>
      <c r="AX94" s="1529"/>
      <c r="AY94" s="1529"/>
      <c r="AZ94" s="1529"/>
      <c r="BA94" s="1692"/>
      <c r="BB94" s="1528"/>
      <c r="BC94" s="1529"/>
      <c r="BD94" s="1529"/>
      <c r="BE94" s="1529"/>
      <c r="BF94" s="1529"/>
      <c r="BG94" s="1529"/>
      <c r="BH94" s="1529"/>
      <c r="BI94" s="1529"/>
      <c r="BJ94" s="1529"/>
      <c r="BK94" s="1529"/>
      <c r="BL94" s="1529"/>
      <c r="BM94" s="1529"/>
      <c r="BN94" s="1529"/>
      <c r="BO94" s="1529"/>
      <c r="BP94" s="1529"/>
      <c r="BQ94" s="1529"/>
      <c r="BR94" s="1530"/>
      <c r="BS94" s="1459">
        <v>16</v>
      </c>
      <c r="BT94" s="1460">
        <v>10</v>
      </c>
      <c r="BU94" s="1460">
        <v>15</v>
      </c>
      <c r="BV94" s="1460">
        <v>10</v>
      </c>
      <c r="BW94" s="1460">
        <v>20</v>
      </c>
      <c r="BX94" s="1460">
        <v>2</v>
      </c>
      <c r="BY94" s="1460">
        <v>10</v>
      </c>
      <c r="BZ94" s="1460">
        <v>10</v>
      </c>
      <c r="CA94" s="1460">
        <v>15</v>
      </c>
      <c r="CB94" s="1460"/>
      <c r="CC94" s="1460"/>
      <c r="CD94" s="1460"/>
      <c r="CE94" s="1460"/>
      <c r="CF94" s="1460"/>
      <c r="CG94" s="1460"/>
      <c r="CH94" s="1460"/>
      <c r="CI94" s="1461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4" t="s">
        <v>75</v>
      </c>
      <c r="B95" s="1429" t="str">
        <f t="shared" si="152"/>
        <v>BO</v>
      </c>
      <c r="C95" s="1510">
        <v>7</v>
      </c>
      <c r="D95" s="1367">
        <v>4</v>
      </c>
      <c r="E95" s="1367">
        <v>6</v>
      </c>
      <c r="F95" s="1367">
        <v>5</v>
      </c>
      <c r="G95" s="1367">
        <v>5</v>
      </c>
      <c r="H95" s="1367">
        <v>6</v>
      </c>
      <c r="I95" s="1367"/>
      <c r="J95" s="1367">
        <v>4</v>
      </c>
      <c r="K95" s="1367">
        <v>8</v>
      </c>
      <c r="L95" s="1367"/>
      <c r="M95" s="1367"/>
      <c r="N95" s="1367"/>
      <c r="O95" s="1367"/>
      <c r="P95" s="1367"/>
      <c r="Q95" s="1367"/>
      <c r="R95" s="1367"/>
      <c r="S95" s="1534"/>
      <c r="T95" s="1441"/>
      <c r="U95" s="1442"/>
      <c r="V95" s="1442"/>
      <c r="W95" s="1442"/>
      <c r="X95" s="1442"/>
      <c r="Y95" s="1442"/>
      <c r="Z95" s="1442"/>
      <c r="AA95" s="1442"/>
      <c r="AB95" s="1442"/>
      <c r="AC95" s="1442"/>
      <c r="AD95" s="1442"/>
      <c r="AE95" s="1442"/>
      <c r="AF95" s="1442"/>
      <c r="AG95" s="1442"/>
      <c r="AH95" s="1443"/>
      <c r="AI95" s="1442"/>
      <c r="AJ95" s="1691"/>
      <c r="AK95" s="1441"/>
      <c r="AL95" s="1442"/>
      <c r="AM95" s="1442"/>
      <c r="AN95" s="1442"/>
      <c r="AO95" s="1442"/>
      <c r="AP95" s="1442"/>
      <c r="AQ95" s="1442"/>
      <c r="AR95" s="1442"/>
      <c r="AS95" s="1442"/>
      <c r="AT95" s="1442"/>
      <c r="AU95" s="1442"/>
      <c r="AV95" s="1442"/>
      <c r="AW95" s="1442"/>
      <c r="AX95" s="1442"/>
      <c r="AY95" s="1442"/>
      <c r="AZ95" s="1442"/>
      <c r="BA95" s="1691"/>
      <c r="BB95" s="1441"/>
      <c r="BC95" s="1442"/>
      <c r="BD95" s="1442"/>
      <c r="BE95" s="1442"/>
      <c r="BF95" s="1442"/>
      <c r="BG95" s="1442"/>
      <c r="BH95" s="1442"/>
      <c r="BI95" s="1442"/>
      <c r="BJ95" s="1442"/>
      <c r="BK95" s="1442"/>
      <c r="BL95" s="1442"/>
      <c r="BM95" s="1442"/>
      <c r="BN95" s="1442"/>
      <c r="BO95" s="1442"/>
      <c r="BP95" s="1442"/>
      <c r="BQ95" s="1442"/>
      <c r="BR95" s="1444"/>
      <c r="BS95" s="1445">
        <v>7</v>
      </c>
      <c r="BT95" s="1446">
        <v>3</v>
      </c>
      <c r="BU95" s="1446">
        <v>5</v>
      </c>
      <c r="BV95" s="1446">
        <v>6</v>
      </c>
      <c r="BW95" s="1446">
        <v>15</v>
      </c>
      <c r="BX95" s="1446">
        <v>1</v>
      </c>
      <c r="BY95" s="1446">
        <v>6</v>
      </c>
      <c r="BZ95" s="1446">
        <v>6</v>
      </c>
      <c r="CA95" s="1446">
        <v>6</v>
      </c>
      <c r="CB95" s="1446"/>
      <c r="CC95" s="1446"/>
      <c r="CD95" s="1446"/>
      <c r="CE95" s="1446"/>
      <c r="CF95" s="1446"/>
      <c r="CG95" s="1446"/>
      <c r="CH95" s="1446"/>
      <c r="CI95" s="1447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4" t="s">
        <v>76</v>
      </c>
      <c r="B96" s="1429" t="str">
        <f t="shared" si="152"/>
        <v>BO</v>
      </c>
      <c r="C96" s="1519"/>
      <c r="D96" s="1520"/>
      <c r="E96" s="1520"/>
      <c r="F96" s="1520"/>
      <c r="G96" s="1520"/>
      <c r="H96" s="1520"/>
      <c r="I96" s="1520"/>
      <c r="J96" s="1520"/>
      <c r="K96" s="1520"/>
      <c r="L96" s="1520"/>
      <c r="M96" s="1520"/>
      <c r="N96" s="1520"/>
      <c r="O96" s="1520"/>
      <c r="P96" s="1520"/>
      <c r="Q96" s="1520"/>
      <c r="R96" s="1520"/>
      <c r="S96" s="1521"/>
      <c r="T96" s="1438"/>
      <c r="U96" s="1439"/>
      <c r="V96" s="1439"/>
      <c r="W96" s="1439"/>
      <c r="X96" s="1439"/>
      <c r="Y96" s="1439"/>
      <c r="Z96" s="1439"/>
      <c r="AA96" s="1439"/>
      <c r="AB96" s="1439"/>
      <c r="AC96" s="1439"/>
      <c r="AD96" s="1439"/>
      <c r="AE96" s="1439"/>
      <c r="AF96" s="1439"/>
      <c r="AG96" s="1439"/>
      <c r="AH96" s="1531"/>
      <c r="AI96" s="1439"/>
      <c r="AJ96" s="1690"/>
      <c r="AK96" s="1438"/>
      <c r="AL96" s="1439"/>
      <c r="AM96" s="1439"/>
      <c r="AN96" s="1439"/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39"/>
      <c r="AY96" s="1439"/>
      <c r="AZ96" s="1439"/>
      <c r="BA96" s="1690"/>
      <c r="BB96" s="1438"/>
      <c r="BC96" s="1439"/>
      <c r="BD96" s="1439"/>
      <c r="BE96" s="1439"/>
      <c r="BF96" s="1439"/>
      <c r="BG96" s="1439"/>
      <c r="BH96" s="1439"/>
      <c r="BI96" s="1439"/>
      <c r="BJ96" s="1439"/>
      <c r="BK96" s="1439"/>
      <c r="BL96" s="1439"/>
      <c r="BM96" s="1439"/>
      <c r="BN96" s="1439"/>
      <c r="BO96" s="1439"/>
      <c r="BP96" s="1439"/>
      <c r="BQ96" s="1439"/>
      <c r="BR96" s="1440"/>
      <c r="BS96" s="1445">
        <v>4</v>
      </c>
      <c r="BT96" s="1446">
        <v>2</v>
      </c>
      <c r="BU96" s="1446">
        <v>4</v>
      </c>
      <c r="BV96" s="1446">
        <v>6</v>
      </c>
      <c r="BW96" s="1446">
        <v>7</v>
      </c>
      <c r="BX96" s="1446">
        <v>1</v>
      </c>
      <c r="BY96" s="1446">
        <v>4</v>
      </c>
      <c r="BZ96" s="1446">
        <v>4</v>
      </c>
      <c r="CA96" s="1446">
        <v>6</v>
      </c>
      <c r="CB96" s="1446"/>
      <c r="CC96" s="1446"/>
      <c r="CD96" s="1446"/>
      <c r="CE96" s="1446"/>
      <c r="CF96" s="1446"/>
      <c r="CG96" s="1446"/>
      <c r="CH96" s="1446"/>
      <c r="CI96" s="1447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4" t="s">
        <v>77</v>
      </c>
      <c r="B97" s="1429" t="str">
        <f t="shared" si="152"/>
        <v>BO</v>
      </c>
      <c r="C97" s="1522"/>
      <c r="D97" s="1523"/>
      <c r="E97" s="1523"/>
      <c r="F97" s="1523"/>
      <c r="G97" s="1523"/>
      <c r="H97" s="1523"/>
      <c r="I97" s="1523"/>
      <c r="J97" s="1523"/>
      <c r="K97" s="1523"/>
      <c r="L97" s="1523"/>
      <c r="M97" s="1523"/>
      <c r="N97" s="1523"/>
      <c r="O97" s="1523"/>
      <c r="P97" s="1523"/>
      <c r="Q97" s="1523"/>
      <c r="R97" s="1523"/>
      <c r="S97" s="1524"/>
      <c r="T97" s="1438"/>
      <c r="U97" s="1439"/>
      <c r="V97" s="1439"/>
      <c r="W97" s="1439"/>
      <c r="X97" s="1439"/>
      <c r="Y97" s="1439"/>
      <c r="Z97" s="1439"/>
      <c r="AA97" s="1439"/>
      <c r="AB97" s="1439"/>
      <c r="AC97" s="1439"/>
      <c r="AD97" s="1439"/>
      <c r="AE97" s="1439"/>
      <c r="AF97" s="1439"/>
      <c r="AG97" s="1439"/>
      <c r="AH97" s="1531"/>
      <c r="AI97" s="1439"/>
      <c r="AJ97" s="1690"/>
      <c r="AK97" s="1438"/>
      <c r="AL97" s="1439"/>
      <c r="AM97" s="1439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39"/>
      <c r="AY97" s="1439"/>
      <c r="AZ97" s="1439"/>
      <c r="BA97" s="1690"/>
      <c r="BB97" s="1438"/>
      <c r="BC97" s="1439"/>
      <c r="BD97" s="1439"/>
      <c r="BE97" s="1439"/>
      <c r="BF97" s="1439"/>
      <c r="BG97" s="1439"/>
      <c r="BH97" s="1439"/>
      <c r="BI97" s="1439"/>
      <c r="BJ97" s="1439"/>
      <c r="BK97" s="1439"/>
      <c r="BL97" s="1439"/>
      <c r="BM97" s="1439"/>
      <c r="BN97" s="1439"/>
      <c r="BO97" s="1439"/>
      <c r="BP97" s="1439"/>
      <c r="BQ97" s="1439"/>
      <c r="BR97" s="1440"/>
      <c r="BS97" s="1445">
        <v>2</v>
      </c>
      <c r="BT97" s="1446">
        <v>0</v>
      </c>
      <c r="BU97" s="1446">
        <v>4</v>
      </c>
      <c r="BV97" s="1446">
        <v>4</v>
      </c>
      <c r="BW97" s="1446">
        <v>4</v>
      </c>
      <c r="BX97" s="1446">
        <v>1</v>
      </c>
      <c r="BY97" s="1446">
        <v>1</v>
      </c>
      <c r="BZ97" s="1446">
        <v>1</v>
      </c>
      <c r="CA97" s="1446">
        <v>2</v>
      </c>
      <c r="CB97" s="1446"/>
      <c r="CC97" s="1446"/>
      <c r="CD97" s="1446"/>
      <c r="CE97" s="1446"/>
      <c r="CF97" s="1446"/>
      <c r="CG97" s="1446"/>
      <c r="CH97" s="1446"/>
      <c r="CI97" s="1447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4" t="s">
        <v>78</v>
      </c>
      <c r="B98" s="1429" t="str">
        <f t="shared" si="152"/>
        <v>BO</v>
      </c>
      <c r="C98" s="1522"/>
      <c r="D98" s="1523"/>
      <c r="E98" s="1523"/>
      <c r="F98" s="1523"/>
      <c r="G98" s="1523"/>
      <c r="H98" s="1523"/>
      <c r="I98" s="1523"/>
      <c r="J98" s="1523"/>
      <c r="K98" s="1523"/>
      <c r="L98" s="1523"/>
      <c r="M98" s="1523"/>
      <c r="N98" s="1523"/>
      <c r="O98" s="1523"/>
      <c r="P98" s="1523"/>
      <c r="Q98" s="1523"/>
      <c r="R98" s="1523"/>
      <c r="S98" s="1524"/>
      <c r="T98" s="1438"/>
      <c r="U98" s="1439"/>
      <c r="V98" s="1439"/>
      <c r="W98" s="1439"/>
      <c r="X98" s="1439"/>
      <c r="Y98" s="1439"/>
      <c r="Z98" s="1439"/>
      <c r="AA98" s="1439"/>
      <c r="AB98" s="1439"/>
      <c r="AC98" s="1439"/>
      <c r="AD98" s="1439"/>
      <c r="AE98" s="1439"/>
      <c r="AF98" s="1439"/>
      <c r="AG98" s="1439"/>
      <c r="AH98" s="1531"/>
      <c r="AI98" s="1439"/>
      <c r="AJ98" s="1690"/>
      <c r="AK98" s="1438"/>
      <c r="AL98" s="1439"/>
      <c r="AM98" s="1439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39"/>
      <c r="AY98" s="1439"/>
      <c r="AZ98" s="1439"/>
      <c r="BA98" s="1690"/>
      <c r="BB98" s="1438"/>
      <c r="BC98" s="1439"/>
      <c r="BD98" s="1439"/>
      <c r="BE98" s="1439"/>
      <c r="BF98" s="1439"/>
      <c r="BG98" s="1439"/>
      <c r="BH98" s="1439"/>
      <c r="BI98" s="1439"/>
      <c r="BJ98" s="1439"/>
      <c r="BK98" s="1439"/>
      <c r="BL98" s="1439"/>
      <c r="BM98" s="1439"/>
      <c r="BN98" s="1439"/>
      <c r="BO98" s="1439"/>
      <c r="BP98" s="1439"/>
      <c r="BQ98" s="1439"/>
      <c r="BR98" s="1440"/>
      <c r="BS98" s="1445">
        <v>0</v>
      </c>
      <c r="BT98" s="1446">
        <v>0</v>
      </c>
      <c r="BU98" s="1446">
        <v>0</v>
      </c>
      <c r="BV98" s="1446">
        <v>0</v>
      </c>
      <c r="BW98" s="1446">
        <v>0</v>
      </c>
      <c r="BX98" s="1446">
        <v>0</v>
      </c>
      <c r="BY98" s="1446">
        <v>0</v>
      </c>
      <c r="BZ98" s="1446">
        <v>1</v>
      </c>
      <c r="CA98" s="1446">
        <v>0</v>
      </c>
      <c r="CB98" s="1446"/>
      <c r="CC98" s="1446"/>
      <c r="CD98" s="1446"/>
      <c r="CE98" s="1446"/>
      <c r="CF98" s="1446"/>
      <c r="CG98" s="1446"/>
      <c r="CH98" s="1446"/>
      <c r="CI98" s="1447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4" t="s">
        <v>79</v>
      </c>
      <c r="B99" s="1429" t="str">
        <f t="shared" si="152"/>
        <v>BO</v>
      </c>
      <c r="C99" s="1522"/>
      <c r="D99" s="1523"/>
      <c r="E99" s="1523"/>
      <c r="F99" s="1523"/>
      <c r="G99" s="1523"/>
      <c r="H99" s="1523"/>
      <c r="I99" s="1523"/>
      <c r="J99" s="1523"/>
      <c r="K99" s="1523"/>
      <c r="L99" s="1523"/>
      <c r="M99" s="1523"/>
      <c r="N99" s="1523"/>
      <c r="O99" s="1523"/>
      <c r="P99" s="1523"/>
      <c r="Q99" s="1523"/>
      <c r="R99" s="1523"/>
      <c r="S99" s="1524"/>
      <c r="T99" s="1438"/>
      <c r="U99" s="1439"/>
      <c r="V99" s="1439"/>
      <c r="W99" s="1439"/>
      <c r="X99" s="1439"/>
      <c r="Y99" s="1439"/>
      <c r="Z99" s="1439"/>
      <c r="AA99" s="1439"/>
      <c r="AB99" s="1439"/>
      <c r="AC99" s="1439"/>
      <c r="AD99" s="1439"/>
      <c r="AE99" s="1439"/>
      <c r="AF99" s="1439"/>
      <c r="AG99" s="1439"/>
      <c r="AH99" s="1531"/>
      <c r="AI99" s="1439"/>
      <c r="AJ99" s="1690"/>
      <c r="AK99" s="1438"/>
      <c r="AL99" s="1439"/>
      <c r="AM99" s="1439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39"/>
      <c r="AY99" s="1439"/>
      <c r="AZ99" s="1439"/>
      <c r="BA99" s="1690"/>
      <c r="BB99" s="1438"/>
      <c r="BC99" s="1439"/>
      <c r="BD99" s="1439"/>
      <c r="BE99" s="1439"/>
      <c r="BF99" s="1439"/>
      <c r="BG99" s="1439"/>
      <c r="BH99" s="1439"/>
      <c r="BI99" s="1439"/>
      <c r="BJ99" s="1439"/>
      <c r="BK99" s="1439"/>
      <c r="BL99" s="1439"/>
      <c r="BM99" s="1439"/>
      <c r="BN99" s="1439"/>
      <c r="BO99" s="1439"/>
      <c r="BP99" s="1439"/>
      <c r="BQ99" s="1439"/>
      <c r="BR99" s="1440"/>
      <c r="BS99" s="1445">
        <v>0</v>
      </c>
      <c r="BT99" s="1446">
        <v>1</v>
      </c>
      <c r="BU99" s="1446">
        <v>3</v>
      </c>
      <c r="BV99" s="1446">
        <v>0</v>
      </c>
      <c r="BW99" s="1446">
        <v>2</v>
      </c>
      <c r="BX99" s="1446">
        <v>0</v>
      </c>
      <c r="BY99" s="1446">
        <v>0</v>
      </c>
      <c r="BZ99" s="1446">
        <v>0</v>
      </c>
      <c r="CA99" s="1446">
        <v>3</v>
      </c>
      <c r="CB99" s="1446"/>
      <c r="CC99" s="1446"/>
      <c r="CD99" s="1446"/>
      <c r="CE99" s="1446"/>
      <c r="CF99" s="1446"/>
      <c r="CG99" s="1446"/>
      <c r="CH99" s="1446"/>
      <c r="CI99" s="1447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4" t="s">
        <v>80</v>
      </c>
      <c r="B100" s="1429" t="str">
        <f t="shared" si="152"/>
        <v>BO</v>
      </c>
      <c r="C100" s="1522"/>
      <c r="D100" s="1523"/>
      <c r="E100" s="1523"/>
      <c r="F100" s="1523"/>
      <c r="G100" s="1523"/>
      <c r="H100" s="1523"/>
      <c r="I100" s="1523"/>
      <c r="J100" s="1523"/>
      <c r="K100" s="1523"/>
      <c r="L100" s="1523"/>
      <c r="M100" s="1523"/>
      <c r="N100" s="1523"/>
      <c r="O100" s="1523"/>
      <c r="P100" s="1523"/>
      <c r="Q100" s="1523"/>
      <c r="R100" s="1523"/>
      <c r="S100" s="1524"/>
      <c r="T100" s="1438"/>
      <c r="U100" s="1439"/>
      <c r="V100" s="1439"/>
      <c r="W100" s="1439"/>
      <c r="X100" s="1439"/>
      <c r="Y100" s="1439"/>
      <c r="Z100" s="1439"/>
      <c r="AA100" s="1439"/>
      <c r="AB100" s="1439"/>
      <c r="AC100" s="1439"/>
      <c r="AD100" s="1439"/>
      <c r="AE100" s="1439"/>
      <c r="AF100" s="1439"/>
      <c r="AG100" s="1439"/>
      <c r="AH100" s="1531"/>
      <c r="AI100" s="1439"/>
      <c r="AJ100" s="1690"/>
      <c r="AK100" s="1438"/>
      <c r="AL100" s="1439"/>
      <c r="AM100" s="1439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39"/>
      <c r="AY100" s="1439"/>
      <c r="AZ100" s="1439"/>
      <c r="BA100" s="1690"/>
      <c r="BB100" s="1438"/>
      <c r="BC100" s="1439"/>
      <c r="BD100" s="1439"/>
      <c r="BE100" s="1439"/>
      <c r="BF100" s="1439"/>
      <c r="BG100" s="1439"/>
      <c r="BH100" s="1439"/>
      <c r="BI100" s="1439"/>
      <c r="BJ100" s="1439"/>
      <c r="BK100" s="1439"/>
      <c r="BL100" s="1439"/>
      <c r="BM100" s="1439"/>
      <c r="BN100" s="1439"/>
      <c r="BO100" s="1439"/>
      <c r="BP100" s="1439"/>
      <c r="BQ100" s="1439"/>
      <c r="BR100" s="1440"/>
      <c r="BS100" s="1445">
        <v>0</v>
      </c>
      <c r="BT100" s="1446">
        <v>2</v>
      </c>
      <c r="BU100" s="1446">
        <v>4</v>
      </c>
      <c r="BV100" s="1446">
        <v>2</v>
      </c>
      <c r="BW100" s="1446">
        <v>4</v>
      </c>
      <c r="BX100" s="1446">
        <v>2</v>
      </c>
      <c r="BY100" s="1446">
        <v>0</v>
      </c>
      <c r="BZ100" s="1446">
        <v>1</v>
      </c>
      <c r="CA100" s="1446">
        <v>0</v>
      </c>
      <c r="CB100" s="1446"/>
      <c r="CC100" s="1446"/>
      <c r="CD100" s="1446"/>
      <c r="CE100" s="1446"/>
      <c r="CF100" s="1446"/>
      <c r="CG100" s="1446"/>
      <c r="CH100" s="1446"/>
      <c r="CI100" s="1447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7" t="s">
        <v>81</v>
      </c>
      <c r="B101" s="1429" t="str">
        <f t="shared" si="152"/>
        <v>BO</v>
      </c>
      <c r="C101" s="1525"/>
      <c r="D101" s="1526"/>
      <c r="E101" s="1526"/>
      <c r="F101" s="1526"/>
      <c r="G101" s="1526"/>
      <c r="H101" s="1526"/>
      <c r="I101" s="1526"/>
      <c r="J101" s="1526"/>
      <c r="K101" s="1526"/>
      <c r="L101" s="1526"/>
      <c r="M101" s="1526"/>
      <c r="N101" s="1526"/>
      <c r="O101" s="1526"/>
      <c r="P101" s="1526"/>
      <c r="Q101" s="1526"/>
      <c r="R101" s="1526"/>
      <c r="S101" s="1527"/>
      <c r="T101" s="1449"/>
      <c r="U101" s="1450"/>
      <c r="V101" s="1450"/>
      <c r="W101" s="1450"/>
      <c r="X101" s="1450"/>
      <c r="Y101" s="1450"/>
      <c r="Z101" s="1450"/>
      <c r="AA101" s="1450"/>
      <c r="AB101" s="1450"/>
      <c r="AC101" s="1450"/>
      <c r="AD101" s="1450"/>
      <c r="AE101" s="1450"/>
      <c r="AF101" s="1450"/>
      <c r="AG101" s="1450"/>
      <c r="AH101" s="1451"/>
      <c r="AI101" s="1450"/>
      <c r="AJ101" s="1680"/>
      <c r="AK101" s="1449"/>
      <c r="AL101" s="1450"/>
      <c r="AM101" s="1450"/>
      <c r="AN101" s="1450"/>
      <c r="AO101" s="1450"/>
      <c r="AP101" s="1450"/>
      <c r="AQ101" s="1450"/>
      <c r="AR101" s="1450"/>
      <c r="AS101" s="1450"/>
      <c r="AT101" s="1450"/>
      <c r="AU101" s="1450"/>
      <c r="AV101" s="1450"/>
      <c r="AW101" s="1450"/>
      <c r="AX101" s="1450"/>
      <c r="AY101" s="1450"/>
      <c r="AZ101" s="1450"/>
      <c r="BA101" s="1680"/>
      <c r="BB101" s="1449"/>
      <c r="BC101" s="1450"/>
      <c r="BD101" s="1450"/>
      <c r="BE101" s="1450"/>
      <c r="BF101" s="1450"/>
      <c r="BG101" s="1450"/>
      <c r="BH101" s="1450"/>
      <c r="BI101" s="1450"/>
      <c r="BJ101" s="1450"/>
      <c r="BK101" s="1450"/>
      <c r="BL101" s="1450"/>
      <c r="BM101" s="1450"/>
      <c r="BN101" s="1450"/>
      <c r="BO101" s="1450"/>
      <c r="BP101" s="1450"/>
      <c r="BQ101" s="1450"/>
      <c r="BR101" s="1452"/>
      <c r="BS101" s="1513">
        <f t="shared" ref="BS101:CI101" si="172">IF(BS94="","",SUM(BS94,BS96,-BS97,-BS98,-BS99,BS100))</f>
        <v>18</v>
      </c>
      <c r="BT101" s="1514">
        <f t="shared" si="172"/>
        <v>13</v>
      </c>
      <c r="BU101" s="1514">
        <f t="shared" si="172"/>
        <v>16</v>
      </c>
      <c r="BV101" s="1514">
        <f t="shared" si="172"/>
        <v>14</v>
      </c>
      <c r="BW101" s="1514">
        <f t="shared" si="172"/>
        <v>25</v>
      </c>
      <c r="BX101" s="1514">
        <f t="shared" si="172"/>
        <v>4</v>
      </c>
      <c r="BY101" s="1514">
        <f t="shared" si="172"/>
        <v>13</v>
      </c>
      <c r="BZ101" s="1514">
        <f t="shared" si="172"/>
        <v>13</v>
      </c>
      <c r="CA101" s="1514">
        <f t="shared" si="172"/>
        <v>16</v>
      </c>
      <c r="CB101" s="1514" t="str">
        <f t="shared" si="172"/>
        <v/>
      </c>
      <c r="CC101" s="1514" t="str">
        <f t="shared" si="172"/>
        <v/>
      </c>
      <c r="CD101" s="1514" t="str">
        <f t="shared" si="172"/>
        <v/>
      </c>
      <c r="CE101" s="1514" t="str">
        <f t="shared" si="172"/>
        <v/>
      </c>
      <c r="CF101" s="1514" t="str">
        <f t="shared" si="172"/>
        <v/>
      </c>
      <c r="CG101" s="1514" t="str">
        <f t="shared" si="172"/>
        <v/>
      </c>
      <c r="CH101" s="1514" t="str">
        <f t="shared" si="172"/>
        <v/>
      </c>
      <c r="CI101" s="1514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3" t="s">
        <v>836</v>
      </c>
      <c r="B102" s="1420" t="str">
        <f t="shared" ref="B102:B109" si="173">$B$9</f>
        <v>VP</v>
      </c>
      <c r="C102" s="1500">
        <v>0</v>
      </c>
      <c r="D102" s="1501">
        <v>0</v>
      </c>
      <c r="E102" s="1501">
        <v>0</v>
      </c>
      <c r="F102" s="1501">
        <v>0</v>
      </c>
      <c r="G102" s="1501"/>
      <c r="H102" s="1501"/>
      <c r="I102" s="1501">
        <v>2</v>
      </c>
      <c r="J102" s="1501"/>
      <c r="K102" s="1501">
        <v>0</v>
      </c>
      <c r="L102" s="1501"/>
      <c r="M102" s="1501"/>
      <c r="N102" s="1501"/>
      <c r="O102" s="1501"/>
      <c r="P102" s="1501"/>
      <c r="Q102" s="1501"/>
      <c r="R102" s="1501"/>
      <c r="S102" s="1502"/>
      <c r="T102" s="1445"/>
      <c r="U102" s="1460"/>
      <c r="V102" s="1460"/>
      <c r="W102" s="1460"/>
      <c r="X102" s="1460"/>
      <c r="Y102" s="1460"/>
      <c r="Z102" s="1460"/>
      <c r="AA102" s="1460"/>
      <c r="AB102" s="1460"/>
      <c r="AC102" s="1460"/>
      <c r="AD102" s="1460"/>
      <c r="AE102" s="1460"/>
      <c r="AF102" s="1460"/>
      <c r="AG102" s="1460"/>
      <c r="AH102" s="1475"/>
      <c r="AI102" s="1460"/>
      <c r="AJ102" s="1685"/>
      <c r="AK102" s="1426"/>
      <c r="AL102" s="1427"/>
      <c r="AM102" s="1427"/>
      <c r="AN102" s="1427"/>
      <c r="AO102" s="1427"/>
      <c r="AP102" s="1427"/>
      <c r="AQ102" s="1427"/>
      <c r="AR102" s="1427"/>
      <c r="AS102" s="1427"/>
      <c r="AT102" s="1427"/>
      <c r="AU102" s="1427"/>
      <c r="AV102" s="1427"/>
      <c r="AW102" s="1427"/>
      <c r="AX102" s="1427"/>
      <c r="AY102" s="1427"/>
      <c r="AZ102" s="1427"/>
      <c r="BA102" s="1689"/>
      <c r="BB102" s="1426"/>
      <c r="BC102" s="1427"/>
      <c r="BD102" s="1427"/>
      <c r="BE102" s="1427"/>
      <c r="BF102" s="1427"/>
      <c r="BG102" s="1427"/>
      <c r="BH102" s="1427"/>
      <c r="BI102" s="1427"/>
      <c r="BJ102" s="1427"/>
      <c r="BK102" s="1427"/>
      <c r="BL102" s="1427"/>
      <c r="BM102" s="1427"/>
      <c r="BN102" s="1427"/>
      <c r="BO102" s="1427"/>
      <c r="BP102" s="1427"/>
      <c r="BQ102" s="1427"/>
      <c r="BR102" s="1428"/>
      <c r="BS102" s="1426"/>
      <c r="BT102" s="1427"/>
      <c r="BU102" s="1427"/>
      <c r="BV102" s="1427"/>
      <c r="BW102" s="1427"/>
      <c r="BX102" s="1427"/>
      <c r="BY102" s="1427"/>
      <c r="BZ102" s="1427"/>
      <c r="CA102" s="1427"/>
      <c r="CB102" s="1427"/>
      <c r="CC102" s="1427"/>
      <c r="CD102" s="1427"/>
      <c r="CE102" s="1427"/>
      <c r="CF102" s="1427"/>
      <c r="CG102" s="1427"/>
      <c r="CH102" s="1427"/>
      <c r="CI102" s="1428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4" t="s">
        <v>75</v>
      </c>
      <c r="B103" s="1429" t="str">
        <f t="shared" si="173"/>
        <v>VP</v>
      </c>
      <c r="C103" s="1510"/>
      <c r="D103" s="1511">
        <v>0</v>
      </c>
      <c r="E103" s="1511">
        <v>0</v>
      </c>
      <c r="F103" s="1511">
        <v>0</v>
      </c>
      <c r="G103" s="1511"/>
      <c r="H103" s="1511"/>
      <c r="I103" s="1511">
        <v>1</v>
      </c>
      <c r="J103" s="1511"/>
      <c r="K103" s="1511">
        <v>0</v>
      </c>
      <c r="L103" s="1511"/>
      <c r="M103" s="1511"/>
      <c r="N103" s="1511"/>
      <c r="O103" s="1511"/>
      <c r="P103" s="1511"/>
      <c r="Q103" s="1511"/>
      <c r="R103" s="1511"/>
      <c r="S103" s="1512"/>
      <c r="T103" s="1445"/>
      <c r="U103" s="1446"/>
      <c r="V103" s="1446"/>
      <c r="W103" s="1446"/>
      <c r="X103" s="1446"/>
      <c r="Y103" s="1446"/>
      <c r="Z103" s="1446"/>
      <c r="AA103" s="1446"/>
      <c r="AB103" s="1446"/>
      <c r="AC103" s="1446"/>
      <c r="AD103" s="1446"/>
      <c r="AE103" s="1446"/>
      <c r="AF103" s="1446"/>
      <c r="AG103" s="1446"/>
      <c r="AH103" s="1486"/>
      <c r="AI103" s="1446"/>
      <c r="AJ103" s="1686"/>
      <c r="AK103" s="1438"/>
      <c r="AL103" s="1439"/>
      <c r="AM103" s="1439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39"/>
      <c r="AY103" s="1439"/>
      <c r="AZ103" s="1439"/>
      <c r="BA103" s="1690"/>
      <c r="BB103" s="1438"/>
      <c r="BC103" s="1439"/>
      <c r="BD103" s="1439"/>
      <c r="BE103" s="1439"/>
      <c r="BF103" s="1439"/>
      <c r="BG103" s="1439"/>
      <c r="BH103" s="1439"/>
      <c r="BI103" s="1439"/>
      <c r="BJ103" s="1439"/>
      <c r="BK103" s="1439"/>
      <c r="BL103" s="1439"/>
      <c r="BM103" s="1439"/>
      <c r="BN103" s="1439"/>
      <c r="BO103" s="1439"/>
      <c r="BP103" s="1439"/>
      <c r="BQ103" s="1439"/>
      <c r="BR103" s="1440"/>
      <c r="BS103" s="1438"/>
      <c r="BT103" s="1439"/>
      <c r="BU103" s="1439"/>
      <c r="BV103" s="1439"/>
      <c r="BW103" s="1439"/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/>
      <c r="CH103" s="1439"/>
      <c r="CI103" s="1440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4" t="s">
        <v>76</v>
      </c>
      <c r="B104" s="1429" t="str">
        <f t="shared" si="173"/>
        <v>VP</v>
      </c>
      <c r="C104" s="1519"/>
      <c r="D104" s="1520"/>
      <c r="E104" s="1520"/>
      <c r="F104" s="1520"/>
      <c r="G104" s="1520"/>
      <c r="H104" s="1520"/>
      <c r="I104" s="1520"/>
      <c r="J104" s="1520"/>
      <c r="K104" s="1520"/>
      <c r="L104" s="1520"/>
      <c r="M104" s="1520"/>
      <c r="N104" s="1520"/>
      <c r="O104" s="1520"/>
      <c r="P104" s="1520"/>
      <c r="Q104" s="1520"/>
      <c r="R104" s="1520"/>
      <c r="S104" s="1521"/>
      <c r="T104" s="1445"/>
      <c r="U104" s="1446"/>
      <c r="V104" s="1446"/>
      <c r="W104" s="1446"/>
      <c r="X104" s="1446"/>
      <c r="Y104" s="1446"/>
      <c r="Z104" s="1446"/>
      <c r="AA104" s="1446"/>
      <c r="AB104" s="1446"/>
      <c r="AC104" s="1446"/>
      <c r="AD104" s="1446"/>
      <c r="AE104" s="1446"/>
      <c r="AF104" s="1446"/>
      <c r="AG104" s="1446"/>
      <c r="AH104" s="1486"/>
      <c r="AI104" s="1446"/>
      <c r="AJ104" s="1686"/>
      <c r="AK104" s="1438"/>
      <c r="AL104" s="1439"/>
      <c r="AM104" s="1439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39"/>
      <c r="AY104" s="1439"/>
      <c r="AZ104" s="1439"/>
      <c r="BA104" s="1690"/>
      <c r="BB104" s="1438"/>
      <c r="BC104" s="1439"/>
      <c r="BD104" s="1439"/>
      <c r="BE104" s="1439"/>
      <c r="BF104" s="1439"/>
      <c r="BG104" s="1439"/>
      <c r="BH104" s="1439"/>
      <c r="BI104" s="1439"/>
      <c r="BJ104" s="1439"/>
      <c r="BK104" s="1439"/>
      <c r="BL104" s="1439"/>
      <c r="BM104" s="1439"/>
      <c r="BN104" s="1439"/>
      <c r="BO104" s="1439"/>
      <c r="BP104" s="1439"/>
      <c r="BQ104" s="1439"/>
      <c r="BR104" s="1440"/>
      <c r="BS104" s="1438"/>
      <c r="BT104" s="1439"/>
      <c r="BU104" s="1439"/>
      <c r="BV104" s="1439"/>
      <c r="BW104" s="1439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39"/>
      <c r="CI104" s="1440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4" t="s">
        <v>77</v>
      </c>
      <c r="B105" s="1429" t="str">
        <f t="shared" si="173"/>
        <v>VP</v>
      </c>
      <c r="C105" s="1522"/>
      <c r="D105" s="1523"/>
      <c r="E105" s="1523"/>
      <c r="F105" s="1523"/>
      <c r="G105" s="1523"/>
      <c r="H105" s="1523"/>
      <c r="I105" s="1523"/>
      <c r="J105" s="1523"/>
      <c r="K105" s="1523"/>
      <c r="L105" s="1523"/>
      <c r="M105" s="1523"/>
      <c r="N105" s="1523"/>
      <c r="O105" s="1523"/>
      <c r="P105" s="1523"/>
      <c r="Q105" s="1523"/>
      <c r="R105" s="1523"/>
      <c r="S105" s="1524"/>
      <c r="T105" s="1445"/>
      <c r="U105" s="1446"/>
      <c r="V105" s="1446"/>
      <c r="W105" s="1446"/>
      <c r="X105" s="1446"/>
      <c r="Y105" s="1446"/>
      <c r="Z105" s="1446"/>
      <c r="AA105" s="1446"/>
      <c r="AB105" s="1446"/>
      <c r="AC105" s="1446"/>
      <c r="AD105" s="1446"/>
      <c r="AE105" s="1446"/>
      <c r="AF105" s="1446"/>
      <c r="AG105" s="1446"/>
      <c r="AH105" s="1486"/>
      <c r="AI105" s="1446"/>
      <c r="AJ105" s="1686"/>
      <c r="AK105" s="1441"/>
      <c r="AL105" s="1442"/>
      <c r="AM105" s="1442"/>
      <c r="AN105" s="1442"/>
      <c r="AO105" s="1442"/>
      <c r="AP105" s="1442"/>
      <c r="AQ105" s="1442"/>
      <c r="AR105" s="1442"/>
      <c r="AS105" s="1442"/>
      <c r="AT105" s="1442"/>
      <c r="AU105" s="1442"/>
      <c r="AV105" s="1442"/>
      <c r="AW105" s="1442"/>
      <c r="AX105" s="1442"/>
      <c r="AY105" s="1442"/>
      <c r="AZ105" s="1442"/>
      <c r="BA105" s="1691"/>
      <c r="BB105" s="1438"/>
      <c r="BC105" s="1439"/>
      <c r="BD105" s="1439"/>
      <c r="BE105" s="1439"/>
      <c r="BF105" s="1439"/>
      <c r="BG105" s="1439"/>
      <c r="BH105" s="1439"/>
      <c r="BI105" s="1439"/>
      <c r="BJ105" s="1439"/>
      <c r="BK105" s="1439"/>
      <c r="BL105" s="1439"/>
      <c r="BM105" s="1439"/>
      <c r="BN105" s="1439"/>
      <c r="BO105" s="1439"/>
      <c r="BP105" s="1439"/>
      <c r="BQ105" s="1439"/>
      <c r="BR105" s="1440"/>
      <c r="BS105" s="1438"/>
      <c r="BT105" s="1439"/>
      <c r="BU105" s="1439"/>
      <c r="BV105" s="1439"/>
      <c r="BW105" s="1439"/>
      <c r="BX105" s="1439"/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39"/>
      <c r="CI105" s="1440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4" t="s">
        <v>78</v>
      </c>
      <c r="B106" s="1429" t="str">
        <f t="shared" si="173"/>
        <v>VP</v>
      </c>
      <c r="C106" s="1522"/>
      <c r="D106" s="1523"/>
      <c r="E106" s="1523"/>
      <c r="F106" s="1523"/>
      <c r="G106" s="1523"/>
      <c r="H106" s="1523"/>
      <c r="I106" s="1523"/>
      <c r="J106" s="1523"/>
      <c r="K106" s="1523"/>
      <c r="L106" s="1523"/>
      <c r="M106" s="1523"/>
      <c r="N106" s="1523"/>
      <c r="O106" s="1523"/>
      <c r="P106" s="1523"/>
      <c r="Q106" s="1523"/>
      <c r="R106" s="1523"/>
      <c r="S106" s="1524"/>
      <c r="T106" s="1445"/>
      <c r="U106" s="1446"/>
      <c r="V106" s="1446"/>
      <c r="W106" s="1446"/>
      <c r="X106" s="1446"/>
      <c r="Y106" s="1446"/>
      <c r="Z106" s="1446"/>
      <c r="AA106" s="1446"/>
      <c r="AB106" s="1446"/>
      <c r="AC106" s="1446"/>
      <c r="AD106" s="1446"/>
      <c r="AE106" s="1446"/>
      <c r="AF106" s="1446"/>
      <c r="AG106" s="1446"/>
      <c r="AH106" s="1486"/>
      <c r="AI106" s="1446"/>
      <c r="AJ106" s="1686"/>
      <c r="AK106" s="1441"/>
      <c r="AL106" s="1442"/>
      <c r="AM106" s="1442"/>
      <c r="AN106" s="1442"/>
      <c r="AO106" s="1442"/>
      <c r="AP106" s="1442"/>
      <c r="AQ106" s="1442"/>
      <c r="AR106" s="1442"/>
      <c r="AS106" s="1442"/>
      <c r="AT106" s="1442"/>
      <c r="AU106" s="1442"/>
      <c r="AV106" s="1442"/>
      <c r="AW106" s="1442"/>
      <c r="AX106" s="1442"/>
      <c r="AY106" s="1442"/>
      <c r="AZ106" s="1442"/>
      <c r="BA106" s="1691"/>
      <c r="BB106" s="1441"/>
      <c r="BC106" s="1442"/>
      <c r="BD106" s="1442"/>
      <c r="BE106" s="1442"/>
      <c r="BF106" s="1442"/>
      <c r="BG106" s="1442"/>
      <c r="BH106" s="1442"/>
      <c r="BI106" s="1442"/>
      <c r="BJ106" s="1442"/>
      <c r="BK106" s="1442"/>
      <c r="BL106" s="1442"/>
      <c r="BM106" s="1442"/>
      <c r="BN106" s="1442"/>
      <c r="BO106" s="1442"/>
      <c r="BP106" s="1442"/>
      <c r="BQ106" s="1442"/>
      <c r="BR106" s="1444"/>
      <c r="BS106" s="1438"/>
      <c r="BT106" s="1439"/>
      <c r="BU106" s="1439"/>
      <c r="BV106" s="1439"/>
      <c r="BW106" s="1439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39"/>
      <c r="CI106" s="1440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4" t="s">
        <v>79</v>
      </c>
      <c r="B107" s="1429" t="str">
        <f t="shared" si="173"/>
        <v>VP</v>
      </c>
      <c r="C107" s="1522"/>
      <c r="D107" s="1523"/>
      <c r="E107" s="1523"/>
      <c r="F107" s="1523"/>
      <c r="G107" s="1523"/>
      <c r="H107" s="1523"/>
      <c r="I107" s="1523"/>
      <c r="J107" s="1523"/>
      <c r="K107" s="1523"/>
      <c r="L107" s="1523"/>
      <c r="M107" s="1523"/>
      <c r="N107" s="1523"/>
      <c r="O107" s="1523"/>
      <c r="P107" s="1523"/>
      <c r="Q107" s="1523"/>
      <c r="R107" s="1523"/>
      <c r="S107" s="1524"/>
      <c r="T107" s="1445"/>
      <c r="U107" s="1446"/>
      <c r="V107" s="1446"/>
      <c r="W107" s="1446"/>
      <c r="X107" s="1446"/>
      <c r="Y107" s="1446"/>
      <c r="Z107" s="1446"/>
      <c r="AA107" s="1446"/>
      <c r="AB107" s="1446"/>
      <c r="AC107" s="1446"/>
      <c r="AD107" s="1446"/>
      <c r="AE107" s="1446"/>
      <c r="AF107" s="1446"/>
      <c r="AG107" s="1446"/>
      <c r="AH107" s="1486"/>
      <c r="AI107" s="1446"/>
      <c r="AJ107" s="1686"/>
      <c r="AK107" s="1441"/>
      <c r="AL107" s="1442"/>
      <c r="AM107" s="1442"/>
      <c r="AN107" s="1442"/>
      <c r="AO107" s="1442"/>
      <c r="AP107" s="1442"/>
      <c r="AQ107" s="1442"/>
      <c r="AR107" s="1442"/>
      <c r="AS107" s="1442"/>
      <c r="AT107" s="1442"/>
      <c r="AU107" s="1442"/>
      <c r="AV107" s="1442"/>
      <c r="AW107" s="1442"/>
      <c r="AX107" s="1442"/>
      <c r="AY107" s="1442"/>
      <c r="AZ107" s="1442"/>
      <c r="BA107" s="1691"/>
      <c r="BB107" s="1441"/>
      <c r="BC107" s="1442"/>
      <c r="BD107" s="1442"/>
      <c r="BE107" s="1442"/>
      <c r="BF107" s="1442"/>
      <c r="BG107" s="1442"/>
      <c r="BH107" s="1442"/>
      <c r="BI107" s="1442"/>
      <c r="BJ107" s="1442"/>
      <c r="BK107" s="1442"/>
      <c r="BL107" s="1442"/>
      <c r="BM107" s="1442"/>
      <c r="BN107" s="1442"/>
      <c r="BO107" s="1442"/>
      <c r="BP107" s="1442"/>
      <c r="BQ107" s="1442"/>
      <c r="BR107" s="1444"/>
      <c r="BS107" s="1438"/>
      <c r="BT107" s="1439"/>
      <c r="BU107" s="1439"/>
      <c r="BV107" s="1439"/>
      <c r="BW107" s="1439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39"/>
      <c r="CI107" s="1440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4" t="s">
        <v>80</v>
      </c>
      <c r="B108" s="1429" t="str">
        <f t="shared" si="173"/>
        <v>VP</v>
      </c>
      <c r="C108" s="1522"/>
      <c r="D108" s="1523"/>
      <c r="E108" s="1523"/>
      <c r="F108" s="1523"/>
      <c r="G108" s="1523"/>
      <c r="H108" s="1523"/>
      <c r="I108" s="1523"/>
      <c r="J108" s="1523"/>
      <c r="K108" s="1523"/>
      <c r="L108" s="1523"/>
      <c r="M108" s="1523"/>
      <c r="N108" s="1523"/>
      <c r="O108" s="1523"/>
      <c r="P108" s="1523"/>
      <c r="Q108" s="1523"/>
      <c r="R108" s="1523"/>
      <c r="S108" s="1524"/>
      <c r="T108" s="1445"/>
      <c r="U108" s="1446"/>
      <c r="V108" s="1446"/>
      <c r="W108" s="1446"/>
      <c r="X108" s="1446"/>
      <c r="Y108" s="1446"/>
      <c r="Z108" s="1446"/>
      <c r="AA108" s="1446"/>
      <c r="AB108" s="1446"/>
      <c r="AC108" s="1446"/>
      <c r="AD108" s="1446"/>
      <c r="AE108" s="1446"/>
      <c r="AF108" s="1446"/>
      <c r="AG108" s="1446"/>
      <c r="AH108" s="1486"/>
      <c r="AI108" s="1446"/>
      <c r="AJ108" s="1686"/>
      <c r="AK108" s="1441"/>
      <c r="AL108" s="1442"/>
      <c r="AM108" s="1442"/>
      <c r="AN108" s="1442"/>
      <c r="AO108" s="1442"/>
      <c r="AP108" s="1442"/>
      <c r="AQ108" s="1442"/>
      <c r="AR108" s="1442"/>
      <c r="AS108" s="1442"/>
      <c r="AT108" s="1442"/>
      <c r="AU108" s="1442"/>
      <c r="AV108" s="1442"/>
      <c r="AW108" s="1442"/>
      <c r="AX108" s="1442"/>
      <c r="AY108" s="1442"/>
      <c r="AZ108" s="1442"/>
      <c r="BA108" s="1691"/>
      <c r="BB108" s="1441"/>
      <c r="BC108" s="1442"/>
      <c r="BD108" s="1442"/>
      <c r="BE108" s="1442"/>
      <c r="BF108" s="1442"/>
      <c r="BG108" s="1442"/>
      <c r="BH108" s="1442"/>
      <c r="BI108" s="1442"/>
      <c r="BJ108" s="1442"/>
      <c r="BK108" s="1442"/>
      <c r="BL108" s="1442"/>
      <c r="BM108" s="1442"/>
      <c r="BN108" s="1442"/>
      <c r="BO108" s="1442"/>
      <c r="BP108" s="1442"/>
      <c r="BQ108" s="1442"/>
      <c r="BR108" s="1444"/>
      <c r="BS108" s="1438"/>
      <c r="BT108" s="1439"/>
      <c r="BU108" s="1439"/>
      <c r="BV108" s="1439"/>
      <c r="BW108" s="1439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39"/>
      <c r="CI108" s="1440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7" t="s">
        <v>81</v>
      </c>
      <c r="B109" s="1429" t="str">
        <f t="shared" si="173"/>
        <v>VP</v>
      </c>
      <c r="C109" s="1525"/>
      <c r="D109" s="1526"/>
      <c r="E109" s="1526"/>
      <c r="F109" s="1526"/>
      <c r="G109" s="1526"/>
      <c r="H109" s="1526"/>
      <c r="I109" s="1526"/>
      <c r="J109" s="1526"/>
      <c r="K109" s="1526"/>
      <c r="L109" s="1526"/>
      <c r="M109" s="1526"/>
      <c r="N109" s="1526"/>
      <c r="O109" s="1526"/>
      <c r="P109" s="1526"/>
      <c r="Q109" s="1526"/>
      <c r="R109" s="1526"/>
      <c r="S109" s="1527"/>
      <c r="T109" s="1513" t="str">
        <f t="shared" ref="T109:AC109" si="193">IF(T102="","",SUM(T102,T104,-T105,-T106,-T107,T108))</f>
        <v/>
      </c>
      <c r="U109" s="1514" t="str">
        <f t="shared" si="193"/>
        <v/>
      </c>
      <c r="V109" s="1514" t="str">
        <f t="shared" si="193"/>
        <v/>
      </c>
      <c r="W109" s="1514" t="str">
        <f t="shared" si="193"/>
        <v/>
      </c>
      <c r="X109" s="1514" t="str">
        <f t="shared" si="193"/>
        <v/>
      </c>
      <c r="Y109" s="1514" t="str">
        <f t="shared" si="193"/>
        <v/>
      </c>
      <c r="Z109" s="1514" t="str">
        <f t="shared" si="193"/>
        <v/>
      </c>
      <c r="AA109" s="1514" t="str">
        <f t="shared" si="193"/>
        <v/>
      </c>
      <c r="AB109" s="1514" t="str">
        <f t="shared" si="193"/>
        <v/>
      </c>
      <c r="AC109" s="1514" t="str">
        <f t="shared" si="193"/>
        <v/>
      </c>
      <c r="AD109" s="1514"/>
      <c r="AE109" s="1514"/>
      <c r="AF109" s="1514"/>
      <c r="AG109" s="1514" t="str">
        <f>IF(AG102="","",SUM(AG102,AG104,-AG105,-AG106,-AG107,AG108))</f>
        <v/>
      </c>
      <c r="AH109" s="1514" t="str">
        <f>IF(AH102="","",SUM(AH102,AH104,-AH105,-AH106,-AH107,AH108))</f>
        <v/>
      </c>
      <c r="AI109" s="1514" t="str">
        <f>IF(AI102="","",SUM(AI102,AI104,-AI105,-AI106,-AI107,AI108))</f>
        <v/>
      </c>
      <c r="AJ109" s="1669" t="str">
        <f>IF(AJ102="","",SUM(AJ102,AJ104,-AJ105,-AJ106,-AJ107,AJ108))</f>
        <v/>
      </c>
      <c r="AK109" s="1449"/>
      <c r="AL109" s="1450"/>
      <c r="AM109" s="1450"/>
      <c r="AN109" s="1450"/>
      <c r="AO109" s="1450"/>
      <c r="AP109" s="1450"/>
      <c r="AQ109" s="1450"/>
      <c r="AR109" s="1450"/>
      <c r="AS109" s="1450"/>
      <c r="AT109" s="1450"/>
      <c r="AU109" s="1450"/>
      <c r="AV109" s="1450"/>
      <c r="AW109" s="1450"/>
      <c r="AX109" s="1450"/>
      <c r="AY109" s="1450"/>
      <c r="AZ109" s="1450"/>
      <c r="BA109" s="1680"/>
      <c r="BB109" s="1449"/>
      <c r="BC109" s="1450"/>
      <c r="BD109" s="1450"/>
      <c r="BE109" s="1450"/>
      <c r="BF109" s="1450"/>
      <c r="BG109" s="1450"/>
      <c r="BH109" s="1450"/>
      <c r="BI109" s="1450"/>
      <c r="BJ109" s="1450"/>
      <c r="BK109" s="1450"/>
      <c r="BL109" s="1450"/>
      <c r="BM109" s="1450"/>
      <c r="BN109" s="1450"/>
      <c r="BO109" s="1450"/>
      <c r="BP109" s="1450"/>
      <c r="BQ109" s="1450"/>
      <c r="BR109" s="1452"/>
      <c r="BS109" s="1449"/>
      <c r="BT109" s="1450"/>
      <c r="BU109" s="1450"/>
      <c r="BV109" s="1450"/>
      <c r="BW109" s="1450"/>
      <c r="BX109" s="1450"/>
      <c r="BY109" s="1450"/>
      <c r="BZ109" s="1450"/>
      <c r="CA109" s="1450"/>
      <c r="CB109" s="1450"/>
      <c r="CC109" s="1450"/>
      <c r="CD109" s="1450"/>
      <c r="CE109" s="1450"/>
      <c r="CF109" s="1450"/>
      <c r="CG109" s="1450"/>
      <c r="CH109" s="1450"/>
      <c r="CI109" s="1452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3" t="s">
        <v>836</v>
      </c>
      <c r="B110" s="1420" t="str">
        <f t="shared" ref="B110:B117" si="194">$B$10</f>
        <v>P</v>
      </c>
      <c r="C110" s="1500">
        <v>1</v>
      </c>
      <c r="D110" s="1501">
        <v>3</v>
      </c>
      <c r="E110" s="1501">
        <v>0</v>
      </c>
      <c r="F110" s="1501"/>
      <c r="G110" s="1501">
        <v>1</v>
      </c>
      <c r="H110" s="1501">
        <v>2</v>
      </c>
      <c r="I110" s="1501">
        <v>6</v>
      </c>
      <c r="J110" s="1501">
        <v>4</v>
      </c>
      <c r="K110" s="1501">
        <v>0</v>
      </c>
      <c r="L110" s="1501"/>
      <c r="M110" s="1501"/>
      <c r="N110" s="1501"/>
      <c r="O110" s="1501"/>
      <c r="P110" s="1501"/>
      <c r="Q110" s="1501"/>
      <c r="R110" s="1501"/>
      <c r="S110" s="1502"/>
      <c r="T110" s="1528"/>
      <c r="U110" s="1529"/>
      <c r="V110" s="1529"/>
      <c r="W110" s="1529"/>
      <c r="X110" s="1529"/>
      <c r="Y110" s="1529"/>
      <c r="Z110" s="1529"/>
      <c r="AA110" s="1529"/>
      <c r="AB110" s="1529"/>
      <c r="AC110" s="1529"/>
      <c r="AD110" s="1529"/>
      <c r="AE110" s="1529"/>
      <c r="AF110" s="1529"/>
      <c r="AG110" s="1529"/>
      <c r="AH110" s="1529"/>
      <c r="AI110" s="1529"/>
      <c r="AJ110" s="1692"/>
      <c r="AK110" s="1445"/>
      <c r="AL110" s="1460">
        <v>2</v>
      </c>
      <c r="AM110" s="1460"/>
      <c r="AN110" s="1460">
        <v>4</v>
      </c>
      <c r="AO110" s="1460">
        <v>3</v>
      </c>
      <c r="AP110" s="1460">
        <v>2</v>
      </c>
      <c r="AQ110" s="1460"/>
      <c r="AR110" s="1460">
        <v>5</v>
      </c>
      <c r="AS110" s="1460"/>
      <c r="AT110" s="1460"/>
      <c r="AU110" s="1460"/>
      <c r="AV110" s="1460"/>
      <c r="AW110" s="1460"/>
      <c r="AX110" s="1460"/>
      <c r="AY110" s="1460"/>
      <c r="AZ110" s="1460"/>
      <c r="BA110" s="1685"/>
      <c r="BB110" s="1426"/>
      <c r="BC110" s="1427"/>
      <c r="BD110" s="1427"/>
      <c r="BE110" s="1427"/>
      <c r="BF110" s="1427"/>
      <c r="BG110" s="1427"/>
      <c r="BH110" s="1427"/>
      <c r="BI110" s="1427"/>
      <c r="BJ110" s="1427"/>
      <c r="BK110" s="1427"/>
      <c r="BL110" s="1427"/>
      <c r="BM110" s="1427"/>
      <c r="BN110" s="1427"/>
      <c r="BO110" s="1427"/>
      <c r="BP110" s="1427"/>
      <c r="BQ110" s="1427"/>
      <c r="BR110" s="1428"/>
      <c r="BS110" s="1426"/>
      <c r="BT110" s="1427"/>
      <c r="BU110" s="1427"/>
      <c r="BV110" s="1427"/>
      <c r="BW110" s="1427"/>
      <c r="BX110" s="1427"/>
      <c r="BY110" s="1427"/>
      <c r="BZ110" s="1427"/>
      <c r="CA110" s="1427"/>
      <c r="CB110" s="1427"/>
      <c r="CC110" s="1427"/>
      <c r="CD110" s="1427"/>
      <c r="CE110" s="1427"/>
      <c r="CF110" s="1427"/>
      <c r="CG110" s="1427"/>
      <c r="CH110" s="1427"/>
      <c r="CI110" s="1428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4" t="s">
        <v>75</v>
      </c>
      <c r="B111" s="1429" t="str">
        <f t="shared" si="194"/>
        <v>P</v>
      </c>
      <c r="C111" s="1510">
        <v>0</v>
      </c>
      <c r="D111" s="1511">
        <v>2</v>
      </c>
      <c r="E111" s="1511">
        <v>0</v>
      </c>
      <c r="F111" s="1511"/>
      <c r="G111" s="1511">
        <v>1</v>
      </c>
      <c r="H111" s="1511">
        <v>1</v>
      </c>
      <c r="I111" s="1511">
        <v>4</v>
      </c>
      <c r="J111" s="1511">
        <v>2</v>
      </c>
      <c r="K111" s="1511">
        <v>0</v>
      </c>
      <c r="L111" s="1511"/>
      <c r="M111" s="1511"/>
      <c r="N111" s="1511"/>
      <c r="O111" s="1511"/>
      <c r="P111" s="1511"/>
      <c r="Q111" s="1511"/>
      <c r="R111" s="1511"/>
      <c r="S111" s="1512"/>
      <c r="T111" s="1441"/>
      <c r="U111" s="1442"/>
      <c r="V111" s="1442"/>
      <c r="W111" s="1442"/>
      <c r="X111" s="1442"/>
      <c r="Y111" s="1442"/>
      <c r="Z111" s="1442"/>
      <c r="AA111" s="1442"/>
      <c r="AB111" s="1442"/>
      <c r="AC111" s="1442"/>
      <c r="AD111" s="1442"/>
      <c r="AE111" s="1442"/>
      <c r="AF111" s="1442"/>
      <c r="AG111" s="1442"/>
      <c r="AH111" s="1443"/>
      <c r="AI111" s="1442"/>
      <c r="AJ111" s="1691"/>
      <c r="AK111" s="1445"/>
      <c r="AL111" s="1446">
        <v>2</v>
      </c>
      <c r="AM111" s="1446"/>
      <c r="AN111" s="1446">
        <v>3</v>
      </c>
      <c r="AO111" s="1446">
        <v>2</v>
      </c>
      <c r="AP111" s="1446">
        <v>1</v>
      </c>
      <c r="AQ111" s="1446"/>
      <c r="AR111" s="1446">
        <v>3</v>
      </c>
      <c r="AS111" s="1446"/>
      <c r="AT111" s="1446"/>
      <c r="AU111" s="1446"/>
      <c r="AV111" s="1446"/>
      <c r="AW111" s="1446"/>
      <c r="AX111" s="1446"/>
      <c r="AY111" s="1446"/>
      <c r="AZ111" s="1446"/>
      <c r="BA111" s="1686"/>
      <c r="BB111" s="1438"/>
      <c r="BC111" s="1439"/>
      <c r="BD111" s="1439"/>
      <c r="BE111" s="1439"/>
      <c r="BF111" s="1439"/>
      <c r="BG111" s="1439"/>
      <c r="BH111" s="1439"/>
      <c r="BI111" s="1439"/>
      <c r="BJ111" s="1439"/>
      <c r="BK111" s="1439"/>
      <c r="BL111" s="1439"/>
      <c r="BM111" s="1439"/>
      <c r="BN111" s="1439"/>
      <c r="BO111" s="1439"/>
      <c r="BP111" s="1439"/>
      <c r="BQ111" s="1439"/>
      <c r="BR111" s="1440"/>
      <c r="BS111" s="1438"/>
      <c r="BT111" s="1439"/>
      <c r="BU111" s="1439"/>
      <c r="BV111" s="1439"/>
      <c r="BW111" s="1439"/>
      <c r="BX111" s="1439"/>
      <c r="BY111" s="1439"/>
      <c r="BZ111" s="1439"/>
      <c r="CA111" s="1439"/>
      <c r="CB111" s="1439"/>
      <c r="CC111" s="1439"/>
      <c r="CD111" s="1439"/>
      <c r="CE111" s="1439"/>
      <c r="CF111" s="1439"/>
      <c r="CG111" s="1439"/>
      <c r="CH111" s="1439"/>
      <c r="CI111" s="1440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4" t="s">
        <v>76</v>
      </c>
      <c r="B112" s="1429" t="str">
        <f t="shared" si="194"/>
        <v>P</v>
      </c>
      <c r="C112" s="1519"/>
      <c r="D112" s="1520"/>
      <c r="E112" s="1520"/>
      <c r="F112" s="1520"/>
      <c r="G112" s="1520"/>
      <c r="H112" s="1520"/>
      <c r="I112" s="1520"/>
      <c r="J112" s="1520"/>
      <c r="K112" s="1520"/>
      <c r="L112" s="1520"/>
      <c r="M112" s="1520"/>
      <c r="N112" s="1520"/>
      <c r="O112" s="1520"/>
      <c r="P112" s="1520"/>
      <c r="Q112" s="1520"/>
      <c r="R112" s="1520"/>
      <c r="S112" s="1521"/>
      <c r="T112" s="1438"/>
      <c r="U112" s="1439"/>
      <c r="V112" s="1439"/>
      <c r="W112" s="1439"/>
      <c r="X112" s="1439"/>
      <c r="Y112" s="1439"/>
      <c r="Z112" s="1439"/>
      <c r="AA112" s="1439"/>
      <c r="AB112" s="1439"/>
      <c r="AC112" s="1439"/>
      <c r="AD112" s="1439"/>
      <c r="AE112" s="1439"/>
      <c r="AF112" s="1439"/>
      <c r="AG112" s="1439"/>
      <c r="AH112" s="1531"/>
      <c r="AI112" s="1439"/>
      <c r="AJ112" s="1690"/>
      <c r="AK112" s="1445"/>
      <c r="AL112" s="1446">
        <v>4</v>
      </c>
      <c r="AM112" s="1446"/>
      <c r="AN112" s="1446">
        <v>2</v>
      </c>
      <c r="AO112" s="1446">
        <v>1</v>
      </c>
      <c r="AP112" s="1446">
        <v>2</v>
      </c>
      <c r="AQ112" s="1446"/>
      <c r="AR112" s="1446">
        <v>3</v>
      </c>
      <c r="AS112" s="1446"/>
      <c r="AT112" s="1446"/>
      <c r="AU112" s="1446"/>
      <c r="AV112" s="1446"/>
      <c r="AW112" s="1446"/>
      <c r="AX112" s="1446"/>
      <c r="AY112" s="1446"/>
      <c r="AZ112" s="1446"/>
      <c r="BA112" s="1686"/>
      <c r="BB112" s="1438"/>
      <c r="BC112" s="1439"/>
      <c r="BD112" s="1439"/>
      <c r="BE112" s="1439"/>
      <c r="BF112" s="1439"/>
      <c r="BG112" s="1439"/>
      <c r="BH112" s="1439"/>
      <c r="BI112" s="1439"/>
      <c r="BJ112" s="1439"/>
      <c r="BK112" s="1439"/>
      <c r="BL112" s="1439"/>
      <c r="BM112" s="1439"/>
      <c r="BN112" s="1439"/>
      <c r="BO112" s="1439"/>
      <c r="BP112" s="1439"/>
      <c r="BQ112" s="1439"/>
      <c r="BR112" s="1440"/>
      <c r="BS112" s="1438"/>
      <c r="BT112" s="1439"/>
      <c r="BU112" s="1439"/>
      <c r="BV112" s="1439"/>
      <c r="BW112" s="1439"/>
      <c r="BX112" s="1439"/>
      <c r="BY112" s="1439"/>
      <c r="BZ112" s="1439"/>
      <c r="CA112" s="1439"/>
      <c r="CB112" s="1439"/>
      <c r="CC112" s="1439"/>
      <c r="CD112" s="1439"/>
      <c r="CE112" s="1439"/>
      <c r="CF112" s="1439"/>
      <c r="CG112" s="1439"/>
      <c r="CH112" s="1439"/>
      <c r="CI112" s="1440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4" t="s">
        <v>77</v>
      </c>
      <c r="B113" s="1429" t="str">
        <f t="shared" si="194"/>
        <v>P</v>
      </c>
      <c r="C113" s="1522"/>
      <c r="D113" s="1523"/>
      <c r="E113" s="1523"/>
      <c r="F113" s="1523"/>
      <c r="G113" s="1523"/>
      <c r="H113" s="1523"/>
      <c r="I113" s="1523"/>
      <c r="J113" s="1523"/>
      <c r="K113" s="1523"/>
      <c r="L113" s="1523"/>
      <c r="M113" s="1523"/>
      <c r="N113" s="1523"/>
      <c r="O113" s="1523"/>
      <c r="P113" s="1523"/>
      <c r="Q113" s="1523"/>
      <c r="R113" s="1523"/>
      <c r="S113" s="1524"/>
      <c r="T113" s="1438"/>
      <c r="U113" s="1439"/>
      <c r="V113" s="1439"/>
      <c r="W113" s="1439"/>
      <c r="X113" s="1439"/>
      <c r="Y113" s="1439"/>
      <c r="Z113" s="1439"/>
      <c r="AA113" s="1439"/>
      <c r="AB113" s="1439"/>
      <c r="AC113" s="1439"/>
      <c r="AD113" s="1439"/>
      <c r="AE113" s="1439"/>
      <c r="AF113" s="1439"/>
      <c r="AG113" s="1439"/>
      <c r="AH113" s="1531"/>
      <c r="AI113" s="1439"/>
      <c r="AJ113" s="1690"/>
      <c r="AK113" s="1445"/>
      <c r="AL113" s="1446">
        <v>1</v>
      </c>
      <c r="AM113" s="1446"/>
      <c r="AN113" s="1446">
        <v>1</v>
      </c>
      <c r="AO113" s="1446">
        <v>0</v>
      </c>
      <c r="AP113" s="1446">
        <v>1</v>
      </c>
      <c r="AQ113" s="1446"/>
      <c r="AR113" s="1446">
        <v>3</v>
      </c>
      <c r="AS113" s="1446"/>
      <c r="AT113" s="1446"/>
      <c r="AU113" s="1446"/>
      <c r="AV113" s="1446"/>
      <c r="AW113" s="1446"/>
      <c r="AX113" s="1446"/>
      <c r="AY113" s="1446"/>
      <c r="AZ113" s="1446"/>
      <c r="BA113" s="1686"/>
      <c r="BB113" s="1438"/>
      <c r="BC113" s="1439"/>
      <c r="BD113" s="1439"/>
      <c r="BE113" s="1439"/>
      <c r="BF113" s="1439"/>
      <c r="BG113" s="1439"/>
      <c r="BH113" s="1439"/>
      <c r="BI113" s="1439"/>
      <c r="BJ113" s="1439"/>
      <c r="BK113" s="1439"/>
      <c r="BL113" s="1439"/>
      <c r="BM113" s="1439"/>
      <c r="BN113" s="1439"/>
      <c r="BO113" s="1439"/>
      <c r="BP113" s="1439"/>
      <c r="BQ113" s="1439"/>
      <c r="BR113" s="1440"/>
      <c r="BS113" s="1438"/>
      <c r="BT113" s="1439"/>
      <c r="BU113" s="1439"/>
      <c r="BV113" s="1439"/>
      <c r="BW113" s="1439"/>
      <c r="BX113" s="1439"/>
      <c r="BY113" s="1439"/>
      <c r="BZ113" s="1439"/>
      <c r="CA113" s="1439"/>
      <c r="CB113" s="1439"/>
      <c r="CC113" s="1439"/>
      <c r="CD113" s="1439"/>
      <c r="CE113" s="1439"/>
      <c r="CF113" s="1439"/>
      <c r="CG113" s="1439"/>
      <c r="CH113" s="1439"/>
      <c r="CI113" s="1440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4" t="s">
        <v>78</v>
      </c>
      <c r="B114" s="1429" t="str">
        <f t="shared" si="194"/>
        <v>P</v>
      </c>
      <c r="C114" s="1522"/>
      <c r="D114" s="1523"/>
      <c r="E114" s="1523"/>
      <c r="F114" s="1523"/>
      <c r="G114" s="1523"/>
      <c r="H114" s="1523"/>
      <c r="I114" s="1523"/>
      <c r="J114" s="1523"/>
      <c r="K114" s="1523"/>
      <c r="L114" s="1523"/>
      <c r="M114" s="1523"/>
      <c r="N114" s="1523"/>
      <c r="O114" s="1523"/>
      <c r="P114" s="1523"/>
      <c r="Q114" s="1523"/>
      <c r="R114" s="1523"/>
      <c r="S114" s="1524"/>
      <c r="T114" s="1438"/>
      <c r="U114" s="1439"/>
      <c r="V114" s="1439"/>
      <c r="W114" s="1439"/>
      <c r="X114" s="1439"/>
      <c r="Y114" s="1439"/>
      <c r="Z114" s="1439"/>
      <c r="AA114" s="1439"/>
      <c r="AB114" s="1439"/>
      <c r="AC114" s="1439"/>
      <c r="AD114" s="1439"/>
      <c r="AE114" s="1439"/>
      <c r="AF114" s="1439"/>
      <c r="AG114" s="1439"/>
      <c r="AH114" s="1531"/>
      <c r="AI114" s="1439"/>
      <c r="AJ114" s="1690"/>
      <c r="AK114" s="1445"/>
      <c r="AL114" s="1446">
        <v>0</v>
      </c>
      <c r="AM114" s="1446"/>
      <c r="AN114" s="1446">
        <v>0</v>
      </c>
      <c r="AO114" s="1446">
        <v>0</v>
      </c>
      <c r="AP114" s="1446">
        <v>0</v>
      </c>
      <c r="AQ114" s="1446"/>
      <c r="AR114" s="1446">
        <v>0</v>
      </c>
      <c r="AS114" s="1446"/>
      <c r="AT114" s="1446"/>
      <c r="AU114" s="1446"/>
      <c r="AV114" s="1446"/>
      <c r="AW114" s="1446"/>
      <c r="AX114" s="1446"/>
      <c r="AY114" s="1446"/>
      <c r="AZ114" s="1446"/>
      <c r="BA114" s="1686"/>
      <c r="BB114" s="1441"/>
      <c r="BC114" s="1442"/>
      <c r="BD114" s="1442"/>
      <c r="BE114" s="1442"/>
      <c r="BF114" s="1442"/>
      <c r="BG114" s="1442"/>
      <c r="BH114" s="1442"/>
      <c r="BI114" s="1442"/>
      <c r="BJ114" s="1442"/>
      <c r="BK114" s="1442"/>
      <c r="BL114" s="1442"/>
      <c r="BM114" s="1442"/>
      <c r="BN114" s="1442"/>
      <c r="BO114" s="1442"/>
      <c r="BP114" s="1442"/>
      <c r="BQ114" s="1442"/>
      <c r="BR114" s="1444"/>
      <c r="BS114" s="1438"/>
      <c r="BT114" s="1439"/>
      <c r="BU114" s="1439"/>
      <c r="BV114" s="1439"/>
      <c r="BW114" s="1439"/>
      <c r="BX114" s="1439"/>
      <c r="BY114" s="1439"/>
      <c r="BZ114" s="1439"/>
      <c r="CA114" s="1439"/>
      <c r="CB114" s="1439"/>
      <c r="CC114" s="1439"/>
      <c r="CD114" s="1439"/>
      <c r="CE114" s="1439"/>
      <c r="CF114" s="1439"/>
      <c r="CG114" s="1439"/>
      <c r="CH114" s="1439"/>
      <c r="CI114" s="1440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4" t="s">
        <v>79</v>
      </c>
      <c r="B115" s="1429" t="str">
        <f t="shared" si="194"/>
        <v>P</v>
      </c>
      <c r="C115" s="1522"/>
      <c r="D115" s="1523"/>
      <c r="E115" s="1523"/>
      <c r="F115" s="1523"/>
      <c r="G115" s="1523"/>
      <c r="H115" s="1523"/>
      <c r="I115" s="1523"/>
      <c r="J115" s="1523"/>
      <c r="K115" s="1523"/>
      <c r="L115" s="1523"/>
      <c r="M115" s="1523"/>
      <c r="N115" s="1523"/>
      <c r="O115" s="1523"/>
      <c r="P115" s="1523"/>
      <c r="Q115" s="1523"/>
      <c r="R115" s="1523"/>
      <c r="S115" s="1524"/>
      <c r="T115" s="1438"/>
      <c r="U115" s="1439"/>
      <c r="V115" s="1439"/>
      <c r="W115" s="1439"/>
      <c r="X115" s="1439"/>
      <c r="Y115" s="1439"/>
      <c r="Z115" s="1439"/>
      <c r="AA115" s="1439"/>
      <c r="AB115" s="1439"/>
      <c r="AC115" s="1439"/>
      <c r="AD115" s="1439"/>
      <c r="AE115" s="1439"/>
      <c r="AF115" s="1439"/>
      <c r="AG115" s="1439"/>
      <c r="AH115" s="1531"/>
      <c r="AI115" s="1439"/>
      <c r="AJ115" s="1690"/>
      <c r="AK115" s="1445"/>
      <c r="AL115" s="1446">
        <v>3</v>
      </c>
      <c r="AM115" s="1446"/>
      <c r="AN115" s="1446">
        <v>1</v>
      </c>
      <c r="AO115" s="1446">
        <v>1</v>
      </c>
      <c r="AP115" s="1446">
        <v>0</v>
      </c>
      <c r="AQ115" s="1446"/>
      <c r="AR115" s="1446">
        <v>0</v>
      </c>
      <c r="AS115" s="1446"/>
      <c r="AT115" s="1446"/>
      <c r="AU115" s="1446"/>
      <c r="AV115" s="1446"/>
      <c r="AW115" s="1446"/>
      <c r="AX115" s="1446"/>
      <c r="AY115" s="1446"/>
      <c r="AZ115" s="1446"/>
      <c r="BA115" s="1686"/>
      <c r="BB115" s="1441"/>
      <c r="BC115" s="1442"/>
      <c r="BD115" s="1442"/>
      <c r="BE115" s="1442"/>
      <c r="BF115" s="1442"/>
      <c r="BG115" s="1442"/>
      <c r="BH115" s="1442"/>
      <c r="BI115" s="1442"/>
      <c r="BJ115" s="1442"/>
      <c r="BK115" s="1442"/>
      <c r="BL115" s="1442"/>
      <c r="BM115" s="1442"/>
      <c r="BN115" s="1442"/>
      <c r="BO115" s="1442"/>
      <c r="BP115" s="1442"/>
      <c r="BQ115" s="1442"/>
      <c r="BR115" s="1444"/>
      <c r="BS115" s="1438"/>
      <c r="BT115" s="1439"/>
      <c r="BU115" s="1439"/>
      <c r="BV115" s="1439"/>
      <c r="BW115" s="1439"/>
      <c r="BX115" s="1439"/>
      <c r="BY115" s="1439"/>
      <c r="BZ115" s="1439"/>
      <c r="CA115" s="1439"/>
      <c r="CB115" s="1439"/>
      <c r="CC115" s="1439"/>
      <c r="CD115" s="1439"/>
      <c r="CE115" s="1439"/>
      <c r="CF115" s="1439"/>
      <c r="CG115" s="1439"/>
      <c r="CH115" s="1439"/>
      <c r="CI115" s="1440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4" t="s">
        <v>80</v>
      </c>
      <c r="B116" s="1429" t="str">
        <f t="shared" si="194"/>
        <v>P</v>
      </c>
      <c r="C116" s="1522"/>
      <c r="D116" s="1523"/>
      <c r="E116" s="1523"/>
      <c r="F116" s="1523"/>
      <c r="G116" s="1523"/>
      <c r="H116" s="1523"/>
      <c r="I116" s="1523"/>
      <c r="J116" s="1523"/>
      <c r="K116" s="1523"/>
      <c r="L116" s="1523"/>
      <c r="M116" s="1523"/>
      <c r="N116" s="1523"/>
      <c r="O116" s="1523"/>
      <c r="P116" s="1523"/>
      <c r="Q116" s="1523"/>
      <c r="R116" s="1523"/>
      <c r="S116" s="1524"/>
      <c r="T116" s="1438"/>
      <c r="U116" s="1439"/>
      <c r="V116" s="1439"/>
      <c r="W116" s="1439"/>
      <c r="X116" s="1439"/>
      <c r="Y116" s="1439"/>
      <c r="Z116" s="1439"/>
      <c r="AA116" s="1439"/>
      <c r="AB116" s="1439"/>
      <c r="AC116" s="1439"/>
      <c r="AD116" s="1439"/>
      <c r="AE116" s="1439"/>
      <c r="AF116" s="1439"/>
      <c r="AG116" s="1439"/>
      <c r="AH116" s="1531"/>
      <c r="AI116" s="1439"/>
      <c r="AJ116" s="1690"/>
      <c r="AK116" s="1445"/>
      <c r="AL116" s="1446">
        <v>1</v>
      </c>
      <c r="AM116" s="1446"/>
      <c r="AN116" s="1446">
        <v>1</v>
      </c>
      <c r="AO116" s="1446">
        <v>0</v>
      </c>
      <c r="AP116" s="1446">
        <v>1</v>
      </c>
      <c r="AQ116" s="1446"/>
      <c r="AR116" s="1446">
        <v>1</v>
      </c>
      <c r="AS116" s="1446"/>
      <c r="AT116" s="1446"/>
      <c r="AU116" s="1446"/>
      <c r="AV116" s="1446"/>
      <c r="AW116" s="1446"/>
      <c r="AX116" s="1446"/>
      <c r="AY116" s="1446"/>
      <c r="AZ116" s="1446"/>
      <c r="BA116" s="1686"/>
      <c r="BB116" s="1441"/>
      <c r="BC116" s="1442"/>
      <c r="BD116" s="1442"/>
      <c r="BE116" s="1442"/>
      <c r="BF116" s="1442"/>
      <c r="BG116" s="1442"/>
      <c r="BH116" s="1442"/>
      <c r="BI116" s="1442"/>
      <c r="BJ116" s="1442"/>
      <c r="BK116" s="1442"/>
      <c r="BL116" s="1442"/>
      <c r="BM116" s="1442"/>
      <c r="BN116" s="1442"/>
      <c r="BO116" s="1442"/>
      <c r="BP116" s="1442"/>
      <c r="BQ116" s="1442"/>
      <c r="BR116" s="1444"/>
      <c r="BS116" s="1438"/>
      <c r="BT116" s="1439"/>
      <c r="BU116" s="1439"/>
      <c r="BV116" s="1439"/>
      <c r="BW116" s="1439"/>
      <c r="BX116" s="1439"/>
      <c r="BY116" s="1439"/>
      <c r="BZ116" s="1439"/>
      <c r="CA116" s="1439"/>
      <c r="CB116" s="1439"/>
      <c r="CC116" s="1439"/>
      <c r="CD116" s="1439"/>
      <c r="CE116" s="1439"/>
      <c r="CF116" s="1439"/>
      <c r="CG116" s="1439"/>
      <c r="CH116" s="1439"/>
      <c r="CI116" s="1440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7" t="s">
        <v>81</v>
      </c>
      <c r="B117" s="1429" t="str">
        <f t="shared" si="194"/>
        <v>P</v>
      </c>
      <c r="C117" s="1525"/>
      <c r="D117" s="1526"/>
      <c r="E117" s="1526"/>
      <c r="F117" s="1526"/>
      <c r="G117" s="1526"/>
      <c r="H117" s="1526"/>
      <c r="I117" s="1526"/>
      <c r="J117" s="1526"/>
      <c r="K117" s="1526"/>
      <c r="L117" s="1526"/>
      <c r="M117" s="1526"/>
      <c r="N117" s="1526"/>
      <c r="O117" s="1526"/>
      <c r="P117" s="1526"/>
      <c r="Q117" s="1526"/>
      <c r="R117" s="1526"/>
      <c r="S117" s="1527"/>
      <c r="T117" s="1449"/>
      <c r="U117" s="1450"/>
      <c r="V117" s="1450"/>
      <c r="W117" s="1450"/>
      <c r="X117" s="1450"/>
      <c r="Y117" s="1450"/>
      <c r="Z117" s="1450"/>
      <c r="AA117" s="1450"/>
      <c r="AB117" s="1450"/>
      <c r="AC117" s="1450"/>
      <c r="AD117" s="1450"/>
      <c r="AE117" s="1450"/>
      <c r="AF117" s="1450"/>
      <c r="AG117" s="1450"/>
      <c r="AH117" s="1451"/>
      <c r="AI117" s="1450"/>
      <c r="AJ117" s="1680"/>
      <c r="AK117" s="1513" t="str">
        <f t="shared" ref="AK117:BA117" si="214">IF(AK110="","",SUM(AK110,AK112,-AK113,-AK114,-AK115,AK116))</f>
        <v/>
      </c>
      <c r="AL117" s="1514">
        <f t="shared" si="214"/>
        <v>3</v>
      </c>
      <c r="AM117" s="1514" t="str">
        <f t="shared" si="214"/>
        <v/>
      </c>
      <c r="AN117" s="1514">
        <f t="shared" si="214"/>
        <v>5</v>
      </c>
      <c r="AO117" s="1514">
        <f t="shared" si="214"/>
        <v>3</v>
      </c>
      <c r="AP117" s="1514">
        <f t="shared" si="214"/>
        <v>4</v>
      </c>
      <c r="AQ117" s="1514" t="str">
        <f t="shared" si="214"/>
        <v/>
      </c>
      <c r="AR117" s="1514">
        <f t="shared" si="214"/>
        <v>6</v>
      </c>
      <c r="AS117" s="1514" t="str">
        <f t="shared" si="214"/>
        <v/>
      </c>
      <c r="AT117" s="1514" t="str">
        <f t="shared" si="214"/>
        <v/>
      </c>
      <c r="AU117" s="1514" t="str">
        <f t="shared" si="214"/>
        <v/>
      </c>
      <c r="AV117" s="1514" t="str">
        <f t="shared" si="214"/>
        <v/>
      </c>
      <c r="AW117" s="1514" t="str">
        <f t="shared" si="214"/>
        <v/>
      </c>
      <c r="AX117" s="1514" t="str">
        <f t="shared" si="214"/>
        <v/>
      </c>
      <c r="AY117" s="1514" t="str">
        <f t="shared" si="214"/>
        <v/>
      </c>
      <c r="AZ117" s="1514" t="str">
        <f t="shared" si="214"/>
        <v/>
      </c>
      <c r="BA117" s="1669" t="str">
        <f t="shared" si="214"/>
        <v/>
      </c>
      <c r="BB117" s="1449"/>
      <c r="BC117" s="1450"/>
      <c r="BD117" s="1450"/>
      <c r="BE117" s="1450"/>
      <c r="BF117" s="1450"/>
      <c r="BG117" s="1450"/>
      <c r="BH117" s="1450"/>
      <c r="BI117" s="1450"/>
      <c r="BJ117" s="1450"/>
      <c r="BK117" s="1450"/>
      <c r="BL117" s="1450"/>
      <c r="BM117" s="1450"/>
      <c r="BN117" s="1450"/>
      <c r="BO117" s="1450"/>
      <c r="BP117" s="1450"/>
      <c r="BQ117" s="1450"/>
      <c r="BR117" s="1452"/>
      <c r="BS117" s="1449"/>
      <c r="BT117" s="1450"/>
      <c r="BU117" s="1450"/>
      <c r="BV117" s="1450"/>
      <c r="BW117" s="1450"/>
      <c r="BX117" s="1450"/>
      <c r="BY117" s="1450"/>
      <c r="BZ117" s="1450"/>
      <c r="CA117" s="1450"/>
      <c r="CB117" s="1450"/>
      <c r="CC117" s="1450"/>
      <c r="CD117" s="1450"/>
      <c r="CE117" s="1450"/>
      <c r="CF117" s="1450"/>
      <c r="CG117" s="1450"/>
      <c r="CH117" s="1450"/>
      <c r="CI117" s="1452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3" t="s">
        <v>836</v>
      </c>
      <c r="B118" s="1420" t="str">
        <f t="shared" ref="B118:B125" si="215">$B$11</f>
        <v>M</v>
      </c>
      <c r="C118" s="1500">
        <v>4</v>
      </c>
      <c r="D118" s="1501">
        <v>6</v>
      </c>
      <c r="E118" s="1501">
        <v>4</v>
      </c>
      <c r="F118" s="1501">
        <v>3</v>
      </c>
      <c r="G118" s="1501">
        <v>12</v>
      </c>
      <c r="H118" s="1501">
        <v>6</v>
      </c>
      <c r="I118" s="1501">
        <v>15</v>
      </c>
      <c r="J118" s="1501">
        <v>6</v>
      </c>
      <c r="K118" s="1501">
        <v>1</v>
      </c>
      <c r="L118" s="1501"/>
      <c r="M118" s="1501"/>
      <c r="N118" s="1501"/>
      <c r="O118" s="1501"/>
      <c r="P118" s="1501"/>
      <c r="Q118" s="1501"/>
      <c r="R118" s="1501"/>
      <c r="S118" s="1502"/>
      <c r="T118" s="1528"/>
      <c r="U118" s="1529"/>
      <c r="V118" s="1529"/>
      <c r="W118" s="1529"/>
      <c r="X118" s="1529"/>
      <c r="Y118" s="1529"/>
      <c r="Z118" s="1529"/>
      <c r="AA118" s="1529"/>
      <c r="AB118" s="1529"/>
      <c r="AC118" s="1529"/>
      <c r="AD118" s="1529"/>
      <c r="AE118" s="1529"/>
      <c r="AF118" s="1529"/>
      <c r="AG118" s="1529"/>
      <c r="AH118" s="1443"/>
      <c r="AI118" s="1529"/>
      <c r="AJ118" s="1692"/>
      <c r="AK118" s="1528"/>
      <c r="AL118" s="1529"/>
      <c r="AM118" s="1529"/>
      <c r="AN118" s="1529"/>
      <c r="AO118" s="1529"/>
      <c r="AP118" s="1529"/>
      <c r="AQ118" s="1529"/>
      <c r="AR118" s="1529"/>
      <c r="AS118" s="1529"/>
      <c r="AT118" s="1529"/>
      <c r="AU118" s="1529"/>
      <c r="AV118" s="1529"/>
      <c r="AW118" s="1529"/>
      <c r="AX118" s="1529"/>
      <c r="AY118" s="1529"/>
      <c r="AZ118" s="1529"/>
      <c r="BA118" s="1692"/>
      <c r="BB118" s="1459">
        <v>6</v>
      </c>
      <c r="BC118" s="1460">
        <v>8</v>
      </c>
      <c r="BD118" s="1460">
        <v>4</v>
      </c>
      <c r="BE118" s="1460">
        <v>5</v>
      </c>
      <c r="BF118" s="1460">
        <v>15</v>
      </c>
      <c r="BG118" s="1460">
        <v>3</v>
      </c>
      <c r="BH118" s="1460">
        <v>5</v>
      </c>
      <c r="BI118" s="1460">
        <v>6</v>
      </c>
      <c r="BJ118" s="1460">
        <v>10</v>
      </c>
      <c r="BK118" s="1460"/>
      <c r="BL118" s="1460"/>
      <c r="BM118" s="1460"/>
      <c r="BN118" s="1460"/>
      <c r="BO118" s="1460"/>
      <c r="BP118" s="1460"/>
      <c r="BQ118" s="1460"/>
      <c r="BR118" s="1461"/>
      <c r="BS118" s="1426"/>
      <c r="BT118" s="1427"/>
      <c r="BU118" s="1427"/>
      <c r="BV118" s="1427"/>
      <c r="BW118" s="1427"/>
      <c r="BX118" s="1427"/>
      <c r="BY118" s="1427"/>
      <c r="BZ118" s="1427"/>
      <c r="CA118" s="1427"/>
      <c r="CB118" s="1427"/>
      <c r="CC118" s="1427"/>
      <c r="CD118" s="1427"/>
      <c r="CE118" s="1427"/>
      <c r="CF118" s="1427"/>
      <c r="CG118" s="1427"/>
      <c r="CH118" s="1427"/>
      <c r="CI118" s="1428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4" t="s">
        <v>75</v>
      </c>
      <c r="B119" s="1429" t="str">
        <f t="shared" si="215"/>
        <v>M</v>
      </c>
      <c r="C119" s="1510">
        <v>3</v>
      </c>
      <c r="D119" s="1511">
        <v>4</v>
      </c>
      <c r="E119" s="1511">
        <v>3</v>
      </c>
      <c r="F119" s="1511">
        <v>2</v>
      </c>
      <c r="G119" s="1511">
        <v>7</v>
      </c>
      <c r="H119" s="1511">
        <v>4</v>
      </c>
      <c r="I119" s="1511">
        <v>8</v>
      </c>
      <c r="J119" s="1511">
        <v>4</v>
      </c>
      <c r="K119" s="1511">
        <v>1</v>
      </c>
      <c r="L119" s="1511"/>
      <c r="M119" s="1511"/>
      <c r="N119" s="1511"/>
      <c r="O119" s="1511"/>
      <c r="P119" s="1511"/>
      <c r="Q119" s="1511"/>
      <c r="R119" s="1511"/>
      <c r="S119" s="1512"/>
      <c r="T119" s="1441"/>
      <c r="U119" s="1442"/>
      <c r="V119" s="1442"/>
      <c r="W119" s="1442"/>
      <c r="X119" s="1442"/>
      <c r="Y119" s="1442"/>
      <c r="Z119" s="1442"/>
      <c r="AA119" s="1442"/>
      <c r="AB119" s="1442"/>
      <c r="AC119" s="1442"/>
      <c r="AD119" s="1442"/>
      <c r="AE119" s="1442"/>
      <c r="AF119" s="1442"/>
      <c r="AG119" s="1442"/>
      <c r="AH119" s="1443"/>
      <c r="AI119" s="1442"/>
      <c r="AJ119" s="1691"/>
      <c r="AK119" s="1441"/>
      <c r="AL119" s="1442"/>
      <c r="AM119" s="1442"/>
      <c r="AN119" s="1442"/>
      <c r="AO119" s="1442"/>
      <c r="AP119" s="1442"/>
      <c r="AQ119" s="1442"/>
      <c r="AR119" s="1442"/>
      <c r="AS119" s="1442"/>
      <c r="AT119" s="1442"/>
      <c r="AU119" s="1442"/>
      <c r="AV119" s="1442"/>
      <c r="AW119" s="1442"/>
      <c r="AX119" s="1442"/>
      <c r="AY119" s="1442"/>
      <c r="AZ119" s="1442"/>
      <c r="BA119" s="1691"/>
      <c r="BB119" s="1445">
        <v>5</v>
      </c>
      <c r="BC119" s="1446">
        <v>5</v>
      </c>
      <c r="BD119" s="1446">
        <v>3</v>
      </c>
      <c r="BE119" s="1446">
        <v>4</v>
      </c>
      <c r="BF119" s="1446">
        <v>10</v>
      </c>
      <c r="BG119" s="1446">
        <v>3</v>
      </c>
      <c r="BH119" s="1446">
        <v>4</v>
      </c>
      <c r="BI119" s="1446">
        <v>5</v>
      </c>
      <c r="BJ119" s="1446">
        <v>7</v>
      </c>
      <c r="BK119" s="1446"/>
      <c r="BL119" s="1446"/>
      <c r="BM119" s="1446"/>
      <c r="BN119" s="1446"/>
      <c r="BO119" s="1446"/>
      <c r="BP119" s="1446"/>
      <c r="BQ119" s="1446"/>
      <c r="BR119" s="1447"/>
      <c r="BS119" s="1438"/>
      <c r="BT119" s="1439"/>
      <c r="BU119" s="1439"/>
      <c r="BV119" s="1439"/>
      <c r="BW119" s="1439"/>
      <c r="BX119" s="1439"/>
      <c r="BY119" s="1439"/>
      <c r="BZ119" s="1439"/>
      <c r="CA119" s="1439"/>
      <c r="CB119" s="1439"/>
      <c r="CC119" s="1439"/>
      <c r="CD119" s="1439"/>
      <c r="CE119" s="1439"/>
      <c r="CF119" s="1439"/>
      <c r="CG119" s="1439"/>
      <c r="CH119" s="1439"/>
      <c r="CI119" s="1440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4" t="s">
        <v>76</v>
      </c>
      <c r="B120" s="1429" t="str">
        <f t="shared" si="215"/>
        <v>M</v>
      </c>
      <c r="C120" s="1519"/>
      <c r="D120" s="1520"/>
      <c r="E120" s="1520"/>
      <c r="F120" s="1520"/>
      <c r="G120" s="1520"/>
      <c r="H120" s="1520"/>
      <c r="I120" s="1520"/>
      <c r="J120" s="1520"/>
      <c r="K120" s="1520"/>
      <c r="L120" s="1520"/>
      <c r="M120" s="1520"/>
      <c r="N120" s="1520"/>
      <c r="O120" s="1520"/>
      <c r="P120" s="1520"/>
      <c r="Q120" s="1520"/>
      <c r="R120" s="1520"/>
      <c r="S120" s="1521"/>
      <c r="T120" s="1438"/>
      <c r="U120" s="1439"/>
      <c r="V120" s="1439"/>
      <c r="W120" s="1439"/>
      <c r="X120" s="1439"/>
      <c r="Y120" s="1439"/>
      <c r="Z120" s="1439"/>
      <c r="AA120" s="1439"/>
      <c r="AB120" s="1439"/>
      <c r="AC120" s="1439"/>
      <c r="AD120" s="1439"/>
      <c r="AE120" s="1439"/>
      <c r="AF120" s="1439"/>
      <c r="AG120" s="1439"/>
      <c r="AH120" s="1531"/>
      <c r="AI120" s="1439"/>
      <c r="AJ120" s="1690"/>
      <c r="AK120" s="1438"/>
      <c r="AL120" s="1439"/>
      <c r="AM120" s="1439"/>
      <c r="AN120" s="1439"/>
      <c r="AO120" s="1439"/>
      <c r="AP120" s="1439"/>
      <c r="AQ120" s="1439"/>
      <c r="AR120" s="1439"/>
      <c r="AS120" s="1439"/>
      <c r="AT120" s="1439"/>
      <c r="AU120" s="1439"/>
      <c r="AV120" s="1439"/>
      <c r="AW120" s="1439"/>
      <c r="AX120" s="1439"/>
      <c r="AY120" s="1439"/>
      <c r="AZ120" s="1439"/>
      <c r="BA120" s="1690"/>
      <c r="BB120" s="1445">
        <v>5</v>
      </c>
      <c r="BC120" s="1446">
        <v>4</v>
      </c>
      <c r="BD120" s="1446">
        <v>4</v>
      </c>
      <c r="BE120" s="1446">
        <v>8</v>
      </c>
      <c r="BF120" s="1446">
        <v>10</v>
      </c>
      <c r="BG120" s="1446">
        <v>3</v>
      </c>
      <c r="BH120" s="1446">
        <v>6</v>
      </c>
      <c r="BI120" s="1446">
        <v>10</v>
      </c>
      <c r="BJ120" s="1446">
        <v>14</v>
      </c>
      <c r="BK120" s="1446"/>
      <c r="BL120" s="1446"/>
      <c r="BM120" s="1446"/>
      <c r="BN120" s="1446"/>
      <c r="BO120" s="1446"/>
      <c r="BP120" s="1446"/>
      <c r="BQ120" s="1446"/>
      <c r="BR120" s="1447"/>
      <c r="BS120" s="1438"/>
      <c r="BT120" s="1439"/>
      <c r="BU120" s="1439"/>
      <c r="BV120" s="1439"/>
      <c r="BW120" s="1439"/>
      <c r="BX120" s="1439"/>
      <c r="BY120" s="1439"/>
      <c r="BZ120" s="1439"/>
      <c r="CA120" s="1439"/>
      <c r="CB120" s="1439"/>
      <c r="CC120" s="1439"/>
      <c r="CD120" s="1439"/>
      <c r="CE120" s="1439"/>
      <c r="CF120" s="1439"/>
      <c r="CG120" s="1439"/>
      <c r="CH120" s="1439"/>
      <c r="CI120" s="1440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4" t="s">
        <v>77</v>
      </c>
      <c r="B121" s="1429" t="str">
        <f t="shared" si="215"/>
        <v>M</v>
      </c>
      <c r="C121" s="1522"/>
      <c r="D121" s="1523"/>
      <c r="E121" s="1523"/>
      <c r="F121" s="1523"/>
      <c r="G121" s="1523"/>
      <c r="H121" s="1523"/>
      <c r="I121" s="1523"/>
      <c r="J121" s="1523"/>
      <c r="K121" s="1523"/>
      <c r="L121" s="1523"/>
      <c r="M121" s="1523"/>
      <c r="N121" s="1523"/>
      <c r="O121" s="1523"/>
      <c r="P121" s="1523"/>
      <c r="Q121" s="1523"/>
      <c r="R121" s="1523"/>
      <c r="S121" s="1524"/>
      <c r="T121" s="1438"/>
      <c r="U121" s="1439"/>
      <c r="V121" s="1439"/>
      <c r="W121" s="1439"/>
      <c r="X121" s="1439"/>
      <c r="Y121" s="1439"/>
      <c r="Z121" s="1439"/>
      <c r="AA121" s="1439"/>
      <c r="AB121" s="1439"/>
      <c r="AC121" s="1439"/>
      <c r="AD121" s="1439"/>
      <c r="AE121" s="1439"/>
      <c r="AF121" s="1439"/>
      <c r="AG121" s="1439"/>
      <c r="AH121" s="1531"/>
      <c r="AI121" s="1439"/>
      <c r="AJ121" s="1690"/>
      <c r="AK121" s="1441"/>
      <c r="AL121" s="1442"/>
      <c r="AM121" s="1442"/>
      <c r="AN121" s="1442"/>
      <c r="AO121" s="1442"/>
      <c r="AP121" s="1442"/>
      <c r="AQ121" s="1442"/>
      <c r="AR121" s="1442"/>
      <c r="AS121" s="1442"/>
      <c r="AT121" s="1442"/>
      <c r="AU121" s="1442"/>
      <c r="AV121" s="1442"/>
      <c r="AW121" s="1442"/>
      <c r="AX121" s="1442"/>
      <c r="AY121" s="1442"/>
      <c r="AZ121" s="1442"/>
      <c r="BA121" s="1691"/>
      <c r="BB121" s="1445">
        <v>1</v>
      </c>
      <c r="BC121" s="1446">
        <v>2</v>
      </c>
      <c r="BD121" s="1446">
        <v>2</v>
      </c>
      <c r="BE121" s="1446">
        <v>3</v>
      </c>
      <c r="BF121" s="1446">
        <v>5</v>
      </c>
      <c r="BG121" s="1446">
        <v>1</v>
      </c>
      <c r="BH121" s="1446">
        <v>2</v>
      </c>
      <c r="BI121" s="1446">
        <v>5</v>
      </c>
      <c r="BJ121" s="1446">
        <v>10</v>
      </c>
      <c r="BK121" s="1446"/>
      <c r="BL121" s="1446"/>
      <c r="BM121" s="1446"/>
      <c r="BN121" s="1446"/>
      <c r="BO121" s="1446"/>
      <c r="BP121" s="1446"/>
      <c r="BQ121" s="1446"/>
      <c r="BR121" s="1447"/>
      <c r="BS121" s="1438"/>
      <c r="BT121" s="1439"/>
      <c r="BU121" s="1439"/>
      <c r="BV121" s="1439"/>
      <c r="BW121" s="1439"/>
      <c r="BX121" s="1439"/>
      <c r="BY121" s="1439"/>
      <c r="BZ121" s="1439"/>
      <c r="CA121" s="1439"/>
      <c r="CB121" s="1439"/>
      <c r="CC121" s="1439"/>
      <c r="CD121" s="1439"/>
      <c r="CE121" s="1439"/>
      <c r="CF121" s="1439"/>
      <c r="CG121" s="1439"/>
      <c r="CH121" s="1439"/>
      <c r="CI121" s="1440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4" t="s">
        <v>78</v>
      </c>
      <c r="B122" s="1429" t="str">
        <f t="shared" si="215"/>
        <v>M</v>
      </c>
      <c r="C122" s="1522"/>
      <c r="D122" s="1523"/>
      <c r="E122" s="1523"/>
      <c r="F122" s="1523"/>
      <c r="G122" s="1523"/>
      <c r="H122" s="1523"/>
      <c r="I122" s="1523"/>
      <c r="J122" s="1523"/>
      <c r="K122" s="1523"/>
      <c r="L122" s="1523"/>
      <c r="M122" s="1523"/>
      <c r="N122" s="1523"/>
      <c r="O122" s="1523"/>
      <c r="P122" s="1523"/>
      <c r="Q122" s="1523"/>
      <c r="R122" s="1523"/>
      <c r="S122" s="1524"/>
      <c r="T122" s="1438"/>
      <c r="U122" s="1439"/>
      <c r="V122" s="1439"/>
      <c r="W122" s="1439"/>
      <c r="X122" s="1439"/>
      <c r="Y122" s="1439"/>
      <c r="Z122" s="1439"/>
      <c r="AA122" s="1439"/>
      <c r="AB122" s="1439"/>
      <c r="AC122" s="1439"/>
      <c r="AD122" s="1439"/>
      <c r="AE122" s="1439"/>
      <c r="AF122" s="1439"/>
      <c r="AG122" s="1439"/>
      <c r="AH122" s="1531"/>
      <c r="AI122" s="1439"/>
      <c r="AJ122" s="1690"/>
      <c r="AK122" s="1441"/>
      <c r="AL122" s="1442"/>
      <c r="AM122" s="1442"/>
      <c r="AN122" s="1442"/>
      <c r="AO122" s="1442"/>
      <c r="AP122" s="1442"/>
      <c r="AQ122" s="1442"/>
      <c r="AR122" s="1442"/>
      <c r="AS122" s="1442"/>
      <c r="AT122" s="1442"/>
      <c r="AU122" s="1442"/>
      <c r="AV122" s="1442"/>
      <c r="AW122" s="1442"/>
      <c r="AX122" s="1442"/>
      <c r="AY122" s="1442"/>
      <c r="AZ122" s="1442"/>
      <c r="BA122" s="1691"/>
      <c r="BB122" s="1445">
        <v>4</v>
      </c>
      <c r="BC122" s="1446">
        <v>1</v>
      </c>
      <c r="BD122" s="1446">
        <v>0</v>
      </c>
      <c r="BE122" s="1446">
        <v>1</v>
      </c>
      <c r="BF122" s="1446">
        <v>0</v>
      </c>
      <c r="BG122" s="1446">
        <v>2</v>
      </c>
      <c r="BH122" s="1446">
        <v>1</v>
      </c>
      <c r="BI122" s="1446">
        <v>2</v>
      </c>
      <c r="BJ122" s="1446">
        <v>2</v>
      </c>
      <c r="BK122" s="1446"/>
      <c r="BL122" s="1446"/>
      <c r="BM122" s="1446"/>
      <c r="BN122" s="1446"/>
      <c r="BO122" s="1446"/>
      <c r="BP122" s="1446"/>
      <c r="BQ122" s="1446"/>
      <c r="BR122" s="1447"/>
      <c r="BS122" s="1438"/>
      <c r="BT122" s="1439"/>
      <c r="BU122" s="1439"/>
      <c r="BV122" s="1439"/>
      <c r="BW122" s="1439"/>
      <c r="BX122" s="1439"/>
      <c r="BY122" s="1439"/>
      <c r="BZ122" s="1439"/>
      <c r="CA122" s="1439"/>
      <c r="CB122" s="1439"/>
      <c r="CC122" s="1439"/>
      <c r="CD122" s="1439"/>
      <c r="CE122" s="1439"/>
      <c r="CF122" s="1439"/>
      <c r="CG122" s="1439"/>
      <c r="CH122" s="1439"/>
      <c r="CI122" s="1440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4" t="s">
        <v>79</v>
      </c>
      <c r="B123" s="1429" t="str">
        <f t="shared" si="215"/>
        <v>M</v>
      </c>
      <c r="C123" s="1522"/>
      <c r="D123" s="1523"/>
      <c r="E123" s="1523"/>
      <c r="F123" s="1523"/>
      <c r="G123" s="1523"/>
      <c r="H123" s="1523"/>
      <c r="I123" s="1523"/>
      <c r="J123" s="1523"/>
      <c r="K123" s="1523"/>
      <c r="L123" s="1523"/>
      <c r="M123" s="1523"/>
      <c r="N123" s="1523"/>
      <c r="O123" s="1523"/>
      <c r="P123" s="1523"/>
      <c r="Q123" s="1523"/>
      <c r="R123" s="1523"/>
      <c r="S123" s="1524"/>
      <c r="T123" s="1438"/>
      <c r="U123" s="1439"/>
      <c r="V123" s="1439"/>
      <c r="W123" s="1439"/>
      <c r="X123" s="1439"/>
      <c r="Y123" s="1439"/>
      <c r="Z123" s="1439"/>
      <c r="AA123" s="1439"/>
      <c r="AB123" s="1439"/>
      <c r="AC123" s="1439"/>
      <c r="AD123" s="1439"/>
      <c r="AE123" s="1439"/>
      <c r="AF123" s="1439"/>
      <c r="AG123" s="1439"/>
      <c r="AH123" s="1531"/>
      <c r="AI123" s="1439"/>
      <c r="AJ123" s="1690"/>
      <c r="AK123" s="1441"/>
      <c r="AL123" s="1442"/>
      <c r="AM123" s="1442"/>
      <c r="AN123" s="1442"/>
      <c r="AO123" s="1442"/>
      <c r="AP123" s="1442"/>
      <c r="AQ123" s="1442"/>
      <c r="AR123" s="1442"/>
      <c r="AS123" s="1442"/>
      <c r="AT123" s="1442"/>
      <c r="AU123" s="1442"/>
      <c r="AV123" s="1442"/>
      <c r="AW123" s="1442"/>
      <c r="AX123" s="1442"/>
      <c r="AY123" s="1442"/>
      <c r="AZ123" s="1442"/>
      <c r="BA123" s="1691"/>
      <c r="BB123" s="1445">
        <v>2</v>
      </c>
      <c r="BC123" s="1446">
        <v>0</v>
      </c>
      <c r="BD123" s="1446">
        <v>0</v>
      </c>
      <c r="BE123" s="1446">
        <v>0</v>
      </c>
      <c r="BF123" s="1446">
        <v>1</v>
      </c>
      <c r="BG123" s="1446">
        <v>1</v>
      </c>
      <c r="BH123" s="1446">
        <v>0</v>
      </c>
      <c r="BI123" s="1446">
        <v>3</v>
      </c>
      <c r="BJ123" s="1446">
        <v>2</v>
      </c>
      <c r="BK123" s="1446"/>
      <c r="BL123" s="1446"/>
      <c r="BM123" s="1446"/>
      <c r="BN123" s="1446"/>
      <c r="BO123" s="1446"/>
      <c r="BP123" s="1446"/>
      <c r="BQ123" s="1446"/>
      <c r="BR123" s="1447"/>
      <c r="BS123" s="1438"/>
      <c r="BT123" s="1439"/>
      <c r="BU123" s="1439"/>
      <c r="BV123" s="1439"/>
      <c r="BW123" s="1439"/>
      <c r="BX123" s="1439"/>
      <c r="BY123" s="1439"/>
      <c r="BZ123" s="1439"/>
      <c r="CA123" s="1439"/>
      <c r="CB123" s="1439"/>
      <c r="CC123" s="1439"/>
      <c r="CD123" s="1439"/>
      <c r="CE123" s="1439"/>
      <c r="CF123" s="1439"/>
      <c r="CG123" s="1439"/>
      <c r="CH123" s="1439"/>
      <c r="CI123" s="1440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4" t="s">
        <v>80</v>
      </c>
      <c r="B124" s="1429" t="str">
        <f t="shared" si="215"/>
        <v>M</v>
      </c>
      <c r="C124" s="1522"/>
      <c r="D124" s="1523"/>
      <c r="E124" s="1523"/>
      <c r="F124" s="1523"/>
      <c r="G124" s="1523"/>
      <c r="H124" s="1523"/>
      <c r="I124" s="1523"/>
      <c r="J124" s="1523"/>
      <c r="K124" s="1523"/>
      <c r="L124" s="1523"/>
      <c r="M124" s="1523"/>
      <c r="N124" s="1523"/>
      <c r="O124" s="1523"/>
      <c r="P124" s="1523"/>
      <c r="Q124" s="1523"/>
      <c r="R124" s="1523"/>
      <c r="S124" s="1524"/>
      <c r="T124" s="1438"/>
      <c r="U124" s="1439"/>
      <c r="V124" s="1439"/>
      <c r="W124" s="1439"/>
      <c r="X124" s="1439"/>
      <c r="Y124" s="1439"/>
      <c r="Z124" s="1439"/>
      <c r="AA124" s="1439"/>
      <c r="AB124" s="1439"/>
      <c r="AC124" s="1439"/>
      <c r="AD124" s="1439"/>
      <c r="AE124" s="1439"/>
      <c r="AF124" s="1439"/>
      <c r="AG124" s="1439"/>
      <c r="AH124" s="1531"/>
      <c r="AI124" s="1439"/>
      <c r="AJ124" s="1690"/>
      <c r="AK124" s="1441"/>
      <c r="AL124" s="1442"/>
      <c r="AM124" s="1442"/>
      <c r="AN124" s="1442"/>
      <c r="AO124" s="1442"/>
      <c r="AP124" s="1442"/>
      <c r="AQ124" s="1442"/>
      <c r="AR124" s="1442"/>
      <c r="AS124" s="1442"/>
      <c r="AT124" s="1442"/>
      <c r="AU124" s="1442"/>
      <c r="AV124" s="1442"/>
      <c r="AW124" s="1442"/>
      <c r="AX124" s="1442"/>
      <c r="AY124" s="1442"/>
      <c r="AZ124" s="1442"/>
      <c r="BA124" s="1691"/>
      <c r="BB124" s="1445">
        <v>0</v>
      </c>
      <c r="BC124" s="1446">
        <v>0</v>
      </c>
      <c r="BD124" s="1446">
        <v>0</v>
      </c>
      <c r="BE124" s="1446">
        <v>1</v>
      </c>
      <c r="BF124" s="1446">
        <v>4</v>
      </c>
      <c r="BG124" s="1446">
        <v>2</v>
      </c>
      <c r="BH124" s="1446">
        <v>1</v>
      </c>
      <c r="BI124" s="1446">
        <v>2</v>
      </c>
      <c r="BJ124" s="1446">
        <v>2</v>
      </c>
      <c r="BK124" s="1446"/>
      <c r="BL124" s="1446"/>
      <c r="BM124" s="1446"/>
      <c r="BN124" s="1446"/>
      <c r="BO124" s="1446"/>
      <c r="BP124" s="1446"/>
      <c r="BQ124" s="1446"/>
      <c r="BR124" s="1447"/>
      <c r="BS124" s="1438"/>
      <c r="BT124" s="1439"/>
      <c r="BU124" s="1439"/>
      <c r="BV124" s="1439"/>
      <c r="BW124" s="1439"/>
      <c r="BX124" s="1439"/>
      <c r="BY124" s="1439"/>
      <c r="BZ124" s="1439"/>
      <c r="CA124" s="1439"/>
      <c r="CB124" s="1439"/>
      <c r="CC124" s="1439"/>
      <c r="CD124" s="1439"/>
      <c r="CE124" s="1439"/>
      <c r="CF124" s="1439"/>
      <c r="CG124" s="1439"/>
      <c r="CH124" s="1439"/>
      <c r="CI124" s="1440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7" t="s">
        <v>81</v>
      </c>
      <c r="B125" s="1429" t="str">
        <f t="shared" si="215"/>
        <v>M</v>
      </c>
      <c r="C125" s="1525"/>
      <c r="D125" s="1526"/>
      <c r="E125" s="1526"/>
      <c r="F125" s="1526"/>
      <c r="G125" s="1526"/>
      <c r="H125" s="1526"/>
      <c r="I125" s="1526"/>
      <c r="J125" s="1526"/>
      <c r="K125" s="1526"/>
      <c r="L125" s="1526"/>
      <c r="M125" s="1526"/>
      <c r="N125" s="1526"/>
      <c r="O125" s="1526"/>
      <c r="P125" s="1526"/>
      <c r="Q125" s="1526"/>
      <c r="R125" s="1526"/>
      <c r="S125" s="1527"/>
      <c r="T125" s="1449"/>
      <c r="U125" s="1450"/>
      <c r="V125" s="1450"/>
      <c r="W125" s="1450"/>
      <c r="X125" s="1450"/>
      <c r="Y125" s="1450"/>
      <c r="Z125" s="1450"/>
      <c r="AA125" s="1450"/>
      <c r="AB125" s="1450"/>
      <c r="AC125" s="1450"/>
      <c r="AD125" s="1450"/>
      <c r="AE125" s="1450"/>
      <c r="AF125" s="1450"/>
      <c r="AG125" s="1450"/>
      <c r="AH125" s="1451"/>
      <c r="AI125" s="1450"/>
      <c r="AJ125" s="1680"/>
      <c r="AK125" s="1449"/>
      <c r="AL125" s="1450"/>
      <c r="AM125" s="1450"/>
      <c r="AN125" s="1450"/>
      <c r="AO125" s="1450"/>
      <c r="AP125" s="1450"/>
      <c r="AQ125" s="1450"/>
      <c r="AR125" s="1450"/>
      <c r="AS125" s="1450"/>
      <c r="AT125" s="1450"/>
      <c r="AU125" s="1450"/>
      <c r="AV125" s="1450"/>
      <c r="AW125" s="1450"/>
      <c r="AX125" s="1450"/>
      <c r="AY125" s="1450"/>
      <c r="AZ125" s="1450"/>
      <c r="BA125" s="1680"/>
      <c r="BB125" s="1513">
        <f t="shared" ref="BB125:BJ125" si="235">IF(BB118="","",SUM(BB118,BB120,-BB121,-BB122,-BB123,BB124))</f>
        <v>4</v>
      </c>
      <c r="BC125" s="1514">
        <f t="shared" si="235"/>
        <v>9</v>
      </c>
      <c r="BD125" s="1514">
        <f t="shared" si="235"/>
        <v>6</v>
      </c>
      <c r="BE125" s="1514">
        <f t="shared" si="235"/>
        <v>10</v>
      </c>
      <c r="BF125" s="1514">
        <f t="shared" si="235"/>
        <v>23</v>
      </c>
      <c r="BG125" s="1514">
        <f t="shared" si="235"/>
        <v>4</v>
      </c>
      <c r="BH125" s="1514">
        <f t="shared" si="235"/>
        <v>9</v>
      </c>
      <c r="BI125" s="1514">
        <f t="shared" si="235"/>
        <v>8</v>
      </c>
      <c r="BJ125" s="1514">
        <f t="shared" si="235"/>
        <v>12</v>
      </c>
      <c r="BK125" s="1514"/>
      <c r="BL125" s="1514"/>
      <c r="BM125" s="1514" t="str">
        <f t="shared" ref="BM125:BR125" si="236">IF(BM118="","",SUM(BM118,BM120,-BM121,-BM122,-BM123,BM124))</f>
        <v/>
      </c>
      <c r="BN125" s="1514" t="str">
        <f t="shared" si="236"/>
        <v/>
      </c>
      <c r="BO125" s="1514" t="str">
        <f t="shared" si="236"/>
        <v/>
      </c>
      <c r="BP125" s="1514" t="str">
        <f t="shared" si="236"/>
        <v/>
      </c>
      <c r="BQ125" s="1514" t="str">
        <f t="shared" si="236"/>
        <v/>
      </c>
      <c r="BR125" s="1514" t="str">
        <f t="shared" si="236"/>
        <v/>
      </c>
      <c r="BS125" s="1449"/>
      <c r="BT125" s="1450"/>
      <c r="BU125" s="1450"/>
      <c r="BV125" s="1450"/>
      <c r="BW125" s="1450"/>
      <c r="BX125" s="1450"/>
      <c r="BY125" s="1450"/>
      <c r="BZ125" s="1450"/>
      <c r="CA125" s="1450"/>
      <c r="CB125" s="1450"/>
      <c r="CC125" s="1450"/>
      <c r="CD125" s="1450"/>
      <c r="CE125" s="1450"/>
      <c r="CF125" s="1450"/>
      <c r="CG125" s="1450"/>
      <c r="CH125" s="1450"/>
      <c r="CI125" s="1452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3" t="s">
        <v>836</v>
      </c>
      <c r="B126" s="1420" t="str">
        <f t="shared" ref="B126:B133" si="237">$B$12</f>
        <v>BO</v>
      </c>
      <c r="C126" s="1500">
        <v>10</v>
      </c>
      <c r="D126" s="1532">
        <v>12</v>
      </c>
      <c r="E126" s="1532">
        <v>10</v>
      </c>
      <c r="F126" s="1532">
        <v>15</v>
      </c>
      <c r="G126" s="1532">
        <v>20</v>
      </c>
      <c r="H126" s="1532">
        <v>10</v>
      </c>
      <c r="I126" s="1532">
        <v>25</v>
      </c>
      <c r="J126" s="1532">
        <v>15</v>
      </c>
      <c r="K126" s="1532">
        <v>5</v>
      </c>
      <c r="L126" s="1532"/>
      <c r="M126" s="1532"/>
      <c r="N126" s="1532"/>
      <c r="O126" s="1532"/>
      <c r="P126" s="1532"/>
      <c r="Q126" s="1532"/>
      <c r="R126" s="1532"/>
      <c r="S126" s="1533"/>
      <c r="T126" s="1528"/>
      <c r="U126" s="1529"/>
      <c r="V126" s="1529"/>
      <c r="W126" s="1529"/>
      <c r="X126" s="1529"/>
      <c r="Y126" s="1529"/>
      <c r="Z126" s="1529"/>
      <c r="AA126" s="1529"/>
      <c r="AB126" s="1529"/>
      <c r="AC126" s="1529"/>
      <c r="AD126" s="1529"/>
      <c r="AE126" s="1529"/>
      <c r="AF126" s="1529"/>
      <c r="AG126" s="1529"/>
      <c r="AH126" s="1443"/>
      <c r="AI126" s="1529"/>
      <c r="AJ126" s="1692"/>
      <c r="AK126" s="1528"/>
      <c r="AL126" s="1529"/>
      <c r="AM126" s="1529"/>
      <c r="AN126" s="1529"/>
      <c r="AO126" s="1529"/>
      <c r="AP126" s="1529"/>
      <c r="AQ126" s="1529"/>
      <c r="AR126" s="1529"/>
      <c r="AS126" s="1529"/>
      <c r="AT126" s="1529"/>
      <c r="AU126" s="1529"/>
      <c r="AV126" s="1529"/>
      <c r="AW126" s="1529"/>
      <c r="AX126" s="1529"/>
      <c r="AY126" s="1529"/>
      <c r="AZ126" s="1529"/>
      <c r="BA126" s="1692"/>
      <c r="BB126" s="1528"/>
      <c r="BC126" s="1529"/>
      <c r="BD126" s="1529"/>
      <c r="BE126" s="1529"/>
      <c r="BF126" s="1529"/>
      <c r="BG126" s="1529"/>
      <c r="BH126" s="1529"/>
      <c r="BI126" s="1529"/>
      <c r="BJ126" s="1529"/>
      <c r="BK126" s="1529"/>
      <c r="BL126" s="1529"/>
      <c r="BM126" s="1529"/>
      <c r="BN126" s="1529"/>
      <c r="BO126" s="1529"/>
      <c r="BP126" s="1529"/>
      <c r="BQ126" s="1529"/>
      <c r="BR126" s="1530"/>
      <c r="BS126" s="1459">
        <v>13</v>
      </c>
      <c r="BT126" s="1460">
        <v>15</v>
      </c>
      <c r="BU126" s="1460">
        <v>10</v>
      </c>
      <c r="BV126" s="1460">
        <v>7</v>
      </c>
      <c r="BW126" s="1460"/>
      <c r="BX126" s="1460">
        <v>6</v>
      </c>
      <c r="BY126" s="1460">
        <v>15</v>
      </c>
      <c r="BZ126" s="1460">
        <v>8</v>
      </c>
      <c r="CA126" s="1460">
        <v>12</v>
      </c>
      <c r="CB126" s="1460"/>
      <c r="CC126" s="1460"/>
      <c r="CD126" s="1460"/>
      <c r="CE126" s="1460"/>
      <c r="CF126" s="1460"/>
      <c r="CG126" s="1460"/>
      <c r="CH126" s="1460"/>
      <c r="CI126" s="1461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4" t="s">
        <v>75</v>
      </c>
      <c r="B127" s="1429" t="str">
        <f t="shared" si="237"/>
        <v>BO</v>
      </c>
      <c r="C127" s="1510">
        <v>5</v>
      </c>
      <c r="D127" s="1367">
        <v>6</v>
      </c>
      <c r="E127" s="1367">
        <v>6</v>
      </c>
      <c r="F127" s="1367">
        <v>8</v>
      </c>
      <c r="G127" s="1367">
        <v>15</v>
      </c>
      <c r="H127" s="1367">
        <v>8</v>
      </c>
      <c r="I127" s="1367">
        <v>20</v>
      </c>
      <c r="J127" s="1367">
        <v>8</v>
      </c>
      <c r="K127" s="1367">
        <v>3</v>
      </c>
      <c r="L127" s="1367"/>
      <c r="M127" s="1367"/>
      <c r="N127" s="1367"/>
      <c r="O127" s="1367"/>
      <c r="P127" s="1367"/>
      <c r="Q127" s="1367"/>
      <c r="R127" s="1367"/>
      <c r="S127" s="1534"/>
      <c r="T127" s="1441"/>
      <c r="U127" s="1442"/>
      <c r="V127" s="1442"/>
      <c r="W127" s="1442"/>
      <c r="X127" s="1442"/>
      <c r="Y127" s="1442"/>
      <c r="Z127" s="1442"/>
      <c r="AA127" s="1442"/>
      <c r="AB127" s="1442"/>
      <c r="AC127" s="1442"/>
      <c r="AD127" s="1442"/>
      <c r="AE127" s="1442"/>
      <c r="AF127" s="1442"/>
      <c r="AG127" s="1442"/>
      <c r="AH127" s="1443"/>
      <c r="AI127" s="1442"/>
      <c r="AJ127" s="1691"/>
      <c r="AK127" s="1441"/>
      <c r="AL127" s="1442"/>
      <c r="AM127" s="1442"/>
      <c r="AN127" s="1442"/>
      <c r="AO127" s="1442"/>
      <c r="AP127" s="1442"/>
      <c r="AQ127" s="1442"/>
      <c r="AR127" s="1442"/>
      <c r="AS127" s="1442"/>
      <c r="AT127" s="1442"/>
      <c r="AU127" s="1442"/>
      <c r="AV127" s="1442"/>
      <c r="AW127" s="1442"/>
      <c r="AX127" s="1442"/>
      <c r="AY127" s="1442"/>
      <c r="AZ127" s="1442"/>
      <c r="BA127" s="1691"/>
      <c r="BB127" s="1441"/>
      <c r="BC127" s="1442"/>
      <c r="BD127" s="1442"/>
      <c r="BE127" s="1442"/>
      <c r="BF127" s="1442"/>
      <c r="BG127" s="1442"/>
      <c r="BH127" s="1442"/>
      <c r="BI127" s="1442"/>
      <c r="BJ127" s="1442"/>
      <c r="BK127" s="1442"/>
      <c r="BL127" s="1442"/>
      <c r="BM127" s="1442"/>
      <c r="BN127" s="1442"/>
      <c r="BO127" s="1442"/>
      <c r="BP127" s="1442"/>
      <c r="BQ127" s="1442"/>
      <c r="BR127" s="1444"/>
      <c r="BS127" s="1445">
        <v>6</v>
      </c>
      <c r="BT127" s="1446">
        <v>8</v>
      </c>
      <c r="BU127" s="1446">
        <v>6</v>
      </c>
      <c r="BV127" s="1446">
        <v>5</v>
      </c>
      <c r="BW127" s="1446"/>
      <c r="BX127" s="1446">
        <v>4</v>
      </c>
      <c r="BY127" s="1446">
        <v>13</v>
      </c>
      <c r="BZ127" s="1446">
        <v>6</v>
      </c>
      <c r="CA127" s="1446">
        <v>5</v>
      </c>
      <c r="CB127" s="1446"/>
      <c r="CC127" s="1446"/>
      <c r="CD127" s="1446"/>
      <c r="CE127" s="1446"/>
      <c r="CF127" s="1446"/>
      <c r="CG127" s="1446"/>
      <c r="CH127" s="1446"/>
      <c r="CI127" s="1447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4" t="s">
        <v>76</v>
      </c>
      <c r="B128" s="1429" t="str">
        <f t="shared" si="237"/>
        <v>BO</v>
      </c>
      <c r="C128" s="1519"/>
      <c r="D128" s="1520"/>
      <c r="E128" s="1520"/>
      <c r="F128" s="1520"/>
      <c r="G128" s="1520"/>
      <c r="H128" s="1520"/>
      <c r="I128" s="1520"/>
      <c r="J128" s="1520"/>
      <c r="K128" s="1520"/>
      <c r="L128" s="1520"/>
      <c r="M128" s="1520"/>
      <c r="N128" s="1520"/>
      <c r="O128" s="1520"/>
      <c r="P128" s="1520"/>
      <c r="Q128" s="1520"/>
      <c r="R128" s="1520"/>
      <c r="S128" s="1521"/>
      <c r="T128" s="1438"/>
      <c r="U128" s="1439"/>
      <c r="V128" s="1439"/>
      <c r="W128" s="1439"/>
      <c r="X128" s="1439"/>
      <c r="Y128" s="1439"/>
      <c r="Z128" s="1439"/>
      <c r="AA128" s="1439"/>
      <c r="AB128" s="1439"/>
      <c r="AC128" s="1439"/>
      <c r="AD128" s="1439"/>
      <c r="AE128" s="1439"/>
      <c r="AF128" s="1439"/>
      <c r="AG128" s="1439"/>
      <c r="AH128" s="1531"/>
      <c r="AI128" s="1439"/>
      <c r="AJ128" s="1690"/>
      <c r="AK128" s="1438"/>
      <c r="AL128" s="1439"/>
      <c r="AM128" s="1439"/>
      <c r="AN128" s="1439"/>
      <c r="AO128" s="1439"/>
      <c r="AP128" s="1439"/>
      <c r="AQ128" s="1439"/>
      <c r="AR128" s="1439"/>
      <c r="AS128" s="1439"/>
      <c r="AT128" s="1439"/>
      <c r="AU128" s="1439"/>
      <c r="AV128" s="1439"/>
      <c r="AW128" s="1439"/>
      <c r="AX128" s="1439"/>
      <c r="AY128" s="1439"/>
      <c r="AZ128" s="1439"/>
      <c r="BA128" s="1690"/>
      <c r="BB128" s="1438"/>
      <c r="BC128" s="1439"/>
      <c r="BD128" s="1439"/>
      <c r="BE128" s="1439"/>
      <c r="BF128" s="1439"/>
      <c r="BG128" s="1439"/>
      <c r="BH128" s="1439"/>
      <c r="BI128" s="1439"/>
      <c r="BJ128" s="1439"/>
      <c r="BK128" s="1439"/>
      <c r="BL128" s="1439"/>
      <c r="BM128" s="1439"/>
      <c r="BN128" s="1439"/>
      <c r="BO128" s="1439"/>
      <c r="BP128" s="1439"/>
      <c r="BQ128" s="1439"/>
      <c r="BR128" s="1440"/>
      <c r="BS128" s="1445">
        <v>8</v>
      </c>
      <c r="BT128" s="1446">
        <v>10</v>
      </c>
      <c r="BU128" s="1446">
        <v>6</v>
      </c>
      <c r="BV128" s="1446">
        <v>10</v>
      </c>
      <c r="BW128" s="1446"/>
      <c r="BX128" s="1446">
        <v>2</v>
      </c>
      <c r="BY128" s="1446">
        <v>15</v>
      </c>
      <c r="BZ128" s="1446">
        <v>6</v>
      </c>
      <c r="CA128" s="1446">
        <v>10</v>
      </c>
      <c r="CB128" s="1446"/>
      <c r="CC128" s="1446"/>
      <c r="CD128" s="1446"/>
      <c r="CE128" s="1446"/>
      <c r="CF128" s="1446"/>
      <c r="CG128" s="1446"/>
      <c r="CH128" s="1446"/>
      <c r="CI128" s="1447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4" t="s">
        <v>77</v>
      </c>
      <c r="B129" s="1429" t="str">
        <f t="shared" si="237"/>
        <v>BO</v>
      </c>
      <c r="C129" s="1522"/>
      <c r="D129" s="1523"/>
      <c r="E129" s="1523"/>
      <c r="F129" s="1523"/>
      <c r="G129" s="1523"/>
      <c r="H129" s="1523"/>
      <c r="I129" s="1523"/>
      <c r="J129" s="1523"/>
      <c r="K129" s="1523"/>
      <c r="L129" s="1523"/>
      <c r="M129" s="1523"/>
      <c r="N129" s="1523"/>
      <c r="O129" s="1523"/>
      <c r="P129" s="1523"/>
      <c r="Q129" s="1523"/>
      <c r="R129" s="1523"/>
      <c r="S129" s="1524"/>
      <c r="T129" s="1438"/>
      <c r="U129" s="1439"/>
      <c r="V129" s="1439"/>
      <c r="W129" s="1439"/>
      <c r="X129" s="1439"/>
      <c r="Y129" s="1439"/>
      <c r="Z129" s="1439"/>
      <c r="AA129" s="1439"/>
      <c r="AB129" s="1439"/>
      <c r="AC129" s="1439"/>
      <c r="AD129" s="1439"/>
      <c r="AE129" s="1439"/>
      <c r="AF129" s="1439"/>
      <c r="AG129" s="1439"/>
      <c r="AH129" s="1531"/>
      <c r="AI129" s="1439"/>
      <c r="AJ129" s="1690"/>
      <c r="AK129" s="1438"/>
      <c r="AL129" s="1439"/>
      <c r="AM129" s="1439"/>
      <c r="AN129" s="1439"/>
      <c r="AO129" s="1439"/>
      <c r="AP129" s="1439"/>
      <c r="AQ129" s="1439"/>
      <c r="AR129" s="1439"/>
      <c r="AS129" s="1439"/>
      <c r="AT129" s="1439"/>
      <c r="AU129" s="1439"/>
      <c r="AV129" s="1439"/>
      <c r="AW129" s="1439"/>
      <c r="AX129" s="1439"/>
      <c r="AY129" s="1439"/>
      <c r="AZ129" s="1439"/>
      <c r="BA129" s="1690"/>
      <c r="BB129" s="1438"/>
      <c r="BC129" s="1439"/>
      <c r="BD129" s="1439"/>
      <c r="BE129" s="1439"/>
      <c r="BF129" s="1439"/>
      <c r="BG129" s="1439"/>
      <c r="BH129" s="1439"/>
      <c r="BI129" s="1439"/>
      <c r="BJ129" s="1439"/>
      <c r="BK129" s="1439"/>
      <c r="BL129" s="1439"/>
      <c r="BM129" s="1439"/>
      <c r="BN129" s="1439"/>
      <c r="BO129" s="1439"/>
      <c r="BP129" s="1439"/>
      <c r="BQ129" s="1439"/>
      <c r="BR129" s="1440"/>
      <c r="BS129" s="1445">
        <v>3</v>
      </c>
      <c r="BT129" s="1446">
        <v>0</v>
      </c>
      <c r="BU129" s="1446">
        <v>4</v>
      </c>
      <c r="BV129" s="1446">
        <v>5</v>
      </c>
      <c r="BW129" s="1446"/>
      <c r="BX129" s="1446">
        <v>1</v>
      </c>
      <c r="BY129" s="1446">
        <v>20</v>
      </c>
      <c r="BZ129" s="1446">
        <v>2</v>
      </c>
      <c r="CA129" s="1446">
        <v>3</v>
      </c>
      <c r="CB129" s="1446"/>
      <c r="CC129" s="1446"/>
      <c r="CD129" s="1446"/>
      <c r="CE129" s="1446"/>
      <c r="CF129" s="1446"/>
      <c r="CG129" s="1446"/>
      <c r="CH129" s="1446"/>
      <c r="CI129" s="1447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4" t="s">
        <v>78</v>
      </c>
      <c r="B130" s="1429" t="str">
        <f t="shared" si="237"/>
        <v>BO</v>
      </c>
      <c r="C130" s="1522"/>
      <c r="D130" s="1523"/>
      <c r="E130" s="1523"/>
      <c r="F130" s="1523"/>
      <c r="G130" s="1523"/>
      <c r="H130" s="1523"/>
      <c r="I130" s="1523"/>
      <c r="J130" s="1523"/>
      <c r="K130" s="1523"/>
      <c r="L130" s="1523"/>
      <c r="M130" s="1523"/>
      <c r="N130" s="1523"/>
      <c r="O130" s="1523"/>
      <c r="P130" s="1523"/>
      <c r="Q130" s="1523"/>
      <c r="R130" s="1523"/>
      <c r="S130" s="1524"/>
      <c r="T130" s="1438"/>
      <c r="U130" s="1439"/>
      <c r="V130" s="1439"/>
      <c r="W130" s="1439"/>
      <c r="X130" s="1439"/>
      <c r="Y130" s="1439"/>
      <c r="Z130" s="1439"/>
      <c r="AA130" s="1439"/>
      <c r="AB130" s="1439"/>
      <c r="AC130" s="1439"/>
      <c r="AD130" s="1439"/>
      <c r="AE130" s="1439"/>
      <c r="AF130" s="1439"/>
      <c r="AG130" s="1439"/>
      <c r="AH130" s="1531"/>
      <c r="AI130" s="1439"/>
      <c r="AJ130" s="1690"/>
      <c r="AK130" s="1438"/>
      <c r="AL130" s="1439"/>
      <c r="AM130" s="1439"/>
      <c r="AN130" s="1439"/>
      <c r="AO130" s="1439"/>
      <c r="AP130" s="1439"/>
      <c r="AQ130" s="1439"/>
      <c r="AR130" s="1439"/>
      <c r="AS130" s="1439"/>
      <c r="AT130" s="1439"/>
      <c r="AU130" s="1439"/>
      <c r="AV130" s="1439"/>
      <c r="AW130" s="1439"/>
      <c r="AX130" s="1439"/>
      <c r="AY130" s="1439"/>
      <c r="AZ130" s="1439"/>
      <c r="BA130" s="1690"/>
      <c r="BB130" s="1438"/>
      <c r="BC130" s="1439"/>
      <c r="BD130" s="1439"/>
      <c r="BE130" s="1439"/>
      <c r="BF130" s="1439"/>
      <c r="BG130" s="1439"/>
      <c r="BH130" s="1439"/>
      <c r="BI130" s="1439"/>
      <c r="BJ130" s="1439"/>
      <c r="BK130" s="1439"/>
      <c r="BL130" s="1439"/>
      <c r="BM130" s="1439"/>
      <c r="BN130" s="1439"/>
      <c r="BO130" s="1439"/>
      <c r="BP130" s="1439"/>
      <c r="BQ130" s="1439"/>
      <c r="BR130" s="1440"/>
      <c r="BS130" s="1445">
        <v>0</v>
      </c>
      <c r="BT130" s="1446">
        <v>2</v>
      </c>
      <c r="BU130" s="1446">
        <v>1</v>
      </c>
      <c r="BV130" s="1446">
        <v>2</v>
      </c>
      <c r="BW130" s="1446"/>
      <c r="BX130" s="1446">
        <v>0</v>
      </c>
      <c r="BY130" s="1446">
        <v>4</v>
      </c>
      <c r="BZ130" s="1446">
        <v>4</v>
      </c>
      <c r="CA130" s="1446">
        <v>0</v>
      </c>
      <c r="CB130" s="1446"/>
      <c r="CC130" s="1446"/>
      <c r="CD130" s="1446"/>
      <c r="CE130" s="1446"/>
      <c r="CF130" s="1446"/>
      <c r="CG130" s="1446"/>
      <c r="CH130" s="1446"/>
      <c r="CI130" s="1447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4" t="s">
        <v>79</v>
      </c>
      <c r="B131" s="1429" t="str">
        <f t="shared" si="237"/>
        <v>BO</v>
      </c>
      <c r="C131" s="1522"/>
      <c r="D131" s="1523"/>
      <c r="E131" s="1523"/>
      <c r="F131" s="1523"/>
      <c r="G131" s="1523"/>
      <c r="H131" s="1523"/>
      <c r="I131" s="1523"/>
      <c r="J131" s="1523"/>
      <c r="K131" s="1523"/>
      <c r="L131" s="1523"/>
      <c r="M131" s="1523"/>
      <c r="N131" s="1523"/>
      <c r="O131" s="1523"/>
      <c r="P131" s="1523"/>
      <c r="Q131" s="1523"/>
      <c r="R131" s="1523"/>
      <c r="S131" s="1524"/>
      <c r="T131" s="1438"/>
      <c r="U131" s="1439"/>
      <c r="V131" s="1439"/>
      <c r="W131" s="1439"/>
      <c r="X131" s="1439"/>
      <c r="Y131" s="1439"/>
      <c r="Z131" s="1439"/>
      <c r="AA131" s="1439"/>
      <c r="AB131" s="1439"/>
      <c r="AC131" s="1439"/>
      <c r="AD131" s="1439"/>
      <c r="AE131" s="1439"/>
      <c r="AF131" s="1439"/>
      <c r="AG131" s="1439"/>
      <c r="AH131" s="1531"/>
      <c r="AI131" s="1439"/>
      <c r="AJ131" s="1690"/>
      <c r="AK131" s="1438"/>
      <c r="AL131" s="1439"/>
      <c r="AM131" s="1439"/>
      <c r="AN131" s="1439"/>
      <c r="AO131" s="1439"/>
      <c r="AP131" s="1439"/>
      <c r="AQ131" s="1439"/>
      <c r="AR131" s="1439"/>
      <c r="AS131" s="1439"/>
      <c r="AT131" s="1439"/>
      <c r="AU131" s="1439"/>
      <c r="AV131" s="1439"/>
      <c r="AW131" s="1439"/>
      <c r="AX131" s="1439"/>
      <c r="AY131" s="1439"/>
      <c r="AZ131" s="1439"/>
      <c r="BA131" s="1690"/>
      <c r="BB131" s="1438"/>
      <c r="BC131" s="1439"/>
      <c r="BD131" s="1439"/>
      <c r="BE131" s="1439"/>
      <c r="BF131" s="1439"/>
      <c r="BG131" s="1439"/>
      <c r="BH131" s="1439"/>
      <c r="BI131" s="1439"/>
      <c r="BJ131" s="1439"/>
      <c r="BK131" s="1439"/>
      <c r="BL131" s="1439"/>
      <c r="BM131" s="1439"/>
      <c r="BN131" s="1439"/>
      <c r="BO131" s="1439"/>
      <c r="BP131" s="1439"/>
      <c r="BQ131" s="1439"/>
      <c r="BR131" s="1440"/>
      <c r="BS131" s="1445">
        <v>4</v>
      </c>
      <c r="BT131" s="1446">
        <v>1</v>
      </c>
      <c r="BU131" s="1446">
        <v>0</v>
      </c>
      <c r="BV131" s="1446">
        <v>2</v>
      </c>
      <c r="BW131" s="1446"/>
      <c r="BX131" s="1446">
        <v>0</v>
      </c>
      <c r="BY131" s="1446">
        <v>5</v>
      </c>
      <c r="BZ131" s="1446">
        <v>0</v>
      </c>
      <c r="CA131" s="1446">
        <v>1</v>
      </c>
      <c r="CB131" s="1446"/>
      <c r="CC131" s="1446"/>
      <c r="CD131" s="1446"/>
      <c r="CE131" s="1446"/>
      <c r="CF131" s="1446"/>
      <c r="CG131" s="1446"/>
      <c r="CH131" s="1446"/>
      <c r="CI131" s="1447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4" t="s">
        <v>80</v>
      </c>
      <c r="B132" s="1429" t="str">
        <f t="shared" si="237"/>
        <v>BO</v>
      </c>
      <c r="C132" s="1522"/>
      <c r="D132" s="1523"/>
      <c r="E132" s="1523"/>
      <c r="F132" s="1523"/>
      <c r="G132" s="1523"/>
      <c r="H132" s="1523"/>
      <c r="I132" s="1523"/>
      <c r="J132" s="1523"/>
      <c r="K132" s="1523"/>
      <c r="L132" s="1523"/>
      <c r="M132" s="1523"/>
      <c r="N132" s="1523"/>
      <c r="O132" s="1523"/>
      <c r="P132" s="1523"/>
      <c r="Q132" s="1523"/>
      <c r="R132" s="1523"/>
      <c r="S132" s="1524"/>
      <c r="T132" s="1438"/>
      <c r="U132" s="1439"/>
      <c r="V132" s="1439"/>
      <c r="W132" s="1439"/>
      <c r="X132" s="1439"/>
      <c r="Y132" s="1439"/>
      <c r="Z132" s="1439"/>
      <c r="AA132" s="1439"/>
      <c r="AB132" s="1439"/>
      <c r="AC132" s="1439"/>
      <c r="AD132" s="1439"/>
      <c r="AE132" s="1439"/>
      <c r="AF132" s="1439"/>
      <c r="AG132" s="1439"/>
      <c r="AH132" s="1531"/>
      <c r="AI132" s="1439"/>
      <c r="AJ132" s="1690"/>
      <c r="AK132" s="1438"/>
      <c r="AL132" s="1439"/>
      <c r="AM132" s="1439"/>
      <c r="AN132" s="1439"/>
      <c r="AO132" s="1439"/>
      <c r="AP132" s="1439"/>
      <c r="AQ132" s="1439"/>
      <c r="AR132" s="1439"/>
      <c r="AS132" s="1439"/>
      <c r="AT132" s="1439"/>
      <c r="AU132" s="1439"/>
      <c r="AV132" s="1439"/>
      <c r="AW132" s="1439"/>
      <c r="AX132" s="1439"/>
      <c r="AY132" s="1439"/>
      <c r="AZ132" s="1439"/>
      <c r="BA132" s="1690"/>
      <c r="BB132" s="1438"/>
      <c r="BC132" s="1439"/>
      <c r="BD132" s="1439"/>
      <c r="BE132" s="1439"/>
      <c r="BF132" s="1439"/>
      <c r="BG132" s="1439"/>
      <c r="BH132" s="1439"/>
      <c r="BI132" s="1439"/>
      <c r="BJ132" s="1439"/>
      <c r="BK132" s="1439"/>
      <c r="BL132" s="1439"/>
      <c r="BM132" s="1439"/>
      <c r="BN132" s="1439"/>
      <c r="BO132" s="1439"/>
      <c r="BP132" s="1439"/>
      <c r="BQ132" s="1439"/>
      <c r="BR132" s="1440"/>
      <c r="BS132" s="1445">
        <v>0</v>
      </c>
      <c r="BT132" s="1446">
        <v>0</v>
      </c>
      <c r="BU132" s="1446">
        <v>0</v>
      </c>
      <c r="BV132" s="1446">
        <v>2</v>
      </c>
      <c r="BW132" s="1446"/>
      <c r="BX132" s="1446">
        <v>2</v>
      </c>
      <c r="BY132" s="1446">
        <v>3</v>
      </c>
      <c r="BZ132" s="1446">
        <v>3</v>
      </c>
      <c r="CA132" s="1446">
        <v>0</v>
      </c>
      <c r="CB132" s="1446"/>
      <c r="CC132" s="1446"/>
      <c r="CD132" s="1446"/>
      <c r="CE132" s="1446"/>
      <c r="CF132" s="1446"/>
      <c r="CG132" s="1446"/>
      <c r="CH132" s="1446"/>
      <c r="CI132" s="1447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7" t="s">
        <v>81</v>
      </c>
      <c r="B133" s="1429" t="str">
        <f t="shared" si="237"/>
        <v>BO</v>
      </c>
      <c r="C133" s="1525"/>
      <c r="D133" s="1526"/>
      <c r="E133" s="1526"/>
      <c r="F133" s="1526"/>
      <c r="G133" s="1526"/>
      <c r="H133" s="1526"/>
      <c r="I133" s="1526"/>
      <c r="J133" s="1526"/>
      <c r="K133" s="1526"/>
      <c r="L133" s="1526"/>
      <c r="M133" s="1526"/>
      <c r="N133" s="1526"/>
      <c r="O133" s="1526"/>
      <c r="P133" s="1526"/>
      <c r="Q133" s="1526"/>
      <c r="R133" s="1526"/>
      <c r="S133" s="1527"/>
      <c r="T133" s="1449"/>
      <c r="U133" s="1450"/>
      <c r="V133" s="1450"/>
      <c r="W133" s="1450"/>
      <c r="X133" s="1450"/>
      <c r="Y133" s="1450"/>
      <c r="Z133" s="1450"/>
      <c r="AA133" s="1450"/>
      <c r="AB133" s="1450"/>
      <c r="AC133" s="1450"/>
      <c r="AD133" s="1450"/>
      <c r="AE133" s="1450"/>
      <c r="AF133" s="1450"/>
      <c r="AG133" s="1450"/>
      <c r="AH133" s="1451"/>
      <c r="AI133" s="1450"/>
      <c r="AJ133" s="1680"/>
      <c r="AK133" s="1449"/>
      <c r="AL133" s="1450"/>
      <c r="AM133" s="1450"/>
      <c r="AN133" s="1450"/>
      <c r="AO133" s="1450"/>
      <c r="AP133" s="1450"/>
      <c r="AQ133" s="1450"/>
      <c r="AR133" s="1450"/>
      <c r="AS133" s="1450"/>
      <c r="AT133" s="1450"/>
      <c r="AU133" s="1450"/>
      <c r="AV133" s="1450"/>
      <c r="AW133" s="1450"/>
      <c r="AX133" s="1450"/>
      <c r="AY133" s="1450"/>
      <c r="AZ133" s="1450"/>
      <c r="BA133" s="1680"/>
      <c r="BB133" s="1449"/>
      <c r="BC133" s="1450"/>
      <c r="BD133" s="1450"/>
      <c r="BE133" s="1450"/>
      <c r="BF133" s="1450"/>
      <c r="BG133" s="1450"/>
      <c r="BH133" s="1450"/>
      <c r="BI133" s="1450"/>
      <c r="BJ133" s="1450"/>
      <c r="BK133" s="1450"/>
      <c r="BL133" s="1450"/>
      <c r="BM133" s="1450"/>
      <c r="BN133" s="1450"/>
      <c r="BO133" s="1450"/>
      <c r="BP133" s="1450"/>
      <c r="BQ133" s="1450"/>
      <c r="BR133" s="1452"/>
      <c r="BS133" s="1513">
        <f>IF(BS126="","",SUM(BS126,BS128,-BS129,-BS130,-BS131,BS132))</f>
        <v>14</v>
      </c>
      <c r="BT133" s="1514">
        <f>IF(BT126="","",SUM(BT126,BT128,-BT129,-BT130,-BT131,BT132))</f>
        <v>22</v>
      </c>
      <c r="BU133" s="1514">
        <f>IF(BU126="","",SUM(BU126,BU128,-BU129,-BU130,-BU131,BU132))</f>
        <v>11</v>
      </c>
      <c r="BV133" s="1514">
        <f>IF(BV126="","",SUM(BV126,BV128,-BV129,-BV130,-BV131,BV132))</f>
        <v>10</v>
      </c>
      <c r="BW133" s="1514" t="str">
        <f t="shared" ref="BW133:BX133" si="257">IF(BW126="","",SUM(BW126,BW128,-BW129,-BW130,-BW131,BW132))</f>
        <v/>
      </c>
      <c r="BX133" s="1514">
        <f t="shared" si="257"/>
        <v>9</v>
      </c>
      <c r="BY133" s="1514">
        <f t="shared" ref="BY133:CI133" si="258">IF(BY126="","",SUM(BY126,BY128,-BY129,-BY130,-BY131,BY132))</f>
        <v>4</v>
      </c>
      <c r="BZ133" s="1514">
        <f t="shared" si="258"/>
        <v>11</v>
      </c>
      <c r="CA133" s="1514">
        <f t="shared" si="258"/>
        <v>18</v>
      </c>
      <c r="CB133" s="1514" t="str">
        <f t="shared" si="258"/>
        <v/>
      </c>
      <c r="CC133" s="1514" t="str">
        <f t="shared" si="258"/>
        <v/>
      </c>
      <c r="CD133" s="1514" t="str">
        <f t="shared" si="258"/>
        <v/>
      </c>
      <c r="CE133" s="1514" t="str">
        <f t="shared" si="258"/>
        <v/>
      </c>
      <c r="CF133" s="1514" t="str">
        <f t="shared" si="258"/>
        <v/>
      </c>
      <c r="CG133" s="1514" t="str">
        <f t="shared" si="258"/>
        <v/>
      </c>
      <c r="CH133" s="1514" t="str">
        <f t="shared" si="258"/>
        <v/>
      </c>
      <c r="CI133" s="1514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3" t="s">
        <v>837</v>
      </c>
      <c r="B134" s="1420" t="str">
        <f t="shared" ref="B134:B141" si="259">$B$9</f>
        <v>VP</v>
      </c>
      <c r="C134" s="1500"/>
      <c r="D134" s="1532"/>
      <c r="E134" s="1532"/>
      <c r="F134" s="1532"/>
      <c r="G134" s="1532"/>
      <c r="H134" s="1532"/>
      <c r="I134" s="1532"/>
      <c r="J134" s="1532"/>
      <c r="K134" s="1532"/>
      <c r="L134" s="1532"/>
      <c r="M134" s="1532"/>
      <c r="N134" s="1532"/>
      <c r="O134" s="1532"/>
      <c r="P134" s="1532"/>
      <c r="Q134" s="1532"/>
      <c r="R134" s="1532"/>
      <c r="S134" s="1533"/>
      <c r="T134" s="1445"/>
      <c r="U134" s="1460"/>
      <c r="V134" s="1460"/>
      <c r="W134" s="1460"/>
      <c r="X134" s="1460"/>
      <c r="Y134" s="1460"/>
      <c r="Z134" s="1460"/>
      <c r="AA134" s="1460"/>
      <c r="AB134" s="1460"/>
      <c r="AC134" s="1460"/>
      <c r="AD134" s="1460"/>
      <c r="AE134" s="1460"/>
      <c r="AF134" s="1460"/>
      <c r="AG134" s="1460"/>
      <c r="AH134" s="1475"/>
      <c r="AI134" s="1460"/>
      <c r="AJ134" s="1685"/>
      <c r="AK134" s="1426"/>
      <c r="AL134" s="1427"/>
      <c r="AM134" s="1427"/>
      <c r="AN134" s="1427"/>
      <c r="AO134" s="1427"/>
      <c r="AP134" s="1427"/>
      <c r="AQ134" s="1427"/>
      <c r="AR134" s="1427"/>
      <c r="AS134" s="1427"/>
      <c r="AT134" s="1427"/>
      <c r="AU134" s="1427"/>
      <c r="AV134" s="1427"/>
      <c r="AW134" s="1427"/>
      <c r="AX134" s="1427"/>
      <c r="AY134" s="1427"/>
      <c r="AZ134" s="1427"/>
      <c r="BA134" s="1689"/>
      <c r="BB134" s="1426"/>
      <c r="BC134" s="1427"/>
      <c r="BD134" s="1427"/>
      <c r="BE134" s="1427"/>
      <c r="BF134" s="1427"/>
      <c r="BG134" s="1427"/>
      <c r="BH134" s="1427"/>
      <c r="BI134" s="1427"/>
      <c r="BJ134" s="1427"/>
      <c r="BK134" s="1427"/>
      <c r="BL134" s="1427"/>
      <c r="BM134" s="1427"/>
      <c r="BN134" s="1427"/>
      <c r="BO134" s="1427"/>
      <c r="BP134" s="1427"/>
      <c r="BQ134" s="1427"/>
      <c r="BR134" s="1428"/>
      <c r="BS134" s="1426"/>
      <c r="BT134" s="1427"/>
      <c r="BU134" s="1427"/>
      <c r="BV134" s="1427"/>
      <c r="BW134" s="1427"/>
      <c r="BX134" s="1427"/>
      <c r="BY134" s="1427"/>
      <c r="BZ134" s="1427"/>
      <c r="CA134" s="1427"/>
      <c r="CB134" s="1427"/>
      <c r="CC134" s="1427"/>
      <c r="CD134" s="1427"/>
      <c r="CE134" s="1427"/>
      <c r="CF134" s="1427"/>
      <c r="CG134" s="1427"/>
      <c r="CH134" s="1427"/>
      <c r="CI134" s="1428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4" t="s">
        <v>75</v>
      </c>
      <c r="B135" s="1429" t="str">
        <f t="shared" si="259"/>
        <v>VP</v>
      </c>
      <c r="C135" s="1510"/>
      <c r="D135" s="1367"/>
      <c r="E135" s="1367"/>
      <c r="F135" s="1367"/>
      <c r="G135" s="1367"/>
      <c r="H135" s="1367"/>
      <c r="I135" s="1367"/>
      <c r="J135" s="1367"/>
      <c r="K135" s="1367"/>
      <c r="L135" s="1367"/>
      <c r="M135" s="1367"/>
      <c r="N135" s="1367"/>
      <c r="O135" s="1367"/>
      <c r="P135" s="1367"/>
      <c r="Q135" s="1367"/>
      <c r="R135" s="1367"/>
      <c r="S135" s="1534"/>
      <c r="T135" s="1445"/>
      <c r="U135" s="1446"/>
      <c r="V135" s="1446"/>
      <c r="W135" s="1446"/>
      <c r="X135" s="1446"/>
      <c r="Y135" s="1446"/>
      <c r="Z135" s="1446"/>
      <c r="AA135" s="1446"/>
      <c r="AB135" s="1446"/>
      <c r="AC135" s="1446"/>
      <c r="AD135" s="1446"/>
      <c r="AE135" s="1446"/>
      <c r="AF135" s="1446"/>
      <c r="AG135" s="1446"/>
      <c r="AH135" s="1486"/>
      <c r="AI135" s="1446"/>
      <c r="AJ135" s="1686"/>
      <c r="AK135" s="1438"/>
      <c r="AL135" s="1439"/>
      <c r="AM135" s="1439"/>
      <c r="AN135" s="1439"/>
      <c r="AO135" s="1439"/>
      <c r="AP135" s="1439"/>
      <c r="AQ135" s="1439"/>
      <c r="AR135" s="1439"/>
      <c r="AS135" s="1439"/>
      <c r="AT135" s="1439"/>
      <c r="AU135" s="1439"/>
      <c r="AV135" s="1439"/>
      <c r="AW135" s="1439"/>
      <c r="AX135" s="1439"/>
      <c r="AY135" s="1439"/>
      <c r="AZ135" s="1439"/>
      <c r="BA135" s="1690"/>
      <c r="BB135" s="1438"/>
      <c r="BC135" s="1439"/>
      <c r="BD135" s="1439"/>
      <c r="BE135" s="1439"/>
      <c r="BF135" s="1439"/>
      <c r="BG135" s="1439"/>
      <c r="BH135" s="1439"/>
      <c r="BI135" s="1439"/>
      <c r="BJ135" s="1439"/>
      <c r="BK135" s="1439"/>
      <c r="BL135" s="1439"/>
      <c r="BM135" s="1439"/>
      <c r="BN135" s="1439"/>
      <c r="BO135" s="1439"/>
      <c r="BP135" s="1439"/>
      <c r="BQ135" s="1439"/>
      <c r="BR135" s="1440"/>
      <c r="BS135" s="1438"/>
      <c r="BT135" s="1439"/>
      <c r="BU135" s="1439"/>
      <c r="BV135" s="1439"/>
      <c r="BW135" s="1439"/>
      <c r="BX135" s="1439"/>
      <c r="BY135" s="1439"/>
      <c r="BZ135" s="1439"/>
      <c r="CA135" s="1439"/>
      <c r="CB135" s="1439"/>
      <c r="CC135" s="1439"/>
      <c r="CD135" s="1439"/>
      <c r="CE135" s="1439"/>
      <c r="CF135" s="1439"/>
      <c r="CG135" s="1439"/>
      <c r="CH135" s="1439"/>
      <c r="CI135" s="1440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4" t="s">
        <v>76</v>
      </c>
      <c r="B136" s="1429" t="str">
        <f t="shared" si="259"/>
        <v>VP</v>
      </c>
      <c r="C136" s="1519"/>
      <c r="D136" s="1520"/>
      <c r="E136" s="1520"/>
      <c r="F136" s="1520"/>
      <c r="G136" s="1520"/>
      <c r="H136" s="1520"/>
      <c r="I136" s="1520"/>
      <c r="J136" s="1520"/>
      <c r="K136" s="1520"/>
      <c r="L136" s="1520"/>
      <c r="M136" s="1520"/>
      <c r="N136" s="1520"/>
      <c r="O136" s="1520"/>
      <c r="P136" s="1520"/>
      <c r="Q136" s="1520"/>
      <c r="R136" s="1520"/>
      <c r="S136" s="1521"/>
      <c r="T136" s="1445"/>
      <c r="U136" s="1446"/>
      <c r="V136" s="1446"/>
      <c r="W136" s="1446"/>
      <c r="X136" s="1446"/>
      <c r="Y136" s="1446"/>
      <c r="Z136" s="1446"/>
      <c r="AA136" s="1446"/>
      <c r="AB136" s="1446"/>
      <c r="AC136" s="1446"/>
      <c r="AD136" s="1446"/>
      <c r="AE136" s="1446"/>
      <c r="AF136" s="1446"/>
      <c r="AG136" s="1446"/>
      <c r="AH136" s="1486"/>
      <c r="AI136" s="1446"/>
      <c r="AJ136" s="1686"/>
      <c r="AK136" s="1438"/>
      <c r="AL136" s="1439"/>
      <c r="AM136" s="1439"/>
      <c r="AN136" s="1439"/>
      <c r="AO136" s="1439"/>
      <c r="AP136" s="1439"/>
      <c r="AQ136" s="1439"/>
      <c r="AR136" s="1439"/>
      <c r="AS136" s="1439"/>
      <c r="AT136" s="1439"/>
      <c r="AU136" s="1439"/>
      <c r="AV136" s="1439"/>
      <c r="AW136" s="1439"/>
      <c r="AX136" s="1439"/>
      <c r="AY136" s="1439"/>
      <c r="AZ136" s="1439"/>
      <c r="BA136" s="1690"/>
      <c r="BB136" s="1438"/>
      <c r="BC136" s="1439"/>
      <c r="BD136" s="1439"/>
      <c r="BE136" s="1439"/>
      <c r="BF136" s="1439"/>
      <c r="BG136" s="1439"/>
      <c r="BH136" s="1439"/>
      <c r="BI136" s="1439"/>
      <c r="BJ136" s="1439"/>
      <c r="BK136" s="1439"/>
      <c r="BL136" s="1439"/>
      <c r="BM136" s="1439"/>
      <c r="BN136" s="1439"/>
      <c r="BO136" s="1439"/>
      <c r="BP136" s="1439"/>
      <c r="BQ136" s="1439"/>
      <c r="BR136" s="1440"/>
      <c r="BS136" s="1438"/>
      <c r="BT136" s="1439"/>
      <c r="BU136" s="1439"/>
      <c r="BV136" s="1439"/>
      <c r="BW136" s="1439"/>
      <c r="BX136" s="1439"/>
      <c r="BY136" s="1439"/>
      <c r="BZ136" s="1439"/>
      <c r="CA136" s="1439"/>
      <c r="CB136" s="1439"/>
      <c r="CC136" s="1439"/>
      <c r="CD136" s="1439"/>
      <c r="CE136" s="1439"/>
      <c r="CF136" s="1439"/>
      <c r="CG136" s="1439"/>
      <c r="CH136" s="1439"/>
      <c r="CI136" s="1440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4" t="s">
        <v>77</v>
      </c>
      <c r="B137" s="1429" t="str">
        <f t="shared" si="259"/>
        <v>VP</v>
      </c>
      <c r="C137" s="1522"/>
      <c r="D137" s="1523"/>
      <c r="E137" s="1523"/>
      <c r="F137" s="1523"/>
      <c r="G137" s="1523"/>
      <c r="H137" s="1523"/>
      <c r="I137" s="1523"/>
      <c r="J137" s="1523"/>
      <c r="K137" s="1523"/>
      <c r="L137" s="1523"/>
      <c r="M137" s="1523"/>
      <c r="N137" s="1523"/>
      <c r="O137" s="1523"/>
      <c r="P137" s="1523"/>
      <c r="Q137" s="1523"/>
      <c r="R137" s="1523"/>
      <c r="S137" s="1524"/>
      <c r="T137" s="1445"/>
      <c r="U137" s="1446"/>
      <c r="V137" s="1446"/>
      <c r="W137" s="1446"/>
      <c r="X137" s="1446"/>
      <c r="Y137" s="1446"/>
      <c r="Z137" s="1446"/>
      <c r="AA137" s="1446"/>
      <c r="AB137" s="1446"/>
      <c r="AC137" s="1446"/>
      <c r="AD137" s="1446"/>
      <c r="AE137" s="1446"/>
      <c r="AF137" s="1446"/>
      <c r="AG137" s="1446"/>
      <c r="AH137" s="1486"/>
      <c r="AI137" s="1446"/>
      <c r="AJ137" s="1686"/>
      <c r="AK137" s="1441"/>
      <c r="AL137" s="1442"/>
      <c r="AM137" s="1442"/>
      <c r="AN137" s="1442"/>
      <c r="AO137" s="1442"/>
      <c r="AP137" s="1442"/>
      <c r="AQ137" s="1442"/>
      <c r="AR137" s="1442"/>
      <c r="AS137" s="1442"/>
      <c r="AT137" s="1442"/>
      <c r="AU137" s="1442"/>
      <c r="AV137" s="1442"/>
      <c r="AW137" s="1442"/>
      <c r="AX137" s="1442"/>
      <c r="AY137" s="1442"/>
      <c r="AZ137" s="1442"/>
      <c r="BA137" s="1691"/>
      <c r="BB137" s="1438"/>
      <c r="BC137" s="1439"/>
      <c r="BD137" s="1439"/>
      <c r="BE137" s="1439"/>
      <c r="BF137" s="1439"/>
      <c r="BG137" s="1439"/>
      <c r="BH137" s="1439"/>
      <c r="BI137" s="1439"/>
      <c r="BJ137" s="1439"/>
      <c r="BK137" s="1439"/>
      <c r="BL137" s="1439"/>
      <c r="BM137" s="1439"/>
      <c r="BN137" s="1439"/>
      <c r="BO137" s="1439"/>
      <c r="BP137" s="1439"/>
      <c r="BQ137" s="1439"/>
      <c r="BR137" s="1440"/>
      <c r="BS137" s="1438"/>
      <c r="BT137" s="1439"/>
      <c r="BU137" s="1439"/>
      <c r="BV137" s="1439"/>
      <c r="BW137" s="1439"/>
      <c r="BX137" s="1439"/>
      <c r="BY137" s="1439"/>
      <c r="BZ137" s="1439"/>
      <c r="CA137" s="1439"/>
      <c r="CB137" s="1439"/>
      <c r="CC137" s="1439"/>
      <c r="CD137" s="1439"/>
      <c r="CE137" s="1439"/>
      <c r="CF137" s="1439"/>
      <c r="CG137" s="1439"/>
      <c r="CH137" s="1439"/>
      <c r="CI137" s="1440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4" t="s">
        <v>78</v>
      </c>
      <c r="B138" s="1429" t="str">
        <f t="shared" si="259"/>
        <v>VP</v>
      </c>
      <c r="C138" s="1522"/>
      <c r="D138" s="1523"/>
      <c r="E138" s="1523"/>
      <c r="F138" s="1523"/>
      <c r="G138" s="1523"/>
      <c r="H138" s="1523"/>
      <c r="I138" s="1523"/>
      <c r="J138" s="1523"/>
      <c r="K138" s="1523"/>
      <c r="L138" s="1523"/>
      <c r="M138" s="1523"/>
      <c r="N138" s="1523"/>
      <c r="O138" s="1523"/>
      <c r="P138" s="1523"/>
      <c r="Q138" s="1523"/>
      <c r="R138" s="1523"/>
      <c r="S138" s="1524"/>
      <c r="T138" s="1445"/>
      <c r="U138" s="1446"/>
      <c r="V138" s="1446"/>
      <c r="W138" s="1446"/>
      <c r="X138" s="1446"/>
      <c r="Y138" s="1446"/>
      <c r="Z138" s="1446"/>
      <c r="AA138" s="1446"/>
      <c r="AB138" s="1446"/>
      <c r="AC138" s="1446"/>
      <c r="AD138" s="1446"/>
      <c r="AE138" s="1446"/>
      <c r="AF138" s="1446"/>
      <c r="AG138" s="1446"/>
      <c r="AH138" s="1486"/>
      <c r="AI138" s="1446"/>
      <c r="AJ138" s="1686"/>
      <c r="AK138" s="1441"/>
      <c r="AL138" s="1442"/>
      <c r="AM138" s="1442"/>
      <c r="AN138" s="1442"/>
      <c r="AO138" s="1442"/>
      <c r="AP138" s="1442"/>
      <c r="AQ138" s="1442"/>
      <c r="AR138" s="1442"/>
      <c r="AS138" s="1442"/>
      <c r="AT138" s="1442"/>
      <c r="AU138" s="1442"/>
      <c r="AV138" s="1442"/>
      <c r="AW138" s="1442"/>
      <c r="AX138" s="1442"/>
      <c r="AY138" s="1442"/>
      <c r="AZ138" s="1442"/>
      <c r="BA138" s="1691"/>
      <c r="BB138" s="1441"/>
      <c r="BC138" s="1442"/>
      <c r="BD138" s="1442"/>
      <c r="BE138" s="1442"/>
      <c r="BF138" s="1442"/>
      <c r="BG138" s="1442"/>
      <c r="BH138" s="1442"/>
      <c r="BI138" s="1442"/>
      <c r="BJ138" s="1442"/>
      <c r="BK138" s="1442"/>
      <c r="BL138" s="1442"/>
      <c r="BM138" s="1442"/>
      <c r="BN138" s="1442"/>
      <c r="BO138" s="1442"/>
      <c r="BP138" s="1442"/>
      <c r="BQ138" s="1442"/>
      <c r="BR138" s="1444"/>
      <c r="BS138" s="1438"/>
      <c r="BT138" s="1439"/>
      <c r="BU138" s="1439"/>
      <c r="BV138" s="1439"/>
      <c r="BW138" s="1439"/>
      <c r="BX138" s="1439"/>
      <c r="BY138" s="1439"/>
      <c r="BZ138" s="1439"/>
      <c r="CA138" s="1439"/>
      <c r="CB138" s="1439"/>
      <c r="CC138" s="1439"/>
      <c r="CD138" s="1439"/>
      <c r="CE138" s="1439"/>
      <c r="CF138" s="1439"/>
      <c r="CG138" s="1439"/>
      <c r="CH138" s="1439"/>
      <c r="CI138" s="1440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4" t="s">
        <v>79</v>
      </c>
      <c r="B139" s="1429" t="str">
        <f t="shared" si="259"/>
        <v>VP</v>
      </c>
      <c r="C139" s="1522"/>
      <c r="D139" s="1523"/>
      <c r="E139" s="1523"/>
      <c r="F139" s="1523"/>
      <c r="G139" s="1523"/>
      <c r="H139" s="1523"/>
      <c r="I139" s="1523"/>
      <c r="J139" s="1523"/>
      <c r="K139" s="1523"/>
      <c r="L139" s="1523"/>
      <c r="M139" s="1523"/>
      <c r="N139" s="1523"/>
      <c r="O139" s="1523"/>
      <c r="P139" s="1523"/>
      <c r="Q139" s="1523"/>
      <c r="R139" s="1523"/>
      <c r="S139" s="1524"/>
      <c r="T139" s="1445"/>
      <c r="U139" s="1446"/>
      <c r="V139" s="1446"/>
      <c r="W139" s="1446"/>
      <c r="X139" s="1446"/>
      <c r="Y139" s="1446"/>
      <c r="Z139" s="1446"/>
      <c r="AA139" s="1446"/>
      <c r="AB139" s="1446"/>
      <c r="AC139" s="1446"/>
      <c r="AD139" s="1446"/>
      <c r="AE139" s="1446"/>
      <c r="AF139" s="1446"/>
      <c r="AG139" s="1446"/>
      <c r="AH139" s="1486"/>
      <c r="AI139" s="1446"/>
      <c r="AJ139" s="1686"/>
      <c r="AK139" s="1441"/>
      <c r="AL139" s="1442"/>
      <c r="AM139" s="1442"/>
      <c r="AN139" s="1442"/>
      <c r="AO139" s="1442"/>
      <c r="AP139" s="1442"/>
      <c r="AQ139" s="1442"/>
      <c r="AR139" s="1442"/>
      <c r="AS139" s="1442"/>
      <c r="AT139" s="1442"/>
      <c r="AU139" s="1442"/>
      <c r="AV139" s="1442"/>
      <c r="AW139" s="1442"/>
      <c r="AX139" s="1442"/>
      <c r="AY139" s="1442"/>
      <c r="AZ139" s="1442"/>
      <c r="BA139" s="1691"/>
      <c r="BB139" s="1441"/>
      <c r="BC139" s="1442"/>
      <c r="BD139" s="1442"/>
      <c r="BE139" s="1442"/>
      <c r="BF139" s="1442"/>
      <c r="BG139" s="1442"/>
      <c r="BH139" s="1442"/>
      <c r="BI139" s="1442"/>
      <c r="BJ139" s="1442"/>
      <c r="BK139" s="1442"/>
      <c r="BL139" s="1442"/>
      <c r="BM139" s="1442"/>
      <c r="BN139" s="1442"/>
      <c r="BO139" s="1442"/>
      <c r="BP139" s="1442"/>
      <c r="BQ139" s="1442"/>
      <c r="BR139" s="1444"/>
      <c r="BS139" s="1438"/>
      <c r="BT139" s="1439"/>
      <c r="BU139" s="1439"/>
      <c r="BV139" s="1439"/>
      <c r="BW139" s="1439"/>
      <c r="BX139" s="1439"/>
      <c r="BY139" s="1439"/>
      <c r="BZ139" s="1439"/>
      <c r="CA139" s="1439"/>
      <c r="CB139" s="1439"/>
      <c r="CC139" s="1439"/>
      <c r="CD139" s="1439"/>
      <c r="CE139" s="1439"/>
      <c r="CF139" s="1439"/>
      <c r="CG139" s="1439"/>
      <c r="CH139" s="1439"/>
      <c r="CI139" s="1440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4" t="s">
        <v>80</v>
      </c>
      <c r="B140" s="1429" t="str">
        <f t="shared" si="259"/>
        <v>VP</v>
      </c>
      <c r="C140" s="1522"/>
      <c r="D140" s="1523"/>
      <c r="E140" s="1523"/>
      <c r="F140" s="1523"/>
      <c r="G140" s="1523"/>
      <c r="H140" s="1523"/>
      <c r="I140" s="1523"/>
      <c r="J140" s="1523"/>
      <c r="K140" s="1523"/>
      <c r="L140" s="1523"/>
      <c r="M140" s="1523"/>
      <c r="N140" s="1523"/>
      <c r="O140" s="1523"/>
      <c r="P140" s="1523"/>
      <c r="Q140" s="1523"/>
      <c r="R140" s="1523"/>
      <c r="S140" s="1524"/>
      <c r="T140" s="1445"/>
      <c r="U140" s="1446"/>
      <c r="V140" s="1446"/>
      <c r="W140" s="1446"/>
      <c r="X140" s="1446"/>
      <c r="Y140" s="1446"/>
      <c r="Z140" s="1446"/>
      <c r="AA140" s="1446"/>
      <c r="AB140" s="1446"/>
      <c r="AC140" s="1446"/>
      <c r="AD140" s="1446"/>
      <c r="AE140" s="1446"/>
      <c r="AF140" s="1446"/>
      <c r="AG140" s="1446"/>
      <c r="AH140" s="1486"/>
      <c r="AI140" s="1446"/>
      <c r="AJ140" s="1686"/>
      <c r="AK140" s="1441"/>
      <c r="AL140" s="1442"/>
      <c r="AM140" s="1442"/>
      <c r="AN140" s="1442"/>
      <c r="AO140" s="1442"/>
      <c r="AP140" s="1442"/>
      <c r="AQ140" s="1442"/>
      <c r="AR140" s="1442"/>
      <c r="AS140" s="1442"/>
      <c r="AT140" s="1442"/>
      <c r="AU140" s="1442"/>
      <c r="AV140" s="1442"/>
      <c r="AW140" s="1442"/>
      <c r="AX140" s="1442"/>
      <c r="AY140" s="1442"/>
      <c r="AZ140" s="1442"/>
      <c r="BA140" s="1691"/>
      <c r="BB140" s="1441"/>
      <c r="BC140" s="1442"/>
      <c r="BD140" s="1442"/>
      <c r="BE140" s="1442"/>
      <c r="BF140" s="1442"/>
      <c r="BG140" s="1442"/>
      <c r="BH140" s="1442"/>
      <c r="BI140" s="1442"/>
      <c r="BJ140" s="1442"/>
      <c r="BK140" s="1442"/>
      <c r="BL140" s="1442"/>
      <c r="BM140" s="1442"/>
      <c r="BN140" s="1442"/>
      <c r="BO140" s="1442"/>
      <c r="BP140" s="1442"/>
      <c r="BQ140" s="1442"/>
      <c r="BR140" s="1444"/>
      <c r="BS140" s="1438"/>
      <c r="BT140" s="1439"/>
      <c r="BU140" s="1439"/>
      <c r="BV140" s="1439"/>
      <c r="BW140" s="1439"/>
      <c r="BX140" s="1439"/>
      <c r="BY140" s="1439"/>
      <c r="BZ140" s="1439"/>
      <c r="CA140" s="1439"/>
      <c r="CB140" s="1439"/>
      <c r="CC140" s="1439"/>
      <c r="CD140" s="1439"/>
      <c r="CE140" s="1439"/>
      <c r="CF140" s="1439"/>
      <c r="CG140" s="1439"/>
      <c r="CH140" s="1439"/>
      <c r="CI140" s="1440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7" t="s">
        <v>81</v>
      </c>
      <c r="B141" s="1429" t="str">
        <f t="shared" si="259"/>
        <v>VP</v>
      </c>
      <c r="C141" s="1525"/>
      <c r="D141" s="1526"/>
      <c r="E141" s="1526"/>
      <c r="F141" s="1526"/>
      <c r="G141" s="1526"/>
      <c r="H141" s="1526"/>
      <c r="I141" s="1526"/>
      <c r="J141" s="1526"/>
      <c r="K141" s="1526"/>
      <c r="L141" s="1526"/>
      <c r="M141" s="1526"/>
      <c r="N141" s="1526"/>
      <c r="O141" s="1526"/>
      <c r="P141" s="1526"/>
      <c r="Q141" s="1526"/>
      <c r="R141" s="1526"/>
      <c r="S141" s="1527"/>
      <c r="T141" s="1513" t="str">
        <f t="shared" ref="T141:AC141" si="279">IF(T134="","",SUM(T134,T136,-T137,-T138,-T139,T140))</f>
        <v/>
      </c>
      <c r="U141" s="1514" t="str">
        <f t="shared" si="279"/>
        <v/>
      </c>
      <c r="V141" s="1514" t="str">
        <f t="shared" si="279"/>
        <v/>
      </c>
      <c r="W141" s="1514" t="str">
        <f t="shared" si="279"/>
        <v/>
      </c>
      <c r="X141" s="1514" t="str">
        <f t="shared" si="279"/>
        <v/>
      </c>
      <c r="Y141" s="1514" t="str">
        <f t="shared" si="279"/>
        <v/>
      </c>
      <c r="Z141" s="1514" t="str">
        <f t="shared" si="279"/>
        <v/>
      </c>
      <c r="AA141" s="1514" t="str">
        <f t="shared" si="279"/>
        <v/>
      </c>
      <c r="AB141" s="1514" t="str">
        <f t="shared" si="279"/>
        <v/>
      </c>
      <c r="AC141" s="1514" t="str">
        <f t="shared" si="279"/>
        <v/>
      </c>
      <c r="AD141" s="1514"/>
      <c r="AE141" s="1514"/>
      <c r="AF141" s="1514"/>
      <c r="AG141" s="1514" t="str">
        <f>IF(AG134="","",SUM(AG134,AG136,-AG137,-AG138,-AG139,AG140))</f>
        <v/>
      </c>
      <c r="AH141" s="1514" t="str">
        <f>IF(AH134="","",SUM(AH134,AH136,-AH137,-AH138,-AH139,AH140))</f>
        <v/>
      </c>
      <c r="AI141" s="1514" t="str">
        <f>IF(AI134="","",SUM(AI134,AI136,-AI137,-AI138,-AI139,AI140))</f>
        <v/>
      </c>
      <c r="AJ141" s="1669" t="str">
        <f>IF(AJ134="","",SUM(AJ134,AJ136,-AJ137,-AJ138,-AJ139,AJ140))</f>
        <v/>
      </c>
      <c r="AK141" s="1449"/>
      <c r="AL141" s="1450"/>
      <c r="AM141" s="1450"/>
      <c r="AN141" s="1450"/>
      <c r="AO141" s="1450"/>
      <c r="AP141" s="1450"/>
      <c r="AQ141" s="1450"/>
      <c r="AR141" s="1450"/>
      <c r="AS141" s="1450"/>
      <c r="AT141" s="1450"/>
      <c r="AU141" s="1450"/>
      <c r="AV141" s="1450"/>
      <c r="AW141" s="1450"/>
      <c r="AX141" s="1450"/>
      <c r="AY141" s="1450"/>
      <c r="AZ141" s="1450"/>
      <c r="BA141" s="1680"/>
      <c r="BB141" s="1449"/>
      <c r="BC141" s="1450"/>
      <c r="BD141" s="1450"/>
      <c r="BE141" s="1450"/>
      <c r="BF141" s="1450"/>
      <c r="BG141" s="1450"/>
      <c r="BH141" s="1450"/>
      <c r="BI141" s="1450"/>
      <c r="BJ141" s="1450"/>
      <c r="BK141" s="1450"/>
      <c r="BL141" s="1450"/>
      <c r="BM141" s="1450"/>
      <c r="BN141" s="1450"/>
      <c r="BO141" s="1450"/>
      <c r="BP141" s="1450"/>
      <c r="BQ141" s="1450"/>
      <c r="BR141" s="1452"/>
      <c r="BS141" s="1449"/>
      <c r="BT141" s="1450"/>
      <c r="BU141" s="1450"/>
      <c r="BV141" s="1450"/>
      <c r="BW141" s="1450"/>
      <c r="BX141" s="1450"/>
      <c r="BY141" s="1450"/>
      <c r="BZ141" s="1450"/>
      <c r="CA141" s="1450"/>
      <c r="CB141" s="1450"/>
      <c r="CC141" s="1450"/>
      <c r="CD141" s="1450"/>
      <c r="CE141" s="1450"/>
      <c r="CF141" s="1450"/>
      <c r="CG141" s="1450"/>
      <c r="CH141" s="1450"/>
      <c r="CI141" s="1452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3" t="s">
        <v>837</v>
      </c>
      <c r="B142" s="1420" t="str">
        <f t="shared" ref="B142:B149" si="280">$B$10</f>
        <v>P</v>
      </c>
      <c r="C142" s="1500"/>
      <c r="D142" s="1532"/>
      <c r="E142" s="1532"/>
      <c r="F142" s="1532"/>
      <c r="G142" s="1532"/>
      <c r="H142" s="1532"/>
      <c r="I142" s="1532"/>
      <c r="J142" s="1532"/>
      <c r="K142" s="1532"/>
      <c r="L142" s="1532"/>
      <c r="M142" s="1532"/>
      <c r="N142" s="1532"/>
      <c r="O142" s="1532"/>
      <c r="P142" s="1532"/>
      <c r="Q142" s="1532"/>
      <c r="R142" s="1532"/>
      <c r="S142" s="1533"/>
      <c r="T142" s="1528"/>
      <c r="U142" s="1529"/>
      <c r="V142" s="1529"/>
      <c r="W142" s="1529"/>
      <c r="X142" s="1529"/>
      <c r="Y142" s="1529"/>
      <c r="Z142" s="1529"/>
      <c r="AA142" s="1529"/>
      <c r="AB142" s="1529"/>
      <c r="AC142" s="1529"/>
      <c r="AD142" s="1529"/>
      <c r="AE142" s="1529"/>
      <c r="AF142" s="1529"/>
      <c r="AG142" s="1529"/>
      <c r="AH142" s="1529"/>
      <c r="AI142" s="1529"/>
      <c r="AJ142" s="1692"/>
      <c r="AK142" s="1445"/>
      <c r="AL142" s="1460"/>
      <c r="AM142" s="1460"/>
      <c r="AN142" s="1460"/>
      <c r="AO142" s="1460"/>
      <c r="AP142" s="1460"/>
      <c r="AQ142" s="1460"/>
      <c r="AR142" s="1460"/>
      <c r="AS142" s="1460"/>
      <c r="AT142" s="1460"/>
      <c r="AU142" s="1460"/>
      <c r="AV142" s="1460"/>
      <c r="AW142" s="1460"/>
      <c r="AX142" s="1460"/>
      <c r="AY142" s="1460"/>
      <c r="AZ142" s="1460"/>
      <c r="BA142" s="1685"/>
      <c r="BB142" s="1426"/>
      <c r="BC142" s="1427"/>
      <c r="BD142" s="1427"/>
      <c r="BE142" s="1427"/>
      <c r="BF142" s="1427"/>
      <c r="BG142" s="1427"/>
      <c r="BH142" s="1427"/>
      <c r="BI142" s="1427"/>
      <c r="BJ142" s="1427"/>
      <c r="BK142" s="1427"/>
      <c r="BL142" s="1427"/>
      <c r="BM142" s="1427"/>
      <c r="BN142" s="1427"/>
      <c r="BO142" s="1427"/>
      <c r="BP142" s="1427"/>
      <c r="BQ142" s="1427"/>
      <c r="BR142" s="1428"/>
      <c r="BS142" s="1426"/>
      <c r="BT142" s="1427"/>
      <c r="BU142" s="1427"/>
      <c r="BV142" s="1427"/>
      <c r="BW142" s="1427"/>
      <c r="BX142" s="1427"/>
      <c r="BY142" s="1427"/>
      <c r="BZ142" s="1427"/>
      <c r="CA142" s="1427"/>
      <c r="CB142" s="1427"/>
      <c r="CC142" s="1427"/>
      <c r="CD142" s="1427"/>
      <c r="CE142" s="1427"/>
      <c r="CF142" s="1427"/>
      <c r="CG142" s="1427"/>
      <c r="CH142" s="1427"/>
      <c r="CI142" s="1428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4" t="s">
        <v>75</v>
      </c>
      <c r="B143" s="1429" t="str">
        <f t="shared" si="280"/>
        <v>P</v>
      </c>
      <c r="C143" s="1510"/>
      <c r="D143" s="1367"/>
      <c r="E143" s="1367"/>
      <c r="F143" s="1367"/>
      <c r="G143" s="1367"/>
      <c r="H143" s="1367"/>
      <c r="I143" s="1367"/>
      <c r="J143" s="1367"/>
      <c r="K143" s="1367"/>
      <c r="L143" s="1367"/>
      <c r="M143" s="1367"/>
      <c r="N143" s="1367"/>
      <c r="O143" s="1367"/>
      <c r="P143" s="1367"/>
      <c r="Q143" s="1367"/>
      <c r="R143" s="1367"/>
      <c r="S143" s="1534"/>
      <c r="T143" s="1441"/>
      <c r="U143" s="1442"/>
      <c r="V143" s="1442"/>
      <c r="W143" s="1442"/>
      <c r="X143" s="1442"/>
      <c r="Y143" s="1442"/>
      <c r="Z143" s="1442"/>
      <c r="AA143" s="1442"/>
      <c r="AB143" s="1442"/>
      <c r="AC143" s="1442"/>
      <c r="AD143" s="1442"/>
      <c r="AE143" s="1442"/>
      <c r="AF143" s="1442"/>
      <c r="AG143" s="1442"/>
      <c r="AH143" s="1443"/>
      <c r="AI143" s="1442"/>
      <c r="AJ143" s="1691"/>
      <c r="AK143" s="1445"/>
      <c r="AL143" s="1446"/>
      <c r="AM143" s="1446"/>
      <c r="AN143" s="1446"/>
      <c r="AO143" s="1446"/>
      <c r="AP143" s="1446"/>
      <c r="AQ143" s="1446"/>
      <c r="AR143" s="1446"/>
      <c r="AS143" s="1446"/>
      <c r="AT143" s="1446"/>
      <c r="AU143" s="1446"/>
      <c r="AV143" s="1446"/>
      <c r="AW143" s="1446"/>
      <c r="AX143" s="1446"/>
      <c r="AY143" s="1446"/>
      <c r="AZ143" s="1446"/>
      <c r="BA143" s="1686"/>
      <c r="BB143" s="1438"/>
      <c r="BC143" s="1439"/>
      <c r="BD143" s="1439"/>
      <c r="BE143" s="1439"/>
      <c r="BF143" s="1439"/>
      <c r="BG143" s="1439"/>
      <c r="BH143" s="1439"/>
      <c r="BI143" s="1439"/>
      <c r="BJ143" s="1439"/>
      <c r="BK143" s="1439"/>
      <c r="BL143" s="1439"/>
      <c r="BM143" s="1439"/>
      <c r="BN143" s="1439"/>
      <c r="BO143" s="1439"/>
      <c r="BP143" s="1439"/>
      <c r="BQ143" s="1439"/>
      <c r="BR143" s="1440"/>
      <c r="BS143" s="1438"/>
      <c r="BT143" s="1439"/>
      <c r="BU143" s="1439"/>
      <c r="BV143" s="1439"/>
      <c r="BW143" s="1439"/>
      <c r="BX143" s="1439"/>
      <c r="BY143" s="1439"/>
      <c r="BZ143" s="1439"/>
      <c r="CA143" s="1439"/>
      <c r="CB143" s="1439"/>
      <c r="CC143" s="1439"/>
      <c r="CD143" s="1439"/>
      <c r="CE143" s="1439"/>
      <c r="CF143" s="1439"/>
      <c r="CG143" s="1439"/>
      <c r="CH143" s="1439"/>
      <c r="CI143" s="1440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4" t="s">
        <v>76</v>
      </c>
      <c r="B144" s="1429" t="str">
        <f t="shared" si="280"/>
        <v>P</v>
      </c>
      <c r="C144" s="1519"/>
      <c r="D144" s="1520"/>
      <c r="E144" s="1520"/>
      <c r="F144" s="1520"/>
      <c r="G144" s="1520"/>
      <c r="H144" s="1520"/>
      <c r="I144" s="1520"/>
      <c r="J144" s="1520"/>
      <c r="K144" s="1520"/>
      <c r="L144" s="1520"/>
      <c r="M144" s="1520"/>
      <c r="N144" s="1520"/>
      <c r="O144" s="1520"/>
      <c r="P144" s="1520"/>
      <c r="Q144" s="1520"/>
      <c r="R144" s="1520"/>
      <c r="S144" s="1521"/>
      <c r="T144" s="1438"/>
      <c r="U144" s="1439"/>
      <c r="V144" s="1439"/>
      <c r="W144" s="1439"/>
      <c r="X144" s="1439"/>
      <c r="Y144" s="1439"/>
      <c r="Z144" s="1439"/>
      <c r="AA144" s="1439"/>
      <c r="AB144" s="1439"/>
      <c r="AC144" s="1439"/>
      <c r="AD144" s="1439"/>
      <c r="AE144" s="1439"/>
      <c r="AF144" s="1439"/>
      <c r="AG144" s="1439"/>
      <c r="AH144" s="1531"/>
      <c r="AI144" s="1439"/>
      <c r="AJ144" s="1690"/>
      <c r="AK144" s="1445"/>
      <c r="AL144" s="1446"/>
      <c r="AM144" s="1446"/>
      <c r="AN144" s="1446"/>
      <c r="AO144" s="1446"/>
      <c r="AP144" s="1446"/>
      <c r="AQ144" s="1446"/>
      <c r="AR144" s="1446"/>
      <c r="AS144" s="1446"/>
      <c r="AT144" s="1446"/>
      <c r="AU144" s="1446"/>
      <c r="AV144" s="1446"/>
      <c r="AW144" s="1446"/>
      <c r="AX144" s="1446"/>
      <c r="AY144" s="1446"/>
      <c r="AZ144" s="1446"/>
      <c r="BA144" s="1686"/>
      <c r="BB144" s="1438"/>
      <c r="BC144" s="1439"/>
      <c r="BD144" s="1439"/>
      <c r="BE144" s="1439"/>
      <c r="BF144" s="1439"/>
      <c r="BG144" s="1439"/>
      <c r="BH144" s="1439"/>
      <c r="BI144" s="1439"/>
      <c r="BJ144" s="1439"/>
      <c r="BK144" s="1439"/>
      <c r="BL144" s="1439"/>
      <c r="BM144" s="1439"/>
      <c r="BN144" s="1439"/>
      <c r="BO144" s="1439"/>
      <c r="BP144" s="1439"/>
      <c r="BQ144" s="1439"/>
      <c r="BR144" s="1440"/>
      <c r="BS144" s="1438"/>
      <c r="BT144" s="1439"/>
      <c r="BU144" s="1439"/>
      <c r="BV144" s="1439"/>
      <c r="BW144" s="1439"/>
      <c r="BX144" s="1439"/>
      <c r="BY144" s="1439"/>
      <c r="BZ144" s="1439"/>
      <c r="CA144" s="1439"/>
      <c r="CB144" s="1439"/>
      <c r="CC144" s="1439"/>
      <c r="CD144" s="1439"/>
      <c r="CE144" s="1439"/>
      <c r="CF144" s="1439"/>
      <c r="CG144" s="1439"/>
      <c r="CH144" s="1439"/>
      <c r="CI144" s="1440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4" t="s">
        <v>77</v>
      </c>
      <c r="B145" s="1429" t="str">
        <f t="shared" si="280"/>
        <v>P</v>
      </c>
      <c r="C145" s="1522"/>
      <c r="D145" s="1523"/>
      <c r="E145" s="1523"/>
      <c r="F145" s="1523"/>
      <c r="G145" s="1523"/>
      <c r="H145" s="1523"/>
      <c r="I145" s="1523"/>
      <c r="J145" s="1523"/>
      <c r="K145" s="1523"/>
      <c r="L145" s="1523"/>
      <c r="M145" s="1523"/>
      <c r="N145" s="1523"/>
      <c r="O145" s="1523"/>
      <c r="P145" s="1523"/>
      <c r="Q145" s="1523"/>
      <c r="R145" s="1523"/>
      <c r="S145" s="1524"/>
      <c r="T145" s="1438"/>
      <c r="U145" s="1439"/>
      <c r="V145" s="1439"/>
      <c r="W145" s="1439"/>
      <c r="X145" s="1439"/>
      <c r="Y145" s="1439"/>
      <c r="Z145" s="1439"/>
      <c r="AA145" s="1439"/>
      <c r="AB145" s="1439"/>
      <c r="AC145" s="1439"/>
      <c r="AD145" s="1439"/>
      <c r="AE145" s="1439"/>
      <c r="AF145" s="1439"/>
      <c r="AG145" s="1439"/>
      <c r="AH145" s="1531"/>
      <c r="AI145" s="1439"/>
      <c r="AJ145" s="1690"/>
      <c r="AK145" s="1445"/>
      <c r="AL145" s="1446"/>
      <c r="AM145" s="1446"/>
      <c r="AN145" s="1446"/>
      <c r="AO145" s="1446"/>
      <c r="AP145" s="1446"/>
      <c r="AQ145" s="1446"/>
      <c r="AR145" s="1446"/>
      <c r="AS145" s="1446"/>
      <c r="AT145" s="1446"/>
      <c r="AU145" s="1446"/>
      <c r="AV145" s="1446"/>
      <c r="AW145" s="1446"/>
      <c r="AX145" s="1446"/>
      <c r="AY145" s="1446"/>
      <c r="AZ145" s="1446"/>
      <c r="BA145" s="1686"/>
      <c r="BB145" s="1438"/>
      <c r="BC145" s="1439"/>
      <c r="BD145" s="1439"/>
      <c r="BE145" s="1439"/>
      <c r="BF145" s="1439"/>
      <c r="BG145" s="1439"/>
      <c r="BH145" s="1439"/>
      <c r="BI145" s="1439"/>
      <c r="BJ145" s="1439"/>
      <c r="BK145" s="1439"/>
      <c r="BL145" s="1439"/>
      <c r="BM145" s="1439"/>
      <c r="BN145" s="1439"/>
      <c r="BO145" s="1439"/>
      <c r="BP145" s="1439"/>
      <c r="BQ145" s="1439"/>
      <c r="BR145" s="1440"/>
      <c r="BS145" s="1438"/>
      <c r="BT145" s="1439"/>
      <c r="BU145" s="1439"/>
      <c r="BV145" s="1439"/>
      <c r="BW145" s="1439"/>
      <c r="BX145" s="1439"/>
      <c r="BY145" s="1439"/>
      <c r="BZ145" s="1439"/>
      <c r="CA145" s="1439"/>
      <c r="CB145" s="1439"/>
      <c r="CC145" s="1439"/>
      <c r="CD145" s="1439"/>
      <c r="CE145" s="1439"/>
      <c r="CF145" s="1439"/>
      <c r="CG145" s="1439"/>
      <c r="CH145" s="1439"/>
      <c r="CI145" s="1440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4" t="s">
        <v>78</v>
      </c>
      <c r="B146" s="1429" t="str">
        <f t="shared" si="280"/>
        <v>P</v>
      </c>
      <c r="C146" s="1522"/>
      <c r="D146" s="1523"/>
      <c r="E146" s="1523"/>
      <c r="F146" s="1523"/>
      <c r="G146" s="1523"/>
      <c r="H146" s="1523"/>
      <c r="I146" s="1523"/>
      <c r="J146" s="1523"/>
      <c r="K146" s="1523"/>
      <c r="L146" s="1523"/>
      <c r="M146" s="1523"/>
      <c r="N146" s="1523"/>
      <c r="O146" s="1523"/>
      <c r="P146" s="1523"/>
      <c r="Q146" s="1523"/>
      <c r="R146" s="1523"/>
      <c r="S146" s="1524"/>
      <c r="T146" s="1438"/>
      <c r="U146" s="1439"/>
      <c r="V146" s="1439"/>
      <c r="W146" s="1439"/>
      <c r="X146" s="1439"/>
      <c r="Y146" s="1439"/>
      <c r="Z146" s="1439"/>
      <c r="AA146" s="1439"/>
      <c r="AB146" s="1439"/>
      <c r="AC146" s="1439"/>
      <c r="AD146" s="1439"/>
      <c r="AE146" s="1439"/>
      <c r="AF146" s="1439"/>
      <c r="AG146" s="1439"/>
      <c r="AH146" s="1531"/>
      <c r="AI146" s="1439"/>
      <c r="AJ146" s="1690"/>
      <c r="AK146" s="1445"/>
      <c r="AL146" s="1446"/>
      <c r="AM146" s="1446"/>
      <c r="AN146" s="1446"/>
      <c r="AO146" s="1446"/>
      <c r="AP146" s="1446"/>
      <c r="AQ146" s="1446"/>
      <c r="AR146" s="1446"/>
      <c r="AS146" s="1446"/>
      <c r="AT146" s="1446"/>
      <c r="AU146" s="1446"/>
      <c r="AV146" s="1446"/>
      <c r="AW146" s="1446"/>
      <c r="AX146" s="1446"/>
      <c r="AY146" s="1446"/>
      <c r="AZ146" s="1446"/>
      <c r="BA146" s="1686"/>
      <c r="BB146" s="1441"/>
      <c r="BC146" s="1442"/>
      <c r="BD146" s="1442"/>
      <c r="BE146" s="1442"/>
      <c r="BF146" s="1442"/>
      <c r="BG146" s="1442"/>
      <c r="BH146" s="1442"/>
      <c r="BI146" s="1442"/>
      <c r="BJ146" s="1442"/>
      <c r="BK146" s="1442"/>
      <c r="BL146" s="1442"/>
      <c r="BM146" s="1442"/>
      <c r="BN146" s="1442"/>
      <c r="BO146" s="1442"/>
      <c r="BP146" s="1442"/>
      <c r="BQ146" s="1442"/>
      <c r="BR146" s="1444"/>
      <c r="BS146" s="1438"/>
      <c r="BT146" s="1439"/>
      <c r="BU146" s="1439"/>
      <c r="BV146" s="1439"/>
      <c r="BW146" s="1439"/>
      <c r="BX146" s="1439"/>
      <c r="BY146" s="1439"/>
      <c r="BZ146" s="1439"/>
      <c r="CA146" s="1439"/>
      <c r="CB146" s="1439"/>
      <c r="CC146" s="1439"/>
      <c r="CD146" s="1439"/>
      <c r="CE146" s="1439"/>
      <c r="CF146" s="1439"/>
      <c r="CG146" s="1439"/>
      <c r="CH146" s="1439"/>
      <c r="CI146" s="1440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4" t="s">
        <v>79</v>
      </c>
      <c r="B147" s="1429" t="str">
        <f t="shared" si="280"/>
        <v>P</v>
      </c>
      <c r="C147" s="1522"/>
      <c r="D147" s="1523"/>
      <c r="E147" s="1523"/>
      <c r="F147" s="1523"/>
      <c r="G147" s="1523"/>
      <c r="H147" s="1523"/>
      <c r="I147" s="1523"/>
      <c r="J147" s="1523"/>
      <c r="K147" s="1523"/>
      <c r="L147" s="1523"/>
      <c r="M147" s="1523"/>
      <c r="N147" s="1523"/>
      <c r="O147" s="1523"/>
      <c r="P147" s="1523"/>
      <c r="Q147" s="1523"/>
      <c r="R147" s="1523"/>
      <c r="S147" s="1524"/>
      <c r="T147" s="1438"/>
      <c r="U147" s="1439"/>
      <c r="V147" s="1439"/>
      <c r="W147" s="1439"/>
      <c r="X147" s="1439"/>
      <c r="Y147" s="1439"/>
      <c r="Z147" s="1439"/>
      <c r="AA147" s="1439"/>
      <c r="AB147" s="1439"/>
      <c r="AC147" s="1439"/>
      <c r="AD147" s="1439"/>
      <c r="AE147" s="1439"/>
      <c r="AF147" s="1439"/>
      <c r="AG147" s="1439"/>
      <c r="AH147" s="1531"/>
      <c r="AI147" s="1439"/>
      <c r="AJ147" s="1690"/>
      <c r="AK147" s="1445"/>
      <c r="AL147" s="1446"/>
      <c r="AM147" s="1446"/>
      <c r="AN147" s="1446"/>
      <c r="AO147" s="1446"/>
      <c r="AP147" s="1446"/>
      <c r="AQ147" s="1446"/>
      <c r="AR147" s="1446"/>
      <c r="AS147" s="1446"/>
      <c r="AT147" s="1446"/>
      <c r="AU147" s="1446"/>
      <c r="AV147" s="1446"/>
      <c r="AW147" s="1446"/>
      <c r="AX147" s="1446"/>
      <c r="AY147" s="1446"/>
      <c r="AZ147" s="1446"/>
      <c r="BA147" s="1686"/>
      <c r="BB147" s="1441"/>
      <c r="BC147" s="1442"/>
      <c r="BD147" s="1442"/>
      <c r="BE147" s="1442"/>
      <c r="BF147" s="1442"/>
      <c r="BG147" s="1442"/>
      <c r="BH147" s="1442"/>
      <c r="BI147" s="1442"/>
      <c r="BJ147" s="1442"/>
      <c r="BK147" s="1442"/>
      <c r="BL147" s="1442"/>
      <c r="BM147" s="1442"/>
      <c r="BN147" s="1442"/>
      <c r="BO147" s="1442"/>
      <c r="BP147" s="1442"/>
      <c r="BQ147" s="1442"/>
      <c r="BR147" s="1444"/>
      <c r="BS147" s="1438"/>
      <c r="BT147" s="1439"/>
      <c r="BU147" s="1439"/>
      <c r="BV147" s="1439"/>
      <c r="BW147" s="1439"/>
      <c r="BX147" s="1439"/>
      <c r="BY147" s="1439"/>
      <c r="BZ147" s="1439"/>
      <c r="CA147" s="1439"/>
      <c r="CB147" s="1439"/>
      <c r="CC147" s="1439"/>
      <c r="CD147" s="1439"/>
      <c r="CE147" s="1439"/>
      <c r="CF147" s="1439"/>
      <c r="CG147" s="1439"/>
      <c r="CH147" s="1439"/>
      <c r="CI147" s="1440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4" t="s">
        <v>80</v>
      </c>
      <c r="B148" s="1429" t="str">
        <f t="shared" si="280"/>
        <v>P</v>
      </c>
      <c r="C148" s="1522"/>
      <c r="D148" s="1523"/>
      <c r="E148" s="1523"/>
      <c r="F148" s="1523"/>
      <c r="G148" s="1523"/>
      <c r="H148" s="1523"/>
      <c r="I148" s="1523"/>
      <c r="J148" s="1523"/>
      <c r="K148" s="1523"/>
      <c r="L148" s="1523"/>
      <c r="M148" s="1523"/>
      <c r="N148" s="1523"/>
      <c r="O148" s="1523"/>
      <c r="P148" s="1523"/>
      <c r="Q148" s="1523"/>
      <c r="R148" s="1523"/>
      <c r="S148" s="1524"/>
      <c r="T148" s="1438"/>
      <c r="U148" s="1439"/>
      <c r="V148" s="1439"/>
      <c r="W148" s="1439"/>
      <c r="X148" s="1439"/>
      <c r="Y148" s="1439"/>
      <c r="Z148" s="1439"/>
      <c r="AA148" s="1439"/>
      <c r="AB148" s="1439"/>
      <c r="AC148" s="1439"/>
      <c r="AD148" s="1439"/>
      <c r="AE148" s="1439"/>
      <c r="AF148" s="1439"/>
      <c r="AG148" s="1439"/>
      <c r="AH148" s="1531"/>
      <c r="AI148" s="1439"/>
      <c r="AJ148" s="1690"/>
      <c r="AK148" s="1445"/>
      <c r="AL148" s="1446"/>
      <c r="AM148" s="1446"/>
      <c r="AN148" s="1446"/>
      <c r="AO148" s="1446"/>
      <c r="AP148" s="1446"/>
      <c r="AQ148" s="1446"/>
      <c r="AR148" s="1446"/>
      <c r="AS148" s="1446"/>
      <c r="AT148" s="1446"/>
      <c r="AU148" s="1446"/>
      <c r="AV148" s="1446"/>
      <c r="AW148" s="1446"/>
      <c r="AX148" s="1446"/>
      <c r="AY148" s="1446"/>
      <c r="AZ148" s="1446"/>
      <c r="BA148" s="1686"/>
      <c r="BB148" s="1441"/>
      <c r="BC148" s="1442"/>
      <c r="BD148" s="1442"/>
      <c r="BE148" s="1442"/>
      <c r="BF148" s="1442"/>
      <c r="BG148" s="1442"/>
      <c r="BH148" s="1442"/>
      <c r="BI148" s="1442"/>
      <c r="BJ148" s="1442"/>
      <c r="BK148" s="1442"/>
      <c r="BL148" s="1442"/>
      <c r="BM148" s="1442"/>
      <c r="BN148" s="1442"/>
      <c r="BO148" s="1442"/>
      <c r="BP148" s="1442"/>
      <c r="BQ148" s="1442"/>
      <c r="BR148" s="1444"/>
      <c r="BS148" s="1438"/>
      <c r="BT148" s="1439"/>
      <c r="BU148" s="1439"/>
      <c r="BV148" s="1439"/>
      <c r="BW148" s="1439"/>
      <c r="BX148" s="1439"/>
      <c r="BY148" s="1439"/>
      <c r="BZ148" s="1439"/>
      <c r="CA148" s="1439"/>
      <c r="CB148" s="1439"/>
      <c r="CC148" s="1439"/>
      <c r="CD148" s="1439"/>
      <c r="CE148" s="1439"/>
      <c r="CF148" s="1439"/>
      <c r="CG148" s="1439"/>
      <c r="CH148" s="1439"/>
      <c r="CI148" s="1440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7" t="s">
        <v>81</v>
      </c>
      <c r="B149" s="1429" t="str">
        <f t="shared" si="280"/>
        <v>P</v>
      </c>
      <c r="C149" s="1525"/>
      <c r="D149" s="1526"/>
      <c r="E149" s="1526"/>
      <c r="F149" s="1526"/>
      <c r="G149" s="1526"/>
      <c r="H149" s="1526"/>
      <c r="I149" s="1526"/>
      <c r="J149" s="1526"/>
      <c r="K149" s="1526"/>
      <c r="L149" s="1526"/>
      <c r="M149" s="1526"/>
      <c r="N149" s="1526"/>
      <c r="O149" s="1526"/>
      <c r="P149" s="1526"/>
      <c r="Q149" s="1526"/>
      <c r="R149" s="1526"/>
      <c r="S149" s="1527"/>
      <c r="T149" s="1449"/>
      <c r="U149" s="1450"/>
      <c r="V149" s="1450"/>
      <c r="W149" s="1450"/>
      <c r="X149" s="1450"/>
      <c r="Y149" s="1450"/>
      <c r="Z149" s="1450"/>
      <c r="AA149" s="1450"/>
      <c r="AB149" s="1450"/>
      <c r="AC149" s="1450"/>
      <c r="AD149" s="1450"/>
      <c r="AE149" s="1450"/>
      <c r="AF149" s="1450"/>
      <c r="AG149" s="1450"/>
      <c r="AH149" s="1451"/>
      <c r="AI149" s="1450"/>
      <c r="AJ149" s="1680"/>
      <c r="AK149" s="1513" t="str">
        <f t="shared" ref="AK149:BA149" si="300">IF(AK142="","",SUM(AK142,AK144,-AK145,-AK146,-AK147,AK148))</f>
        <v/>
      </c>
      <c r="AL149" s="1514" t="str">
        <f t="shared" si="300"/>
        <v/>
      </c>
      <c r="AM149" s="1514" t="str">
        <f t="shared" si="300"/>
        <v/>
      </c>
      <c r="AN149" s="1514" t="str">
        <f t="shared" si="300"/>
        <v/>
      </c>
      <c r="AO149" s="1514" t="str">
        <f t="shared" si="300"/>
        <v/>
      </c>
      <c r="AP149" s="1514" t="str">
        <f t="shared" si="300"/>
        <v/>
      </c>
      <c r="AQ149" s="1514" t="str">
        <f t="shared" si="300"/>
        <v/>
      </c>
      <c r="AR149" s="1514" t="str">
        <f t="shared" si="300"/>
        <v/>
      </c>
      <c r="AS149" s="1514" t="str">
        <f t="shared" si="300"/>
        <v/>
      </c>
      <c r="AT149" s="1514" t="str">
        <f t="shared" si="300"/>
        <v/>
      </c>
      <c r="AU149" s="1514" t="str">
        <f t="shared" si="300"/>
        <v/>
      </c>
      <c r="AV149" s="1514" t="str">
        <f t="shared" si="300"/>
        <v/>
      </c>
      <c r="AW149" s="1514" t="str">
        <f t="shared" si="300"/>
        <v/>
      </c>
      <c r="AX149" s="1514" t="str">
        <f t="shared" si="300"/>
        <v/>
      </c>
      <c r="AY149" s="1514" t="str">
        <f t="shared" si="300"/>
        <v/>
      </c>
      <c r="AZ149" s="1514" t="str">
        <f t="shared" si="300"/>
        <v/>
      </c>
      <c r="BA149" s="1669" t="str">
        <f t="shared" si="300"/>
        <v/>
      </c>
      <c r="BB149" s="1449"/>
      <c r="BC149" s="1450"/>
      <c r="BD149" s="1450"/>
      <c r="BE149" s="1450"/>
      <c r="BF149" s="1450"/>
      <c r="BG149" s="1450"/>
      <c r="BH149" s="1450"/>
      <c r="BI149" s="1450"/>
      <c r="BJ149" s="1450"/>
      <c r="BK149" s="1450"/>
      <c r="BL149" s="1450"/>
      <c r="BM149" s="1450"/>
      <c r="BN149" s="1450"/>
      <c r="BO149" s="1450"/>
      <c r="BP149" s="1450"/>
      <c r="BQ149" s="1450"/>
      <c r="BR149" s="1452"/>
      <c r="BS149" s="1449"/>
      <c r="BT149" s="1450"/>
      <c r="BU149" s="1450"/>
      <c r="BV149" s="1450"/>
      <c r="BW149" s="1450"/>
      <c r="BX149" s="1450"/>
      <c r="BY149" s="1450"/>
      <c r="BZ149" s="1450"/>
      <c r="CA149" s="1450"/>
      <c r="CB149" s="1450"/>
      <c r="CC149" s="1450"/>
      <c r="CD149" s="1450"/>
      <c r="CE149" s="1450"/>
      <c r="CF149" s="1450"/>
      <c r="CG149" s="1450"/>
      <c r="CH149" s="1450"/>
      <c r="CI149" s="1452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3" t="s">
        <v>837</v>
      </c>
      <c r="B150" s="1420" t="str">
        <f t="shared" ref="B150:B157" si="301">$B$11</f>
        <v>M</v>
      </c>
      <c r="C150" s="1500"/>
      <c r="D150" s="1532"/>
      <c r="E150" s="1532"/>
      <c r="F150" s="1532"/>
      <c r="G150" s="1532"/>
      <c r="H150" s="1532"/>
      <c r="I150" s="1532"/>
      <c r="J150" s="1532"/>
      <c r="K150" s="1532"/>
      <c r="L150" s="1532"/>
      <c r="M150" s="1532"/>
      <c r="N150" s="1532"/>
      <c r="O150" s="1532"/>
      <c r="P150" s="1532"/>
      <c r="Q150" s="1532"/>
      <c r="R150" s="1532"/>
      <c r="S150" s="1533"/>
      <c r="T150" s="1528"/>
      <c r="U150" s="1529"/>
      <c r="V150" s="1529"/>
      <c r="W150" s="1529"/>
      <c r="X150" s="1529"/>
      <c r="Y150" s="1529"/>
      <c r="Z150" s="1529"/>
      <c r="AA150" s="1529"/>
      <c r="AB150" s="1529"/>
      <c r="AC150" s="1529"/>
      <c r="AD150" s="1529"/>
      <c r="AE150" s="1529"/>
      <c r="AF150" s="1529"/>
      <c r="AG150" s="1529"/>
      <c r="AH150" s="1443"/>
      <c r="AI150" s="1529"/>
      <c r="AJ150" s="1692"/>
      <c r="AK150" s="1528"/>
      <c r="AL150" s="1529"/>
      <c r="AM150" s="1529"/>
      <c r="AN150" s="1529"/>
      <c r="AO150" s="1529"/>
      <c r="AP150" s="1529"/>
      <c r="AQ150" s="1529"/>
      <c r="AR150" s="1529"/>
      <c r="AS150" s="1529"/>
      <c r="AT150" s="1529"/>
      <c r="AU150" s="1529"/>
      <c r="AV150" s="1529"/>
      <c r="AW150" s="1529"/>
      <c r="AX150" s="1529"/>
      <c r="AY150" s="1529"/>
      <c r="AZ150" s="1529"/>
      <c r="BA150" s="1692"/>
      <c r="BB150" s="1445"/>
      <c r="BC150" s="1460"/>
      <c r="BD150" s="1460"/>
      <c r="BE150" s="1460"/>
      <c r="BF150" s="1460"/>
      <c r="BG150" s="1460"/>
      <c r="BH150" s="1460"/>
      <c r="BI150" s="1460"/>
      <c r="BJ150" s="1460"/>
      <c r="BK150" s="1460"/>
      <c r="BL150" s="1460"/>
      <c r="BM150" s="1460"/>
      <c r="BN150" s="1460"/>
      <c r="BO150" s="1460"/>
      <c r="BP150" s="1460"/>
      <c r="BQ150" s="1460"/>
      <c r="BR150" s="1461"/>
      <c r="BS150" s="1426"/>
      <c r="BT150" s="1427"/>
      <c r="BU150" s="1427"/>
      <c r="BV150" s="1427"/>
      <c r="BW150" s="1427"/>
      <c r="BX150" s="1427"/>
      <c r="BY150" s="1427"/>
      <c r="BZ150" s="1427"/>
      <c r="CA150" s="1427"/>
      <c r="CB150" s="1427"/>
      <c r="CC150" s="1427"/>
      <c r="CD150" s="1427"/>
      <c r="CE150" s="1427"/>
      <c r="CF150" s="1427"/>
      <c r="CG150" s="1427"/>
      <c r="CH150" s="1427"/>
      <c r="CI150" s="1428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4" t="s">
        <v>75</v>
      </c>
      <c r="B151" s="1429" t="str">
        <f t="shared" si="301"/>
        <v>M</v>
      </c>
      <c r="C151" s="1510"/>
      <c r="D151" s="1367"/>
      <c r="E151" s="1367"/>
      <c r="F151" s="1367"/>
      <c r="G151" s="1367"/>
      <c r="H151" s="1367"/>
      <c r="I151" s="1367"/>
      <c r="J151" s="1367"/>
      <c r="K151" s="1367"/>
      <c r="L151" s="1367"/>
      <c r="M151" s="1367"/>
      <c r="N151" s="1367"/>
      <c r="O151" s="1367"/>
      <c r="P151" s="1367"/>
      <c r="Q151" s="1367"/>
      <c r="R151" s="1367"/>
      <c r="S151" s="1534"/>
      <c r="T151" s="1441"/>
      <c r="U151" s="1442"/>
      <c r="V151" s="1442"/>
      <c r="W151" s="1442"/>
      <c r="X151" s="1442"/>
      <c r="Y151" s="1442"/>
      <c r="Z151" s="1442"/>
      <c r="AA151" s="1442"/>
      <c r="AB151" s="1442"/>
      <c r="AC151" s="1442"/>
      <c r="AD151" s="1442"/>
      <c r="AE151" s="1442"/>
      <c r="AF151" s="1442"/>
      <c r="AG151" s="1442"/>
      <c r="AH151" s="1443"/>
      <c r="AI151" s="1442"/>
      <c r="AJ151" s="1691"/>
      <c r="AK151" s="1441"/>
      <c r="AL151" s="1442"/>
      <c r="AM151" s="1442"/>
      <c r="AN151" s="1442"/>
      <c r="AO151" s="1442"/>
      <c r="AP151" s="1442"/>
      <c r="AQ151" s="1442"/>
      <c r="AR151" s="1442"/>
      <c r="AS151" s="1442"/>
      <c r="AT151" s="1442"/>
      <c r="AU151" s="1442"/>
      <c r="AV151" s="1442"/>
      <c r="AW151" s="1442"/>
      <c r="AX151" s="1442"/>
      <c r="AY151" s="1442"/>
      <c r="AZ151" s="1442"/>
      <c r="BA151" s="1691"/>
      <c r="BB151" s="1445"/>
      <c r="BC151" s="1446"/>
      <c r="BD151" s="1446"/>
      <c r="BE151" s="1446"/>
      <c r="BF151" s="1446"/>
      <c r="BG151" s="1446"/>
      <c r="BH151" s="1446"/>
      <c r="BI151" s="1446"/>
      <c r="BJ151" s="1446"/>
      <c r="BK151" s="1446"/>
      <c r="BL151" s="1446"/>
      <c r="BM151" s="1446"/>
      <c r="BN151" s="1446"/>
      <c r="BO151" s="1446"/>
      <c r="BP151" s="1446"/>
      <c r="BQ151" s="1446"/>
      <c r="BR151" s="1447"/>
      <c r="BS151" s="1438"/>
      <c r="BT151" s="1439"/>
      <c r="BU151" s="1439"/>
      <c r="BV151" s="1439"/>
      <c r="BW151" s="1439"/>
      <c r="BX151" s="1439"/>
      <c r="BY151" s="1439"/>
      <c r="BZ151" s="1439"/>
      <c r="CA151" s="1439"/>
      <c r="CB151" s="1439"/>
      <c r="CC151" s="1439"/>
      <c r="CD151" s="1439"/>
      <c r="CE151" s="1439"/>
      <c r="CF151" s="1439"/>
      <c r="CG151" s="1439"/>
      <c r="CH151" s="1439"/>
      <c r="CI151" s="1440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4" t="s">
        <v>76</v>
      </c>
      <c r="B152" s="1429" t="str">
        <f t="shared" si="301"/>
        <v>M</v>
      </c>
      <c r="C152" s="1519"/>
      <c r="D152" s="1520"/>
      <c r="E152" s="1520"/>
      <c r="F152" s="1520"/>
      <c r="G152" s="1520"/>
      <c r="H152" s="1520"/>
      <c r="I152" s="1520"/>
      <c r="J152" s="1520"/>
      <c r="K152" s="1520"/>
      <c r="L152" s="1520"/>
      <c r="M152" s="1520"/>
      <c r="N152" s="1520"/>
      <c r="O152" s="1520"/>
      <c r="P152" s="1520"/>
      <c r="Q152" s="1520"/>
      <c r="R152" s="1520"/>
      <c r="S152" s="1521"/>
      <c r="T152" s="1438"/>
      <c r="U152" s="1439"/>
      <c r="V152" s="1439"/>
      <c r="W152" s="1439"/>
      <c r="X152" s="1439"/>
      <c r="Y152" s="1439"/>
      <c r="Z152" s="1439"/>
      <c r="AA152" s="1439"/>
      <c r="AB152" s="1439"/>
      <c r="AC152" s="1439"/>
      <c r="AD152" s="1439"/>
      <c r="AE152" s="1439"/>
      <c r="AF152" s="1439"/>
      <c r="AG152" s="1439"/>
      <c r="AH152" s="1531"/>
      <c r="AI152" s="1439"/>
      <c r="AJ152" s="1690"/>
      <c r="AK152" s="1438"/>
      <c r="AL152" s="1439"/>
      <c r="AM152" s="1439"/>
      <c r="AN152" s="1439"/>
      <c r="AO152" s="1439"/>
      <c r="AP152" s="1439"/>
      <c r="AQ152" s="1439"/>
      <c r="AR152" s="1439"/>
      <c r="AS152" s="1439"/>
      <c r="AT152" s="1439"/>
      <c r="AU152" s="1439"/>
      <c r="AV152" s="1439"/>
      <c r="AW152" s="1439"/>
      <c r="AX152" s="1439"/>
      <c r="AY152" s="1439"/>
      <c r="AZ152" s="1439"/>
      <c r="BA152" s="1690"/>
      <c r="BB152" s="1445"/>
      <c r="BC152" s="1446"/>
      <c r="BD152" s="1446"/>
      <c r="BE152" s="1446"/>
      <c r="BF152" s="1446"/>
      <c r="BG152" s="1446"/>
      <c r="BH152" s="1446"/>
      <c r="BI152" s="1446"/>
      <c r="BJ152" s="1446"/>
      <c r="BK152" s="1446"/>
      <c r="BL152" s="1446"/>
      <c r="BM152" s="1446"/>
      <c r="BN152" s="1446"/>
      <c r="BO152" s="1446"/>
      <c r="BP152" s="1446"/>
      <c r="BQ152" s="1446"/>
      <c r="BR152" s="1447"/>
      <c r="BS152" s="1438"/>
      <c r="BT152" s="1439"/>
      <c r="BU152" s="1439"/>
      <c r="BV152" s="1439"/>
      <c r="BW152" s="1439"/>
      <c r="BX152" s="1439"/>
      <c r="BY152" s="1439"/>
      <c r="BZ152" s="1439"/>
      <c r="CA152" s="1439"/>
      <c r="CB152" s="1439"/>
      <c r="CC152" s="1439"/>
      <c r="CD152" s="1439"/>
      <c r="CE152" s="1439"/>
      <c r="CF152" s="1439"/>
      <c r="CG152" s="1439"/>
      <c r="CH152" s="1439"/>
      <c r="CI152" s="1440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4" t="s">
        <v>77</v>
      </c>
      <c r="B153" s="1429" t="str">
        <f t="shared" si="301"/>
        <v>M</v>
      </c>
      <c r="C153" s="1522"/>
      <c r="D153" s="1523"/>
      <c r="E153" s="1523"/>
      <c r="F153" s="1523"/>
      <c r="G153" s="1523"/>
      <c r="H153" s="1523"/>
      <c r="I153" s="1523"/>
      <c r="J153" s="1523"/>
      <c r="K153" s="1523"/>
      <c r="L153" s="1523"/>
      <c r="M153" s="1523"/>
      <c r="N153" s="1523"/>
      <c r="O153" s="1523"/>
      <c r="P153" s="1523"/>
      <c r="Q153" s="1523"/>
      <c r="R153" s="1523"/>
      <c r="S153" s="1524"/>
      <c r="T153" s="1438"/>
      <c r="U153" s="1439"/>
      <c r="V153" s="1439"/>
      <c r="W153" s="1439"/>
      <c r="X153" s="1439"/>
      <c r="Y153" s="1439"/>
      <c r="Z153" s="1439"/>
      <c r="AA153" s="1439"/>
      <c r="AB153" s="1439"/>
      <c r="AC153" s="1439"/>
      <c r="AD153" s="1439"/>
      <c r="AE153" s="1439"/>
      <c r="AF153" s="1439"/>
      <c r="AG153" s="1439"/>
      <c r="AH153" s="1531"/>
      <c r="AI153" s="1439"/>
      <c r="AJ153" s="1690"/>
      <c r="AK153" s="1441"/>
      <c r="AL153" s="1442"/>
      <c r="AM153" s="1442"/>
      <c r="AN153" s="1442"/>
      <c r="AO153" s="1442"/>
      <c r="AP153" s="1442"/>
      <c r="AQ153" s="1442"/>
      <c r="AR153" s="1442"/>
      <c r="AS153" s="1442"/>
      <c r="AT153" s="1442"/>
      <c r="AU153" s="1442"/>
      <c r="AV153" s="1442"/>
      <c r="AW153" s="1442"/>
      <c r="AX153" s="1442"/>
      <c r="AY153" s="1442"/>
      <c r="AZ153" s="1442"/>
      <c r="BA153" s="1691"/>
      <c r="BB153" s="1445"/>
      <c r="BC153" s="1446"/>
      <c r="BD153" s="1446"/>
      <c r="BE153" s="1446"/>
      <c r="BF153" s="1446"/>
      <c r="BG153" s="1446"/>
      <c r="BH153" s="1446"/>
      <c r="BI153" s="1446"/>
      <c r="BJ153" s="1446"/>
      <c r="BK153" s="1446"/>
      <c r="BL153" s="1446"/>
      <c r="BM153" s="1446"/>
      <c r="BN153" s="1446"/>
      <c r="BO153" s="1446"/>
      <c r="BP153" s="1446"/>
      <c r="BQ153" s="1446"/>
      <c r="BR153" s="1447"/>
      <c r="BS153" s="1438"/>
      <c r="BT153" s="1439"/>
      <c r="BU153" s="1439"/>
      <c r="BV153" s="1439"/>
      <c r="BW153" s="1439"/>
      <c r="BX153" s="1439"/>
      <c r="BY153" s="1439"/>
      <c r="BZ153" s="1439"/>
      <c r="CA153" s="1439"/>
      <c r="CB153" s="1439"/>
      <c r="CC153" s="1439"/>
      <c r="CD153" s="1439"/>
      <c r="CE153" s="1439"/>
      <c r="CF153" s="1439"/>
      <c r="CG153" s="1439"/>
      <c r="CH153" s="1439"/>
      <c r="CI153" s="1440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4" t="s">
        <v>78</v>
      </c>
      <c r="B154" s="1429" t="str">
        <f t="shared" si="301"/>
        <v>M</v>
      </c>
      <c r="C154" s="1522"/>
      <c r="D154" s="1523"/>
      <c r="E154" s="1523"/>
      <c r="F154" s="1523"/>
      <c r="G154" s="1523"/>
      <c r="H154" s="1523"/>
      <c r="I154" s="1523"/>
      <c r="J154" s="1523"/>
      <c r="K154" s="1523"/>
      <c r="L154" s="1523"/>
      <c r="M154" s="1523"/>
      <c r="N154" s="1523"/>
      <c r="O154" s="1523"/>
      <c r="P154" s="1523"/>
      <c r="Q154" s="1523"/>
      <c r="R154" s="1523"/>
      <c r="S154" s="1524"/>
      <c r="T154" s="1438"/>
      <c r="U154" s="1439"/>
      <c r="V154" s="1439"/>
      <c r="W154" s="1439"/>
      <c r="X154" s="1439"/>
      <c r="Y154" s="1439"/>
      <c r="Z154" s="1439"/>
      <c r="AA154" s="1439"/>
      <c r="AB154" s="1439"/>
      <c r="AC154" s="1439"/>
      <c r="AD154" s="1439"/>
      <c r="AE154" s="1439"/>
      <c r="AF154" s="1439"/>
      <c r="AG154" s="1439"/>
      <c r="AH154" s="1531"/>
      <c r="AI154" s="1439"/>
      <c r="AJ154" s="1690"/>
      <c r="AK154" s="1441"/>
      <c r="AL154" s="1442"/>
      <c r="AM154" s="1442"/>
      <c r="AN154" s="1442"/>
      <c r="AO154" s="1442"/>
      <c r="AP154" s="1442"/>
      <c r="AQ154" s="1442"/>
      <c r="AR154" s="1442"/>
      <c r="AS154" s="1442"/>
      <c r="AT154" s="1442"/>
      <c r="AU154" s="1442"/>
      <c r="AV154" s="1442"/>
      <c r="AW154" s="1442"/>
      <c r="AX154" s="1442"/>
      <c r="AY154" s="1442"/>
      <c r="AZ154" s="1442"/>
      <c r="BA154" s="1691"/>
      <c r="BB154" s="1445"/>
      <c r="BC154" s="1446"/>
      <c r="BD154" s="1446"/>
      <c r="BE154" s="1446"/>
      <c r="BF154" s="1446"/>
      <c r="BG154" s="1446"/>
      <c r="BH154" s="1446"/>
      <c r="BI154" s="1446"/>
      <c r="BJ154" s="1446"/>
      <c r="BK154" s="1446"/>
      <c r="BL154" s="1446"/>
      <c r="BM154" s="1446"/>
      <c r="BN154" s="1446"/>
      <c r="BO154" s="1446"/>
      <c r="BP154" s="1446"/>
      <c r="BQ154" s="1446"/>
      <c r="BR154" s="1447"/>
      <c r="BS154" s="1438"/>
      <c r="BT154" s="1439"/>
      <c r="BU154" s="1439"/>
      <c r="BV154" s="1439"/>
      <c r="BW154" s="1439"/>
      <c r="BX154" s="1439"/>
      <c r="BY154" s="1439"/>
      <c r="BZ154" s="1439"/>
      <c r="CA154" s="1439"/>
      <c r="CB154" s="1439"/>
      <c r="CC154" s="1439"/>
      <c r="CD154" s="1439"/>
      <c r="CE154" s="1439"/>
      <c r="CF154" s="1439"/>
      <c r="CG154" s="1439"/>
      <c r="CH154" s="1439"/>
      <c r="CI154" s="1440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4" t="s">
        <v>79</v>
      </c>
      <c r="B155" s="1429" t="str">
        <f t="shared" si="301"/>
        <v>M</v>
      </c>
      <c r="C155" s="1522"/>
      <c r="D155" s="1523"/>
      <c r="E155" s="1523"/>
      <c r="F155" s="1523"/>
      <c r="G155" s="1523"/>
      <c r="H155" s="1523"/>
      <c r="I155" s="1523"/>
      <c r="J155" s="1523"/>
      <c r="K155" s="1523"/>
      <c r="L155" s="1523"/>
      <c r="M155" s="1523"/>
      <c r="N155" s="1523"/>
      <c r="O155" s="1523"/>
      <c r="P155" s="1523"/>
      <c r="Q155" s="1523"/>
      <c r="R155" s="1523"/>
      <c r="S155" s="1524"/>
      <c r="T155" s="1438"/>
      <c r="U155" s="1439"/>
      <c r="V155" s="1439"/>
      <c r="W155" s="1439"/>
      <c r="X155" s="1439"/>
      <c r="Y155" s="1439"/>
      <c r="Z155" s="1439"/>
      <c r="AA155" s="1439"/>
      <c r="AB155" s="1439"/>
      <c r="AC155" s="1439"/>
      <c r="AD155" s="1439"/>
      <c r="AE155" s="1439"/>
      <c r="AF155" s="1439"/>
      <c r="AG155" s="1439"/>
      <c r="AH155" s="1531"/>
      <c r="AI155" s="1439"/>
      <c r="AJ155" s="1690"/>
      <c r="AK155" s="1441"/>
      <c r="AL155" s="1442"/>
      <c r="AM155" s="1442"/>
      <c r="AN155" s="1442"/>
      <c r="AO155" s="1442"/>
      <c r="AP155" s="1442"/>
      <c r="AQ155" s="1442"/>
      <c r="AR155" s="1442"/>
      <c r="AS155" s="1442"/>
      <c r="AT155" s="1442"/>
      <c r="AU155" s="1442"/>
      <c r="AV155" s="1442"/>
      <c r="AW155" s="1442"/>
      <c r="AX155" s="1442"/>
      <c r="AY155" s="1442"/>
      <c r="AZ155" s="1442"/>
      <c r="BA155" s="1691"/>
      <c r="BB155" s="1445"/>
      <c r="BC155" s="1446"/>
      <c r="BD155" s="1446"/>
      <c r="BE155" s="1446"/>
      <c r="BF155" s="1446"/>
      <c r="BG155" s="1446"/>
      <c r="BH155" s="1446"/>
      <c r="BI155" s="1446"/>
      <c r="BJ155" s="1446"/>
      <c r="BK155" s="1446"/>
      <c r="BL155" s="1446"/>
      <c r="BM155" s="1446"/>
      <c r="BN155" s="1446"/>
      <c r="BO155" s="1446"/>
      <c r="BP155" s="1446"/>
      <c r="BQ155" s="1446"/>
      <c r="BR155" s="1447"/>
      <c r="BS155" s="1438"/>
      <c r="BT155" s="1439"/>
      <c r="BU155" s="1439"/>
      <c r="BV155" s="1439"/>
      <c r="BW155" s="1439"/>
      <c r="BX155" s="1439"/>
      <c r="BY155" s="1439"/>
      <c r="BZ155" s="1439"/>
      <c r="CA155" s="1439"/>
      <c r="CB155" s="1439"/>
      <c r="CC155" s="1439"/>
      <c r="CD155" s="1439"/>
      <c r="CE155" s="1439"/>
      <c r="CF155" s="1439"/>
      <c r="CG155" s="1439"/>
      <c r="CH155" s="1439"/>
      <c r="CI155" s="1440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4" t="s">
        <v>80</v>
      </c>
      <c r="B156" s="1429" t="str">
        <f t="shared" si="301"/>
        <v>M</v>
      </c>
      <c r="C156" s="1522"/>
      <c r="D156" s="1523"/>
      <c r="E156" s="1523"/>
      <c r="F156" s="1523"/>
      <c r="G156" s="1523"/>
      <c r="H156" s="1523"/>
      <c r="I156" s="1523"/>
      <c r="J156" s="1523"/>
      <c r="K156" s="1523"/>
      <c r="L156" s="1523"/>
      <c r="M156" s="1523"/>
      <c r="N156" s="1523"/>
      <c r="O156" s="1523"/>
      <c r="P156" s="1523"/>
      <c r="Q156" s="1523"/>
      <c r="R156" s="1523"/>
      <c r="S156" s="1524"/>
      <c r="T156" s="1438"/>
      <c r="U156" s="1439"/>
      <c r="V156" s="1439"/>
      <c r="W156" s="1439"/>
      <c r="X156" s="1439"/>
      <c r="Y156" s="1439"/>
      <c r="Z156" s="1439"/>
      <c r="AA156" s="1439"/>
      <c r="AB156" s="1439"/>
      <c r="AC156" s="1439"/>
      <c r="AD156" s="1439"/>
      <c r="AE156" s="1439"/>
      <c r="AF156" s="1439"/>
      <c r="AG156" s="1439"/>
      <c r="AH156" s="1531"/>
      <c r="AI156" s="1439"/>
      <c r="AJ156" s="1690"/>
      <c r="AK156" s="1441"/>
      <c r="AL156" s="1442"/>
      <c r="AM156" s="1442"/>
      <c r="AN156" s="1442"/>
      <c r="AO156" s="1442"/>
      <c r="AP156" s="1442"/>
      <c r="AQ156" s="1442"/>
      <c r="AR156" s="1442"/>
      <c r="AS156" s="1442"/>
      <c r="AT156" s="1442"/>
      <c r="AU156" s="1442"/>
      <c r="AV156" s="1442"/>
      <c r="AW156" s="1442"/>
      <c r="AX156" s="1442"/>
      <c r="AY156" s="1442"/>
      <c r="AZ156" s="1442"/>
      <c r="BA156" s="1691"/>
      <c r="BB156" s="1445"/>
      <c r="BC156" s="1446"/>
      <c r="BD156" s="1446"/>
      <c r="BE156" s="1446"/>
      <c r="BF156" s="1446"/>
      <c r="BG156" s="1446"/>
      <c r="BH156" s="1446"/>
      <c r="BI156" s="1446"/>
      <c r="BJ156" s="1446"/>
      <c r="BK156" s="1446"/>
      <c r="BL156" s="1446"/>
      <c r="BM156" s="1446"/>
      <c r="BN156" s="1446"/>
      <c r="BO156" s="1446"/>
      <c r="BP156" s="1446"/>
      <c r="BQ156" s="1446"/>
      <c r="BR156" s="1447"/>
      <c r="BS156" s="1438"/>
      <c r="BT156" s="1439"/>
      <c r="BU156" s="1439"/>
      <c r="BV156" s="1439"/>
      <c r="BW156" s="1439"/>
      <c r="BX156" s="1439"/>
      <c r="BY156" s="1439"/>
      <c r="BZ156" s="1439"/>
      <c r="CA156" s="1439"/>
      <c r="CB156" s="1439"/>
      <c r="CC156" s="1439"/>
      <c r="CD156" s="1439"/>
      <c r="CE156" s="1439"/>
      <c r="CF156" s="1439"/>
      <c r="CG156" s="1439"/>
      <c r="CH156" s="1439"/>
      <c r="CI156" s="1440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7" t="s">
        <v>81</v>
      </c>
      <c r="B157" s="1429" t="str">
        <f t="shared" si="301"/>
        <v>M</v>
      </c>
      <c r="C157" s="1525"/>
      <c r="D157" s="1526"/>
      <c r="E157" s="1526"/>
      <c r="F157" s="1526"/>
      <c r="G157" s="1526"/>
      <c r="H157" s="1526"/>
      <c r="I157" s="1526"/>
      <c r="J157" s="1526"/>
      <c r="K157" s="1526"/>
      <c r="L157" s="1526"/>
      <c r="M157" s="1526"/>
      <c r="N157" s="1526"/>
      <c r="O157" s="1526"/>
      <c r="P157" s="1526"/>
      <c r="Q157" s="1526"/>
      <c r="R157" s="1526"/>
      <c r="S157" s="1527"/>
      <c r="T157" s="1449"/>
      <c r="U157" s="1450"/>
      <c r="V157" s="1450"/>
      <c r="W157" s="1450"/>
      <c r="X157" s="1450"/>
      <c r="Y157" s="1450"/>
      <c r="Z157" s="1450"/>
      <c r="AA157" s="1450"/>
      <c r="AB157" s="1450"/>
      <c r="AC157" s="1450"/>
      <c r="AD157" s="1450"/>
      <c r="AE157" s="1450"/>
      <c r="AF157" s="1450"/>
      <c r="AG157" s="1450"/>
      <c r="AH157" s="1451"/>
      <c r="AI157" s="1450"/>
      <c r="AJ157" s="1680"/>
      <c r="AK157" s="1449"/>
      <c r="AL157" s="1450"/>
      <c r="AM157" s="1450"/>
      <c r="AN157" s="1450"/>
      <c r="AO157" s="1450"/>
      <c r="AP157" s="1450"/>
      <c r="AQ157" s="1450"/>
      <c r="AR157" s="1450"/>
      <c r="AS157" s="1450"/>
      <c r="AT157" s="1450"/>
      <c r="AU157" s="1450"/>
      <c r="AV157" s="1450"/>
      <c r="AW157" s="1450"/>
      <c r="AX157" s="1450"/>
      <c r="AY157" s="1450"/>
      <c r="AZ157" s="1450"/>
      <c r="BA157" s="1680"/>
      <c r="BB157" s="1513" t="str">
        <f t="shared" ref="BB157:BJ157" si="321">IF(BB150="","",SUM(BB150,BB152,-BB153,-BB154,-BB155,BB156))</f>
        <v/>
      </c>
      <c r="BC157" s="1514" t="str">
        <f t="shared" si="321"/>
        <v/>
      </c>
      <c r="BD157" s="1514" t="str">
        <f t="shared" si="321"/>
        <v/>
      </c>
      <c r="BE157" s="1514" t="str">
        <f t="shared" si="321"/>
        <v/>
      </c>
      <c r="BF157" s="1514" t="str">
        <f t="shared" si="321"/>
        <v/>
      </c>
      <c r="BG157" s="1514" t="str">
        <f t="shared" si="321"/>
        <v/>
      </c>
      <c r="BH157" s="1514" t="str">
        <f t="shared" si="321"/>
        <v/>
      </c>
      <c r="BI157" s="1514" t="str">
        <f t="shared" si="321"/>
        <v/>
      </c>
      <c r="BJ157" s="1514" t="str">
        <f t="shared" si="321"/>
        <v/>
      </c>
      <c r="BK157" s="1514"/>
      <c r="BL157" s="1514"/>
      <c r="BM157" s="1514" t="str">
        <f t="shared" ref="BM157:BR157" si="322">IF(BM150="","",SUM(BM150,BM152,-BM153,-BM154,-BM155,BM156))</f>
        <v/>
      </c>
      <c r="BN157" s="1514" t="str">
        <f t="shared" si="322"/>
        <v/>
      </c>
      <c r="BO157" s="1514" t="str">
        <f t="shared" si="322"/>
        <v/>
      </c>
      <c r="BP157" s="1514" t="str">
        <f t="shared" si="322"/>
        <v/>
      </c>
      <c r="BQ157" s="1514" t="str">
        <f t="shared" si="322"/>
        <v/>
      </c>
      <c r="BR157" s="1514" t="str">
        <f t="shared" si="322"/>
        <v/>
      </c>
      <c r="BS157" s="1449"/>
      <c r="BT157" s="1450"/>
      <c r="BU157" s="1450"/>
      <c r="BV157" s="1450"/>
      <c r="BW157" s="1450"/>
      <c r="BX157" s="1450"/>
      <c r="BY157" s="1450"/>
      <c r="BZ157" s="1450"/>
      <c r="CA157" s="1450"/>
      <c r="CB157" s="1450"/>
      <c r="CC157" s="1450"/>
      <c r="CD157" s="1450"/>
      <c r="CE157" s="1450"/>
      <c r="CF157" s="1450"/>
      <c r="CG157" s="1450"/>
      <c r="CH157" s="1450"/>
      <c r="CI157" s="1452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3" t="s">
        <v>837</v>
      </c>
      <c r="B158" s="1420" t="str">
        <f t="shared" ref="B158:B165" si="323">$B$12</f>
        <v>BO</v>
      </c>
      <c r="C158" s="1500"/>
      <c r="D158" s="1532"/>
      <c r="E158" s="1532"/>
      <c r="F158" s="1532"/>
      <c r="G158" s="1532"/>
      <c r="H158" s="1532"/>
      <c r="I158" s="1532"/>
      <c r="J158" s="1532"/>
      <c r="K158" s="1532"/>
      <c r="L158" s="1532"/>
      <c r="M158" s="1532"/>
      <c r="N158" s="1532"/>
      <c r="O158" s="1532"/>
      <c r="P158" s="1532"/>
      <c r="Q158" s="1532"/>
      <c r="R158" s="1532"/>
      <c r="S158" s="1533"/>
      <c r="T158" s="1528"/>
      <c r="U158" s="1529"/>
      <c r="V158" s="1529"/>
      <c r="W158" s="1529"/>
      <c r="X158" s="1529"/>
      <c r="Y158" s="1529"/>
      <c r="Z158" s="1529"/>
      <c r="AA158" s="1529"/>
      <c r="AB158" s="1529"/>
      <c r="AC158" s="1529"/>
      <c r="AD158" s="1529"/>
      <c r="AE158" s="1529"/>
      <c r="AF158" s="1529"/>
      <c r="AG158" s="1529"/>
      <c r="AH158" s="1443"/>
      <c r="AI158" s="1529"/>
      <c r="AJ158" s="1692"/>
      <c r="AK158" s="1528"/>
      <c r="AL158" s="1529"/>
      <c r="AM158" s="1529"/>
      <c r="AN158" s="1529"/>
      <c r="AO158" s="1529"/>
      <c r="AP158" s="1529"/>
      <c r="AQ158" s="1529"/>
      <c r="AR158" s="1529"/>
      <c r="AS158" s="1529"/>
      <c r="AT158" s="1529"/>
      <c r="AU158" s="1529"/>
      <c r="AV158" s="1529"/>
      <c r="AW158" s="1529"/>
      <c r="AX158" s="1529"/>
      <c r="AY158" s="1529"/>
      <c r="AZ158" s="1529"/>
      <c r="BA158" s="1692"/>
      <c r="BB158" s="1528"/>
      <c r="BC158" s="1529"/>
      <c r="BD158" s="1529"/>
      <c r="BE158" s="1529"/>
      <c r="BF158" s="1529"/>
      <c r="BG158" s="1529"/>
      <c r="BH158" s="1529"/>
      <c r="BI158" s="1529"/>
      <c r="BJ158" s="1529"/>
      <c r="BK158" s="1529"/>
      <c r="BL158" s="1529"/>
      <c r="BM158" s="1529"/>
      <c r="BN158" s="1529"/>
      <c r="BO158" s="1529"/>
      <c r="BP158" s="1529"/>
      <c r="BQ158" s="1529"/>
      <c r="BR158" s="1530"/>
      <c r="BS158" s="1445"/>
      <c r="BT158" s="1460"/>
      <c r="BU158" s="1460"/>
      <c r="BV158" s="1460"/>
      <c r="BW158" s="1460"/>
      <c r="BX158" s="1460"/>
      <c r="BY158" s="1460"/>
      <c r="BZ158" s="1460"/>
      <c r="CA158" s="1460"/>
      <c r="CB158" s="1460"/>
      <c r="CC158" s="1460"/>
      <c r="CD158" s="1460"/>
      <c r="CE158" s="1460"/>
      <c r="CF158" s="1460"/>
      <c r="CG158" s="1460"/>
      <c r="CH158" s="1460"/>
      <c r="CI158" s="1461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4" t="s">
        <v>75</v>
      </c>
      <c r="B159" s="1429" t="str">
        <f t="shared" si="323"/>
        <v>BO</v>
      </c>
      <c r="C159" s="1510"/>
      <c r="D159" s="1367"/>
      <c r="E159" s="1367"/>
      <c r="F159" s="1367"/>
      <c r="G159" s="1367"/>
      <c r="H159" s="1367"/>
      <c r="I159" s="1367"/>
      <c r="J159" s="1367"/>
      <c r="K159" s="1367"/>
      <c r="L159" s="1367"/>
      <c r="M159" s="1367"/>
      <c r="N159" s="1367"/>
      <c r="O159" s="1367"/>
      <c r="P159" s="1367"/>
      <c r="Q159" s="1367"/>
      <c r="R159" s="1367"/>
      <c r="S159" s="1534"/>
      <c r="T159" s="1441"/>
      <c r="U159" s="1442"/>
      <c r="V159" s="1442"/>
      <c r="W159" s="1442"/>
      <c r="X159" s="1442"/>
      <c r="Y159" s="1442"/>
      <c r="Z159" s="1442"/>
      <c r="AA159" s="1442"/>
      <c r="AB159" s="1442"/>
      <c r="AC159" s="1442"/>
      <c r="AD159" s="1442"/>
      <c r="AE159" s="1442"/>
      <c r="AF159" s="1442"/>
      <c r="AG159" s="1442"/>
      <c r="AH159" s="1443"/>
      <c r="AI159" s="1442"/>
      <c r="AJ159" s="1691"/>
      <c r="AK159" s="1441"/>
      <c r="AL159" s="1442"/>
      <c r="AM159" s="1442"/>
      <c r="AN159" s="1442"/>
      <c r="AO159" s="1442"/>
      <c r="AP159" s="1442"/>
      <c r="AQ159" s="1442"/>
      <c r="AR159" s="1442"/>
      <c r="AS159" s="1442"/>
      <c r="AT159" s="1442"/>
      <c r="AU159" s="1442"/>
      <c r="AV159" s="1442"/>
      <c r="AW159" s="1442"/>
      <c r="AX159" s="1442"/>
      <c r="AY159" s="1442"/>
      <c r="AZ159" s="1442"/>
      <c r="BA159" s="1691"/>
      <c r="BB159" s="1441"/>
      <c r="BC159" s="1442"/>
      <c r="BD159" s="1442"/>
      <c r="BE159" s="1442"/>
      <c r="BF159" s="1442"/>
      <c r="BG159" s="1442"/>
      <c r="BH159" s="1442"/>
      <c r="BI159" s="1442"/>
      <c r="BJ159" s="1442"/>
      <c r="BK159" s="1442"/>
      <c r="BL159" s="1442"/>
      <c r="BM159" s="1442"/>
      <c r="BN159" s="1442"/>
      <c r="BO159" s="1442"/>
      <c r="BP159" s="1442"/>
      <c r="BQ159" s="1442"/>
      <c r="BR159" s="1444"/>
      <c r="BS159" s="1445"/>
      <c r="BT159" s="1446"/>
      <c r="BU159" s="1446"/>
      <c r="BV159" s="1446"/>
      <c r="BW159" s="1446"/>
      <c r="BX159" s="1446"/>
      <c r="BY159" s="1446"/>
      <c r="BZ159" s="1446"/>
      <c r="CA159" s="1446"/>
      <c r="CB159" s="1446"/>
      <c r="CC159" s="1446"/>
      <c r="CD159" s="1446"/>
      <c r="CE159" s="1446"/>
      <c r="CF159" s="1446"/>
      <c r="CG159" s="1446"/>
      <c r="CH159" s="1446"/>
      <c r="CI159" s="1447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4" t="s">
        <v>76</v>
      </c>
      <c r="B160" s="1429" t="str">
        <f t="shared" si="323"/>
        <v>BO</v>
      </c>
      <c r="C160" s="1519"/>
      <c r="D160" s="1520"/>
      <c r="E160" s="1520"/>
      <c r="F160" s="1520"/>
      <c r="G160" s="1520"/>
      <c r="H160" s="1520"/>
      <c r="I160" s="1520"/>
      <c r="J160" s="1520"/>
      <c r="K160" s="1520"/>
      <c r="L160" s="1520"/>
      <c r="M160" s="1520"/>
      <c r="N160" s="1520"/>
      <c r="O160" s="1520"/>
      <c r="P160" s="1520"/>
      <c r="Q160" s="1520"/>
      <c r="R160" s="1520"/>
      <c r="S160" s="1521"/>
      <c r="T160" s="1438"/>
      <c r="U160" s="1439"/>
      <c r="V160" s="1439"/>
      <c r="W160" s="1439"/>
      <c r="X160" s="1439"/>
      <c r="Y160" s="1439"/>
      <c r="Z160" s="1439"/>
      <c r="AA160" s="1439"/>
      <c r="AB160" s="1439"/>
      <c r="AC160" s="1439"/>
      <c r="AD160" s="1439"/>
      <c r="AE160" s="1439"/>
      <c r="AF160" s="1439"/>
      <c r="AG160" s="1439"/>
      <c r="AH160" s="1531"/>
      <c r="AI160" s="1439"/>
      <c r="AJ160" s="1690"/>
      <c r="AK160" s="1438"/>
      <c r="AL160" s="1439"/>
      <c r="AM160" s="1439"/>
      <c r="AN160" s="1439"/>
      <c r="AO160" s="1439"/>
      <c r="AP160" s="1439"/>
      <c r="AQ160" s="1439"/>
      <c r="AR160" s="1439"/>
      <c r="AS160" s="1439"/>
      <c r="AT160" s="1439"/>
      <c r="AU160" s="1439"/>
      <c r="AV160" s="1439"/>
      <c r="AW160" s="1439"/>
      <c r="AX160" s="1439"/>
      <c r="AY160" s="1439"/>
      <c r="AZ160" s="1439"/>
      <c r="BA160" s="1690"/>
      <c r="BB160" s="1438"/>
      <c r="BC160" s="1439"/>
      <c r="BD160" s="1439"/>
      <c r="BE160" s="1439"/>
      <c r="BF160" s="1439"/>
      <c r="BG160" s="1439"/>
      <c r="BH160" s="1439"/>
      <c r="BI160" s="1439"/>
      <c r="BJ160" s="1439"/>
      <c r="BK160" s="1439"/>
      <c r="BL160" s="1439"/>
      <c r="BM160" s="1439"/>
      <c r="BN160" s="1439"/>
      <c r="BO160" s="1439"/>
      <c r="BP160" s="1439"/>
      <c r="BQ160" s="1439"/>
      <c r="BR160" s="1440"/>
      <c r="BS160" s="1445"/>
      <c r="BT160" s="1446"/>
      <c r="BU160" s="1446"/>
      <c r="BV160" s="1446"/>
      <c r="BW160" s="1446"/>
      <c r="BX160" s="1446"/>
      <c r="BY160" s="1446"/>
      <c r="BZ160" s="1446"/>
      <c r="CA160" s="1446"/>
      <c r="CB160" s="1446"/>
      <c r="CC160" s="1446"/>
      <c r="CD160" s="1446"/>
      <c r="CE160" s="1446"/>
      <c r="CF160" s="1446"/>
      <c r="CG160" s="1446"/>
      <c r="CH160" s="1446"/>
      <c r="CI160" s="1447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4" t="s">
        <v>77</v>
      </c>
      <c r="B161" s="1429" t="str">
        <f t="shared" si="323"/>
        <v>BO</v>
      </c>
      <c r="C161" s="1522"/>
      <c r="D161" s="1523"/>
      <c r="E161" s="1523"/>
      <c r="F161" s="1523"/>
      <c r="G161" s="1523"/>
      <c r="H161" s="1523"/>
      <c r="I161" s="1523"/>
      <c r="J161" s="1523"/>
      <c r="K161" s="1523"/>
      <c r="L161" s="1523"/>
      <c r="M161" s="1523"/>
      <c r="N161" s="1523"/>
      <c r="O161" s="1523"/>
      <c r="P161" s="1523"/>
      <c r="Q161" s="1523"/>
      <c r="R161" s="1523"/>
      <c r="S161" s="1524"/>
      <c r="T161" s="1438"/>
      <c r="U161" s="1439"/>
      <c r="V161" s="1439"/>
      <c r="W161" s="1439"/>
      <c r="X161" s="1439"/>
      <c r="Y161" s="1439"/>
      <c r="Z161" s="1439"/>
      <c r="AA161" s="1439"/>
      <c r="AB161" s="1439"/>
      <c r="AC161" s="1439"/>
      <c r="AD161" s="1439"/>
      <c r="AE161" s="1439"/>
      <c r="AF161" s="1439"/>
      <c r="AG161" s="1439"/>
      <c r="AH161" s="1531"/>
      <c r="AI161" s="1439"/>
      <c r="AJ161" s="1690"/>
      <c r="AK161" s="1438"/>
      <c r="AL161" s="1439"/>
      <c r="AM161" s="1439"/>
      <c r="AN161" s="1439"/>
      <c r="AO161" s="1439"/>
      <c r="AP161" s="1439"/>
      <c r="AQ161" s="1439"/>
      <c r="AR161" s="1439"/>
      <c r="AS161" s="1439"/>
      <c r="AT161" s="1439"/>
      <c r="AU161" s="1439"/>
      <c r="AV161" s="1439"/>
      <c r="AW161" s="1439"/>
      <c r="AX161" s="1439"/>
      <c r="AY161" s="1439"/>
      <c r="AZ161" s="1439"/>
      <c r="BA161" s="1690"/>
      <c r="BB161" s="1438"/>
      <c r="BC161" s="1439"/>
      <c r="BD161" s="1439"/>
      <c r="BE161" s="1439"/>
      <c r="BF161" s="1439"/>
      <c r="BG161" s="1439"/>
      <c r="BH161" s="1439"/>
      <c r="BI161" s="1439"/>
      <c r="BJ161" s="1439"/>
      <c r="BK161" s="1439"/>
      <c r="BL161" s="1439"/>
      <c r="BM161" s="1439"/>
      <c r="BN161" s="1439"/>
      <c r="BO161" s="1439"/>
      <c r="BP161" s="1439"/>
      <c r="BQ161" s="1439"/>
      <c r="BR161" s="1440"/>
      <c r="BS161" s="1445"/>
      <c r="BT161" s="1446"/>
      <c r="BU161" s="1446"/>
      <c r="BV161" s="1446"/>
      <c r="BW161" s="1446"/>
      <c r="BX161" s="1446"/>
      <c r="BY161" s="1446"/>
      <c r="BZ161" s="1446"/>
      <c r="CA161" s="1446"/>
      <c r="CB161" s="1446"/>
      <c r="CC161" s="1446"/>
      <c r="CD161" s="1446"/>
      <c r="CE161" s="1446"/>
      <c r="CF161" s="1446"/>
      <c r="CG161" s="1446"/>
      <c r="CH161" s="1446"/>
      <c r="CI161" s="1447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4" t="s">
        <v>78</v>
      </c>
      <c r="B162" s="1429" t="str">
        <f t="shared" si="323"/>
        <v>BO</v>
      </c>
      <c r="C162" s="1522"/>
      <c r="D162" s="1523"/>
      <c r="E162" s="1523"/>
      <c r="F162" s="1523"/>
      <c r="G162" s="1523"/>
      <c r="H162" s="1523"/>
      <c r="I162" s="1523"/>
      <c r="J162" s="1523"/>
      <c r="K162" s="1523"/>
      <c r="L162" s="1523"/>
      <c r="M162" s="1523"/>
      <c r="N162" s="1523"/>
      <c r="O162" s="1523"/>
      <c r="P162" s="1523"/>
      <c r="Q162" s="1523"/>
      <c r="R162" s="1523"/>
      <c r="S162" s="1524"/>
      <c r="T162" s="1438"/>
      <c r="U162" s="1439"/>
      <c r="V162" s="1439"/>
      <c r="W162" s="1439"/>
      <c r="X162" s="1439"/>
      <c r="Y162" s="1439"/>
      <c r="Z162" s="1439"/>
      <c r="AA162" s="1439"/>
      <c r="AB162" s="1439"/>
      <c r="AC162" s="1439"/>
      <c r="AD162" s="1439"/>
      <c r="AE162" s="1439"/>
      <c r="AF162" s="1439"/>
      <c r="AG162" s="1439"/>
      <c r="AH162" s="1531"/>
      <c r="AI162" s="1439"/>
      <c r="AJ162" s="1690"/>
      <c r="AK162" s="1438"/>
      <c r="AL162" s="1439"/>
      <c r="AM162" s="1439"/>
      <c r="AN162" s="1439"/>
      <c r="AO162" s="1439"/>
      <c r="AP162" s="1439"/>
      <c r="AQ162" s="1439"/>
      <c r="AR162" s="1439"/>
      <c r="AS162" s="1439"/>
      <c r="AT162" s="1439"/>
      <c r="AU162" s="1439"/>
      <c r="AV162" s="1439"/>
      <c r="AW162" s="1439"/>
      <c r="AX162" s="1439"/>
      <c r="AY162" s="1439"/>
      <c r="AZ162" s="1439"/>
      <c r="BA162" s="1690"/>
      <c r="BB162" s="1438"/>
      <c r="BC162" s="1439"/>
      <c r="BD162" s="1439"/>
      <c r="BE162" s="1439"/>
      <c r="BF162" s="1439"/>
      <c r="BG162" s="1439"/>
      <c r="BH162" s="1439"/>
      <c r="BI162" s="1439"/>
      <c r="BJ162" s="1439"/>
      <c r="BK162" s="1439"/>
      <c r="BL162" s="1439"/>
      <c r="BM162" s="1439"/>
      <c r="BN162" s="1439"/>
      <c r="BO162" s="1439"/>
      <c r="BP162" s="1439"/>
      <c r="BQ162" s="1439"/>
      <c r="BR162" s="1440"/>
      <c r="BS162" s="1445"/>
      <c r="BT162" s="1446"/>
      <c r="BU162" s="1446"/>
      <c r="BV162" s="1446"/>
      <c r="BW162" s="1446"/>
      <c r="BX162" s="1446"/>
      <c r="BY162" s="1446"/>
      <c r="BZ162" s="1446"/>
      <c r="CA162" s="1446"/>
      <c r="CB162" s="1446"/>
      <c r="CC162" s="1446"/>
      <c r="CD162" s="1446"/>
      <c r="CE162" s="1446"/>
      <c r="CF162" s="1446"/>
      <c r="CG162" s="1446"/>
      <c r="CH162" s="1446"/>
      <c r="CI162" s="1447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4" t="s">
        <v>79</v>
      </c>
      <c r="B163" s="1429" t="str">
        <f t="shared" si="323"/>
        <v>BO</v>
      </c>
      <c r="C163" s="1522"/>
      <c r="D163" s="1523"/>
      <c r="E163" s="1523"/>
      <c r="F163" s="1523"/>
      <c r="G163" s="1523"/>
      <c r="H163" s="1523"/>
      <c r="I163" s="1523"/>
      <c r="J163" s="1523"/>
      <c r="K163" s="1523"/>
      <c r="L163" s="1523"/>
      <c r="M163" s="1523"/>
      <c r="N163" s="1523"/>
      <c r="O163" s="1523"/>
      <c r="P163" s="1523"/>
      <c r="Q163" s="1523"/>
      <c r="R163" s="1523"/>
      <c r="S163" s="1524"/>
      <c r="T163" s="1438"/>
      <c r="U163" s="1439"/>
      <c r="V163" s="1439"/>
      <c r="W163" s="1439"/>
      <c r="X163" s="1439"/>
      <c r="Y163" s="1439"/>
      <c r="Z163" s="1439"/>
      <c r="AA163" s="1439"/>
      <c r="AB163" s="1439"/>
      <c r="AC163" s="1439"/>
      <c r="AD163" s="1439"/>
      <c r="AE163" s="1439"/>
      <c r="AF163" s="1439"/>
      <c r="AG163" s="1439"/>
      <c r="AH163" s="1531"/>
      <c r="AI163" s="1439"/>
      <c r="AJ163" s="1690"/>
      <c r="AK163" s="1438"/>
      <c r="AL163" s="1439"/>
      <c r="AM163" s="1439"/>
      <c r="AN163" s="1439"/>
      <c r="AO163" s="1439"/>
      <c r="AP163" s="1439"/>
      <c r="AQ163" s="1439"/>
      <c r="AR163" s="1439"/>
      <c r="AS163" s="1439"/>
      <c r="AT163" s="1439"/>
      <c r="AU163" s="1439"/>
      <c r="AV163" s="1439"/>
      <c r="AW163" s="1439"/>
      <c r="AX163" s="1439"/>
      <c r="AY163" s="1439"/>
      <c r="AZ163" s="1439"/>
      <c r="BA163" s="1690"/>
      <c r="BB163" s="1438"/>
      <c r="BC163" s="1439"/>
      <c r="BD163" s="1439"/>
      <c r="BE163" s="1439"/>
      <c r="BF163" s="1439"/>
      <c r="BG163" s="1439"/>
      <c r="BH163" s="1439"/>
      <c r="BI163" s="1439"/>
      <c r="BJ163" s="1439"/>
      <c r="BK163" s="1439"/>
      <c r="BL163" s="1439"/>
      <c r="BM163" s="1439"/>
      <c r="BN163" s="1439"/>
      <c r="BO163" s="1439"/>
      <c r="BP163" s="1439"/>
      <c r="BQ163" s="1439"/>
      <c r="BR163" s="1440"/>
      <c r="BS163" s="1445"/>
      <c r="BT163" s="1446"/>
      <c r="BU163" s="1446"/>
      <c r="BV163" s="1446"/>
      <c r="BW163" s="1446"/>
      <c r="BX163" s="1446"/>
      <c r="BY163" s="1446"/>
      <c r="BZ163" s="1446"/>
      <c r="CA163" s="1446"/>
      <c r="CB163" s="1446"/>
      <c r="CC163" s="1446"/>
      <c r="CD163" s="1446"/>
      <c r="CE163" s="1446"/>
      <c r="CF163" s="1446"/>
      <c r="CG163" s="1446"/>
      <c r="CH163" s="1446"/>
      <c r="CI163" s="1447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4" t="s">
        <v>80</v>
      </c>
      <c r="B164" s="1429" t="str">
        <f t="shared" si="323"/>
        <v>BO</v>
      </c>
      <c r="C164" s="1522"/>
      <c r="D164" s="1523"/>
      <c r="E164" s="1523"/>
      <c r="F164" s="1523"/>
      <c r="G164" s="1523"/>
      <c r="H164" s="1523"/>
      <c r="I164" s="1523"/>
      <c r="J164" s="1523"/>
      <c r="K164" s="1523"/>
      <c r="L164" s="1523"/>
      <c r="M164" s="1523"/>
      <c r="N164" s="1523"/>
      <c r="O164" s="1523"/>
      <c r="P164" s="1523"/>
      <c r="Q164" s="1523"/>
      <c r="R164" s="1523"/>
      <c r="S164" s="1524"/>
      <c r="T164" s="1438"/>
      <c r="U164" s="1439"/>
      <c r="V164" s="1439"/>
      <c r="W164" s="1439"/>
      <c r="X164" s="1439"/>
      <c r="Y164" s="1439"/>
      <c r="Z164" s="1439"/>
      <c r="AA164" s="1439"/>
      <c r="AB164" s="1439"/>
      <c r="AC164" s="1439"/>
      <c r="AD164" s="1439"/>
      <c r="AE164" s="1439"/>
      <c r="AF164" s="1439"/>
      <c r="AG164" s="1439"/>
      <c r="AH164" s="1531"/>
      <c r="AI164" s="1439"/>
      <c r="AJ164" s="1690"/>
      <c r="AK164" s="1438"/>
      <c r="AL164" s="1439"/>
      <c r="AM164" s="1439"/>
      <c r="AN164" s="1439"/>
      <c r="AO164" s="1439"/>
      <c r="AP164" s="1439"/>
      <c r="AQ164" s="1439"/>
      <c r="AR164" s="1439"/>
      <c r="AS164" s="1439"/>
      <c r="AT164" s="1439"/>
      <c r="AU164" s="1439"/>
      <c r="AV164" s="1439"/>
      <c r="AW164" s="1439"/>
      <c r="AX164" s="1439"/>
      <c r="AY164" s="1439"/>
      <c r="AZ164" s="1439"/>
      <c r="BA164" s="1690"/>
      <c r="BB164" s="1438"/>
      <c r="BC164" s="1439"/>
      <c r="BD164" s="1439"/>
      <c r="BE164" s="1439"/>
      <c r="BF164" s="1439"/>
      <c r="BG164" s="1439"/>
      <c r="BH164" s="1439"/>
      <c r="BI164" s="1439"/>
      <c r="BJ164" s="1439"/>
      <c r="BK164" s="1439"/>
      <c r="BL164" s="1439"/>
      <c r="BM164" s="1439"/>
      <c r="BN164" s="1439"/>
      <c r="BO164" s="1439"/>
      <c r="BP164" s="1439"/>
      <c r="BQ164" s="1439"/>
      <c r="BR164" s="1440"/>
      <c r="BS164" s="1445"/>
      <c r="BT164" s="1446"/>
      <c r="BU164" s="1446"/>
      <c r="BV164" s="1446"/>
      <c r="BW164" s="1446"/>
      <c r="BX164" s="1446"/>
      <c r="BY164" s="1446"/>
      <c r="BZ164" s="1446"/>
      <c r="CA164" s="1446"/>
      <c r="CB164" s="1446"/>
      <c r="CC164" s="1446"/>
      <c r="CD164" s="1446"/>
      <c r="CE164" s="1446"/>
      <c r="CF164" s="1446"/>
      <c r="CG164" s="1446"/>
      <c r="CH164" s="1446"/>
      <c r="CI164" s="1447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7" t="s">
        <v>81</v>
      </c>
      <c r="B165" s="1429" t="str">
        <f t="shared" si="323"/>
        <v>BO</v>
      </c>
      <c r="C165" s="1525"/>
      <c r="D165" s="1526"/>
      <c r="E165" s="1526"/>
      <c r="F165" s="1526"/>
      <c r="G165" s="1526"/>
      <c r="H165" s="1526"/>
      <c r="I165" s="1526"/>
      <c r="J165" s="1526"/>
      <c r="K165" s="1526"/>
      <c r="L165" s="1526"/>
      <c r="M165" s="1526"/>
      <c r="N165" s="1526"/>
      <c r="O165" s="1526"/>
      <c r="P165" s="1526"/>
      <c r="Q165" s="1526"/>
      <c r="R165" s="1526"/>
      <c r="S165" s="1527"/>
      <c r="T165" s="1449"/>
      <c r="U165" s="1450"/>
      <c r="V165" s="1450"/>
      <c r="W165" s="1450"/>
      <c r="X165" s="1450"/>
      <c r="Y165" s="1450"/>
      <c r="Z165" s="1450"/>
      <c r="AA165" s="1450"/>
      <c r="AB165" s="1450"/>
      <c r="AC165" s="1450"/>
      <c r="AD165" s="1450"/>
      <c r="AE165" s="1450"/>
      <c r="AF165" s="1450"/>
      <c r="AG165" s="1450"/>
      <c r="AH165" s="1451"/>
      <c r="AI165" s="1450"/>
      <c r="AJ165" s="1680"/>
      <c r="AK165" s="1449"/>
      <c r="AL165" s="1450"/>
      <c r="AM165" s="1450"/>
      <c r="AN165" s="1450"/>
      <c r="AO165" s="1450"/>
      <c r="AP165" s="1450"/>
      <c r="AQ165" s="1450"/>
      <c r="AR165" s="1450"/>
      <c r="AS165" s="1450"/>
      <c r="AT165" s="1450"/>
      <c r="AU165" s="1450"/>
      <c r="AV165" s="1450"/>
      <c r="AW165" s="1450"/>
      <c r="AX165" s="1450"/>
      <c r="AY165" s="1450"/>
      <c r="AZ165" s="1450"/>
      <c r="BA165" s="1680"/>
      <c r="BB165" s="1449"/>
      <c r="BC165" s="1450"/>
      <c r="BD165" s="1450"/>
      <c r="BE165" s="1450"/>
      <c r="BF165" s="1450"/>
      <c r="BG165" s="1450"/>
      <c r="BH165" s="1450"/>
      <c r="BI165" s="1450"/>
      <c r="BJ165" s="1450"/>
      <c r="BK165" s="1450"/>
      <c r="BL165" s="1450"/>
      <c r="BM165" s="1450"/>
      <c r="BN165" s="1450"/>
      <c r="BO165" s="1450"/>
      <c r="BP165" s="1450"/>
      <c r="BQ165" s="1450"/>
      <c r="BR165" s="1452"/>
      <c r="BS165" s="1513" t="str">
        <f>IF(BS158="","",SUM(BS158,BS160,-BS161,-BS162,-BS163,BS164))</f>
        <v/>
      </c>
      <c r="BT165" s="1514" t="str">
        <f>IF(BT158="","",SUM(BT158,BT160,-BT161,-BT162,-BT163,BT164))</f>
        <v/>
      </c>
      <c r="BU165" s="1514" t="str">
        <f>IF(BU158="","",SUM(BU158,BU160,-BU161,-BU162,-BU163,BU164))</f>
        <v/>
      </c>
      <c r="BV165" s="1514" t="str">
        <f>IF(BV158="","",SUM(BV158,BV160,-BV161,-BV162,-BV163,BV164))</f>
        <v/>
      </c>
      <c r="BW165" s="1514"/>
      <c r="BX165" s="1514"/>
      <c r="BY165" s="1514" t="str">
        <f t="shared" ref="BY165:CI165" si="343">IF(BY158="","",SUM(BY158,BY160,-BY161,-BY162,-BY163,BY164))</f>
        <v/>
      </c>
      <c r="BZ165" s="1514" t="str">
        <f t="shared" si="343"/>
        <v/>
      </c>
      <c r="CA165" s="1514" t="str">
        <f t="shared" si="343"/>
        <v/>
      </c>
      <c r="CB165" s="1514" t="str">
        <f t="shared" si="343"/>
        <v/>
      </c>
      <c r="CC165" s="1514" t="str">
        <f t="shared" si="343"/>
        <v/>
      </c>
      <c r="CD165" s="1514" t="str">
        <f t="shared" si="343"/>
        <v/>
      </c>
      <c r="CE165" s="1514" t="str">
        <f t="shared" si="343"/>
        <v/>
      </c>
      <c r="CF165" s="1514" t="str">
        <f t="shared" si="343"/>
        <v/>
      </c>
      <c r="CG165" s="1514" t="str">
        <f t="shared" si="343"/>
        <v/>
      </c>
      <c r="CH165" s="1514" t="str">
        <f t="shared" si="343"/>
        <v/>
      </c>
      <c r="CI165" s="1514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3" t="s">
        <v>838</v>
      </c>
      <c r="B166" s="1420" t="str">
        <f>$B$9</f>
        <v>VP</v>
      </c>
      <c r="C166" s="1464">
        <v>0</v>
      </c>
      <c r="D166" s="1535">
        <v>0</v>
      </c>
      <c r="E166" s="1535">
        <v>0</v>
      </c>
      <c r="F166" s="1535">
        <v>0</v>
      </c>
      <c r="G166" s="1535">
        <v>0</v>
      </c>
      <c r="H166" s="1535">
        <v>0</v>
      </c>
      <c r="I166" s="1535"/>
      <c r="J166" s="1535"/>
      <c r="K166" s="1535">
        <v>0</v>
      </c>
      <c r="L166" s="1535"/>
      <c r="M166" s="1535"/>
      <c r="N166" s="1535"/>
      <c r="O166" s="1535"/>
      <c r="P166" s="1535"/>
      <c r="Q166" s="1535"/>
      <c r="R166" s="1535"/>
      <c r="S166" s="1536"/>
      <c r="T166" s="1421"/>
      <c r="U166" s="1422"/>
      <c r="V166" s="1422"/>
      <c r="W166" s="1422"/>
      <c r="X166" s="1422"/>
      <c r="Y166" s="1422"/>
      <c r="Z166" s="1422"/>
      <c r="AA166" s="1422"/>
      <c r="AB166" s="1422"/>
      <c r="AC166" s="1422"/>
      <c r="AD166" s="1422"/>
      <c r="AE166" s="1422"/>
      <c r="AF166" s="1422"/>
      <c r="AG166" s="1422"/>
      <c r="AH166" s="1423"/>
      <c r="AI166" s="1422"/>
      <c r="AJ166" s="1698"/>
      <c r="AK166" s="1426"/>
      <c r="AL166" s="1427"/>
      <c r="AM166" s="1427"/>
      <c r="AN166" s="1427"/>
      <c r="AO166" s="1427"/>
      <c r="AP166" s="1427"/>
      <c r="AQ166" s="1427"/>
      <c r="AR166" s="1427"/>
      <c r="AS166" s="1427"/>
      <c r="AT166" s="1427"/>
      <c r="AU166" s="1427"/>
      <c r="AV166" s="1427"/>
      <c r="AW166" s="1427"/>
      <c r="AX166" s="1427"/>
      <c r="AY166" s="1427"/>
      <c r="AZ166" s="1427"/>
      <c r="BA166" s="1689"/>
      <c r="BB166" s="1426"/>
      <c r="BC166" s="1427"/>
      <c r="BD166" s="1427"/>
      <c r="BE166" s="1427"/>
      <c r="BF166" s="1427"/>
      <c r="BG166" s="1427"/>
      <c r="BH166" s="1427"/>
      <c r="BI166" s="1427"/>
      <c r="BJ166" s="1427"/>
      <c r="BK166" s="1427"/>
      <c r="BL166" s="1427"/>
      <c r="BM166" s="1427"/>
      <c r="BN166" s="1427"/>
      <c r="BO166" s="1427"/>
      <c r="BP166" s="1427"/>
      <c r="BQ166" s="1427"/>
      <c r="BR166" s="1428"/>
      <c r="BS166" s="1426"/>
      <c r="BT166" s="1427"/>
      <c r="BU166" s="1427"/>
      <c r="BV166" s="1427"/>
      <c r="BW166" s="1427"/>
      <c r="BX166" s="1427"/>
      <c r="BY166" s="1427"/>
      <c r="BZ166" s="1427"/>
      <c r="CA166" s="1427"/>
      <c r="CB166" s="1427"/>
      <c r="CC166" s="1427"/>
      <c r="CD166" s="1427"/>
      <c r="CE166" s="1427"/>
      <c r="CF166" s="1427"/>
      <c r="CG166" s="1427"/>
      <c r="CH166" s="1427"/>
      <c r="CI166" s="1428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09"/>
      <c r="B167" s="1429" t="str">
        <f>$B$10</f>
        <v>P</v>
      </c>
      <c r="C167" s="1483">
        <v>0</v>
      </c>
      <c r="D167" s="1537">
        <v>0</v>
      </c>
      <c r="E167" s="1537">
        <v>0</v>
      </c>
      <c r="F167" s="1537">
        <v>0</v>
      </c>
      <c r="G167" s="1537">
        <v>0</v>
      </c>
      <c r="H167" s="1537">
        <v>0</v>
      </c>
      <c r="I167" s="1537"/>
      <c r="J167" s="1537"/>
      <c r="K167" s="1537">
        <v>0</v>
      </c>
      <c r="L167" s="1537"/>
      <c r="M167" s="1537"/>
      <c r="N167" s="1537"/>
      <c r="O167" s="1537"/>
      <c r="P167" s="1537"/>
      <c r="Q167" s="1537"/>
      <c r="R167" s="1537"/>
      <c r="S167" s="1538"/>
      <c r="T167" s="1430"/>
      <c r="U167" s="1431"/>
      <c r="V167" s="1431"/>
      <c r="W167" s="1431"/>
      <c r="X167" s="1431"/>
      <c r="Y167" s="1431"/>
      <c r="Z167" s="1431"/>
      <c r="AA167" s="1431"/>
      <c r="AB167" s="1431"/>
      <c r="AC167" s="1431"/>
      <c r="AD167" s="1431"/>
      <c r="AE167" s="1431"/>
      <c r="AF167" s="1431"/>
      <c r="AG167" s="1431"/>
      <c r="AH167" s="1432"/>
      <c r="AI167" s="1431"/>
      <c r="AJ167" s="1679"/>
      <c r="AK167" s="1445"/>
      <c r="AL167" s="1446"/>
      <c r="AM167" s="1446"/>
      <c r="AN167" s="1446"/>
      <c r="AO167" s="1446"/>
      <c r="AP167" s="1446"/>
      <c r="AQ167" s="1446"/>
      <c r="AR167" s="1446"/>
      <c r="AS167" s="1446"/>
      <c r="AT167" s="1446"/>
      <c r="AU167" s="1446"/>
      <c r="AV167" s="1446"/>
      <c r="AW167" s="1446"/>
      <c r="AX167" s="1446"/>
      <c r="AY167" s="1446"/>
      <c r="AZ167" s="1446"/>
      <c r="BA167" s="1686"/>
      <c r="BB167" s="1438"/>
      <c r="BC167" s="1439"/>
      <c r="BD167" s="1439"/>
      <c r="BE167" s="1439"/>
      <c r="BF167" s="1439"/>
      <c r="BG167" s="1439"/>
      <c r="BH167" s="1439"/>
      <c r="BI167" s="1439"/>
      <c r="BJ167" s="1439"/>
      <c r="BK167" s="1439"/>
      <c r="BL167" s="1439"/>
      <c r="BM167" s="1439"/>
      <c r="BN167" s="1439"/>
      <c r="BO167" s="1439"/>
      <c r="BP167" s="1439"/>
      <c r="BQ167" s="1439"/>
      <c r="BR167" s="1440"/>
      <c r="BS167" s="1438"/>
      <c r="BT167" s="1439"/>
      <c r="BU167" s="1439"/>
      <c r="BV167" s="1439"/>
      <c r="BW167" s="1439"/>
      <c r="BX167" s="1439"/>
      <c r="BY167" s="1439"/>
      <c r="BZ167" s="1439"/>
      <c r="CA167" s="1439"/>
      <c r="CB167" s="1439"/>
      <c r="CC167" s="1439"/>
      <c r="CD167" s="1439"/>
      <c r="CE167" s="1439"/>
      <c r="CF167" s="1439"/>
      <c r="CG167" s="1439"/>
      <c r="CH167" s="1439"/>
      <c r="CI167" s="1440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09"/>
      <c r="B168" s="1429" t="str">
        <f>$B$11</f>
        <v>M</v>
      </c>
      <c r="C168" s="1483">
        <v>5</v>
      </c>
      <c r="D168" s="1537">
        <v>2</v>
      </c>
      <c r="E168" s="1537">
        <v>4</v>
      </c>
      <c r="F168" s="1537">
        <v>1</v>
      </c>
      <c r="G168" s="1537">
        <v>0</v>
      </c>
      <c r="H168" s="1537">
        <v>4</v>
      </c>
      <c r="I168" s="1537"/>
      <c r="J168" s="1537">
        <v>2</v>
      </c>
      <c r="K168" s="1537">
        <v>0</v>
      </c>
      <c r="L168" s="1537"/>
      <c r="M168" s="1537"/>
      <c r="N168" s="1537"/>
      <c r="O168" s="1537"/>
      <c r="P168" s="1537"/>
      <c r="Q168" s="1537"/>
      <c r="R168" s="1537"/>
      <c r="S168" s="1538"/>
      <c r="T168" s="1441"/>
      <c r="U168" s="1442"/>
      <c r="V168" s="1442"/>
      <c r="W168" s="1442"/>
      <c r="X168" s="1442"/>
      <c r="Y168" s="1442"/>
      <c r="Z168" s="1442"/>
      <c r="AA168" s="1442"/>
      <c r="AB168" s="1442"/>
      <c r="AC168" s="1442"/>
      <c r="AD168" s="1442"/>
      <c r="AE168" s="1442"/>
      <c r="AF168" s="1442"/>
      <c r="AG168" s="1442"/>
      <c r="AH168" s="1443"/>
      <c r="AI168" s="1442"/>
      <c r="AJ168" s="1691"/>
      <c r="AK168" s="1430"/>
      <c r="AL168" s="1431"/>
      <c r="AM168" s="1431"/>
      <c r="AN168" s="1431"/>
      <c r="AO168" s="1431"/>
      <c r="AP168" s="1431"/>
      <c r="AQ168" s="1431"/>
      <c r="AR168" s="1431"/>
      <c r="AS168" s="1431"/>
      <c r="AT168" s="1431"/>
      <c r="AU168" s="1431"/>
      <c r="AV168" s="1431"/>
      <c r="AW168" s="1431"/>
      <c r="AX168" s="1431"/>
      <c r="AY168" s="1431"/>
      <c r="AZ168" s="1431"/>
      <c r="BA168" s="1679"/>
      <c r="BB168" s="1445">
        <v>3</v>
      </c>
      <c r="BC168" s="1446">
        <v>2</v>
      </c>
      <c r="BD168" s="1446">
        <v>2</v>
      </c>
      <c r="BE168" s="1446">
        <v>1</v>
      </c>
      <c r="BF168" s="1446">
        <v>12</v>
      </c>
      <c r="BG168" s="1446"/>
      <c r="BH168" s="1446"/>
      <c r="BI168" s="1446">
        <v>2</v>
      </c>
      <c r="BJ168" s="1446">
        <v>2</v>
      </c>
      <c r="BK168" s="1446"/>
      <c r="BL168" s="1446"/>
      <c r="BM168" s="1446"/>
      <c r="BN168" s="1446"/>
      <c r="BO168" s="1446"/>
      <c r="BP168" s="1446"/>
      <c r="BQ168" s="1446"/>
      <c r="BR168" s="1447"/>
      <c r="BS168" s="1438"/>
      <c r="BT168" s="1439"/>
      <c r="BU168" s="1439"/>
      <c r="BV168" s="1439"/>
      <c r="BW168" s="1439"/>
      <c r="BX168" s="1439"/>
      <c r="BY168" s="1439"/>
      <c r="BZ168" s="1439"/>
      <c r="CA168" s="1439"/>
      <c r="CB168" s="1439"/>
      <c r="CC168" s="1439"/>
      <c r="CD168" s="1439"/>
      <c r="CE168" s="1439"/>
      <c r="CF168" s="1439"/>
      <c r="CG168" s="1439"/>
      <c r="CH168" s="1439"/>
      <c r="CI168" s="1440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7"/>
      <c r="B169" s="1448" t="str">
        <f>$B$12</f>
        <v>BO</v>
      </c>
      <c r="C169" s="1358">
        <v>6</v>
      </c>
      <c r="D169" s="1539">
        <v>5</v>
      </c>
      <c r="E169" s="1539">
        <v>4</v>
      </c>
      <c r="F169" s="1539">
        <v>3</v>
      </c>
      <c r="G169" s="1539">
        <v>2</v>
      </c>
      <c r="H169" s="1539">
        <v>6</v>
      </c>
      <c r="I169" s="1539"/>
      <c r="J169" s="1539">
        <v>5</v>
      </c>
      <c r="K169" s="1539">
        <v>2</v>
      </c>
      <c r="L169" s="1539"/>
      <c r="M169" s="1539"/>
      <c r="N169" s="1539"/>
      <c r="O169" s="1539"/>
      <c r="P169" s="1539"/>
      <c r="Q169" s="1539"/>
      <c r="R169" s="1539"/>
      <c r="S169" s="1540"/>
      <c r="T169" s="1449"/>
      <c r="U169" s="1450"/>
      <c r="V169" s="1450"/>
      <c r="W169" s="1450"/>
      <c r="X169" s="1450"/>
      <c r="Y169" s="1450"/>
      <c r="Z169" s="1450"/>
      <c r="AA169" s="1450"/>
      <c r="AB169" s="1450"/>
      <c r="AC169" s="1450"/>
      <c r="AD169" s="1450"/>
      <c r="AE169" s="1450"/>
      <c r="AF169" s="1450"/>
      <c r="AG169" s="1450"/>
      <c r="AH169" s="1451"/>
      <c r="AI169" s="1450"/>
      <c r="AJ169" s="1680"/>
      <c r="AK169" s="1449"/>
      <c r="AL169" s="1450"/>
      <c r="AM169" s="1450"/>
      <c r="AN169" s="1450"/>
      <c r="AO169" s="1450"/>
      <c r="AP169" s="1450"/>
      <c r="AQ169" s="1450"/>
      <c r="AR169" s="1450"/>
      <c r="AS169" s="1450"/>
      <c r="AT169" s="1450"/>
      <c r="AU169" s="1450"/>
      <c r="AV169" s="1450"/>
      <c r="AW169" s="1450"/>
      <c r="AX169" s="1450"/>
      <c r="AY169" s="1450"/>
      <c r="AZ169" s="1450"/>
      <c r="BA169" s="1680"/>
      <c r="BB169" s="1453"/>
      <c r="BC169" s="1454"/>
      <c r="BD169" s="1454"/>
      <c r="BE169" s="1454"/>
      <c r="BF169" s="1454"/>
      <c r="BG169" s="1454"/>
      <c r="BH169" s="1454"/>
      <c r="BI169" s="1454"/>
      <c r="BJ169" s="1454"/>
      <c r="BK169" s="1454"/>
      <c r="BL169" s="1454"/>
      <c r="BM169" s="1454"/>
      <c r="BN169" s="1454"/>
      <c r="BO169" s="1454"/>
      <c r="BP169" s="1454"/>
      <c r="BQ169" s="1454"/>
      <c r="BR169" s="1455"/>
      <c r="BS169" s="1456">
        <v>6</v>
      </c>
      <c r="BT169" s="1457">
        <v>5</v>
      </c>
      <c r="BU169" s="1457">
        <v>10</v>
      </c>
      <c r="BV169" s="1457">
        <v>2</v>
      </c>
      <c r="BW169" s="1457">
        <v>4</v>
      </c>
      <c r="BX169" s="1457">
        <v>3</v>
      </c>
      <c r="BY169" s="1457"/>
      <c r="BZ169" s="1457">
        <v>4</v>
      </c>
      <c r="CA169" s="1457"/>
      <c r="CB169" s="1457"/>
      <c r="CC169" s="1457"/>
      <c r="CD169" s="1457"/>
      <c r="CE169" s="1457"/>
      <c r="CF169" s="1457"/>
      <c r="CG169" s="1457"/>
      <c r="CH169" s="1457"/>
      <c r="CI169" s="1458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3" t="s">
        <v>839</v>
      </c>
      <c r="B170" s="1420" t="str">
        <f>$B$9</f>
        <v>VP</v>
      </c>
      <c r="C170" s="1464">
        <v>3</v>
      </c>
      <c r="D170" s="1535">
        <v>2</v>
      </c>
      <c r="E170" s="1535">
        <v>1</v>
      </c>
      <c r="F170" s="1535">
        <v>2</v>
      </c>
      <c r="G170" s="1535">
        <v>4</v>
      </c>
      <c r="H170" s="1535">
        <v>2</v>
      </c>
      <c r="I170" s="1535">
        <v>4</v>
      </c>
      <c r="J170" s="1535">
        <v>2</v>
      </c>
      <c r="K170" s="1535">
        <v>0</v>
      </c>
      <c r="L170" s="1535"/>
      <c r="M170" s="1535"/>
      <c r="N170" s="1535"/>
      <c r="O170" s="1535"/>
      <c r="P170" s="1535"/>
      <c r="Q170" s="1535"/>
      <c r="R170" s="1535"/>
      <c r="S170" s="1536"/>
      <c r="T170" s="1421">
        <v>7</v>
      </c>
      <c r="U170" s="1422">
        <v>8</v>
      </c>
      <c r="V170" s="1422">
        <v>5</v>
      </c>
      <c r="W170" s="1422">
        <v>6</v>
      </c>
      <c r="X170" s="1422">
        <v>5</v>
      </c>
      <c r="Y170" s="1422">
        <v>3</v>
      </c>
      <c r="Z170" s="1422"/>
      <c r="AA170" s="1422">
        <v>2</v>
      </c>
      <c r="AB170" s="1422">
        <v>5</v>
      </c>
      <c r="AC170" s="1422"/>
      <c r="AD170" s="1422"/>
      <c r="AE170" s="1422"/>
      <c r="AF170" s="1422"/>
      <c r="AG170" s="1422"/>
      <c r="AH170" s="1423"/>
      <c r="AI170" s="1422"/>
      <c r="AJ170" s="1698"/>
      <c r="AK170" s="1426"/>
      <c r="AL170" s="1427"/>
      <c r="AM170" s="1427"/>
      <c r="AN170" s="1427"/>
      <c r="AO170" s="1427"/>
      <c r="AP170" s="1427"/>
      <c r="AQ170" s="1427"/>
      <c r="AR170" s="1427"/>
      <c r="AS170" s="1427"/>
      <c r="AT170" s="1427"/>
      <c r="AU170" s="1427"/>
      <c r="AV170" s="1427"/>
      <c r="AW170" s="1427"/>
      <c r="AX170" s="1427"/>
      <c r="AY170" s="1427"/>
      <c r="AZ170" s="1427"/>
      <c r="BA170" s="1689"/>
      <c r="BB170" s="1426"/>
      <c r="BC170" s="1427"/>
      <c r="BD170" s="1427"/>
      <c r="BE170" s="1427"/>
      <c r="BF170" s="1427"/>
      <c r="BG170" s="1427"/>
      <c r="BH170" s="1427"/>
      <c r="BI170" s="1427"/>
      <c r="BJ170" s="1427"/>
      <c r="BK170" s="1427"/>
      <c r="BL170" s="1427"/>
      <c r="BM170" s="1427"/>
      <c r="BN170" s="1427"/>
      <c r="BO170" s="1427"/>
      <c r="BP170" s="1427"/>
      <c r="BQ170" s="1427"/>
      <c r="BR170" s="1428"/>
      <c r="BS170" s="1426"/>
      <c r="BT170" s="1427"/>
      <c r="BU170" s="1427"/>
      <c r="BV170" s="1427"/>
      <c r="BW170" s="1427"/>
      <c r="BX170" s="1427"/>
      <c r="BY170" s="1427"/>
      <c r="BZ170" s="1427"/>
      <c r="CA170" s="1427"/>
      <c r="CB170" s="1427"/>
      <c r="CC170" s="1427"/>
      <c r="CD170" s="1427"/>
      <c r="CE170" s="1427"/>
      <c r="CF170" s="1427"/>
      <c r="CG170" s="1427"/>
      <c r="CH170" s="1427"/>
      <c r="CI170" s="1428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09"/>
      <c r="B171" s="1429" t="str">
        <f>$B$10</f>
        <v>P</v>
      </c>
      <c r="C171" s="1483">
        <v>7</v>
      </c>
      <c r="D171" s="1537">
        <v>5</v>
      </c>
      <c r="E171" s="1537">
        <v>2</v>
      </c>
      <c r="F171" s="1537">
        <v>3</v>
      </c>
      <c r="G171" s="1537">
        <v>8</v>
      </c>
      <c r="H171" s="1537">
        <v>10</v>
      </c>
      <c r="I171" s="1537">
        <v>10</v>
      </c>
      <c r="J171" s="1537">
        <v>5</v>
      </c>
      <c r="K171" s="1537">
        <v>3</v>
      </c>
      <c r="L171" s="1537"/>
      <c r="M171" s="1537"/>
      <c r="N171" s="1537"/>
      <c r="O171" s="1537"/>
      <c r="P171" s="1537"/>
      <c r="Q171" s="1537"/>
      <c r="R171" s="1537"/>
      <c r="S171" s="1538"/>
      <c r="T171" s="1430"/>
      <c r="U171" s="1431"/>
      <c r="V171" s="1431"/>
      <c r="W171" s="1431"/>
      <c r="X171" s="1431"/>
      <c r="Y171" s="1431"/>
      <c r="Z171" s="1431"/>
      <c r="AA171" s="1431"/>
      <c r="AB171" s="1431"/>
      <c r="AC171" s="1431"/>
      <c r="AD171" s="1431"/>
      <c r="AE171" s="1431"/>
      <c r="AF171" s="1431"/>
      <c r="AG171" s="1431"/>
      <c r="AH171" s="1432"/>
      <c r="AI171" s="1431"/>
      <c r="AJ171" s="1679"/>
      <c r="AK171" s="1445">
        <v>10</v>
      </c>
      <c r="AL171" s="1446">
        <v>8</v>
      </c>
      <c r="AM171" s="1446">
        <v>10</v>
      </c>
      <c r="AN171" s="1446">
        <v>20</v>
      </c>
      <c r="AO171" s="1446">
        <v>21</v>
      </c>
      <c r="AP171" s="1446">
        <v>13</v>
      </c>
      <c r="AQ171" s="1446">
        <v>10</v>
      </c>
      <c r="AR171" s="1446">
        <v>20</v>
      </c>
      <c r="AS171" s="1446">
        <v>10</v>
      </c>
      <c r="AT171" s="1446"/>
      <c r="AU171" s="1446"/>
      <c r="AV171" s="1446"/>
      <c r="AW171" s="1446"/>
      <c r="AX171" s="1446"/>
      <c r="AY171" s="1446"/>
      <c r="AZ171" s="1446"/>
      <c r="BA171" s="1686"/>
      <c r="BB171" s="1438"/>
      <c r="BC171" s="1439"/>
      <c r="BD171" s="1439"/>
      <c r="BE171" s="1439"/>
      <c r="BF171" s="1439"/>
      <c r="BG171" s="1439"/>
      <c r="BH171" s="1439"/>
      <c r="BI171" s="1439"/>
      <c r="BJ171" s="1439"/>
      <c r="BK171" s="1439"/>
      <c r="BL171" s="1439"/>
      <c r="BM171" s="1439"/>
      <c r="BN171" s="1439"/>
      <c r="BO171" s="1439"/>
      <c r="BP171" s="1439"/>
      <c r="BQ171" s="1439"/>
      <c r="BR171" s="1440"/>
      <c r="BS171" s="1438"/>
      <c r="BT171" s="1439"/>
      <c r="BU171" s="1439"/>
      <c r="BV171" s="1439"/>
      <c r="BW171" s="1439"/>
      <c r="BX171" s="1439"/>
      <c r="BY171" s="1439"/>
      <c r="BZ171" s="1439"/>
      <c r="CA171" s="1439"/>
      <c r="CB171" s="1439"/>
      <c r="CC171" s="1439"/>
      <c r="CD171" s="1439"/>
      <c r="CE171" s="1439"/>
      <c r="CF171" s="1439"/>
      <c r="CG171" s="1439"/>
      <c r="CH171" s="1439"/>
      <c r="CI171" s="1440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09"/>
      <c r="B172" s="1429" t="str">
        <f>$B$11</f>
        <v>M</v>
      </c>
      <c r="C172" s="1483">
        <v>20</v>
      </c>
      <c r="D172" s="1537">
        <v>18</v>
      </c>
      <c r="E172" s="1537">
        <v>15</v>
      </c>
      <c r="F172" s="1537">
        <v>10</v>
      </c>
      <c r="G172" s="1537">
        <v>15</v>
      </c>
      <c r="H172" s="1537">
        <v>15</v>
      </c>
      <c r="I172" s="1537">
        <v>20</v>
      </c>
      <c r="J172" s="1537">
        <v>18</v>
      </c>
      <c r="K172" s="1537">
        <v>6</v>
      </c>
      <c r="L172" s="1537"/>
      <c r="M172" s="1537"/>
      <c r="N172" s="1537"/>
      <c r="O172" s="1537"/>
      <c r="P172" s="1537"/>
      <c r="Q172" s="1537"/>
      <c r="R172" s="1537"/>
      <c r="S172" s="1538"/>
      <c r="T172" s="1441"/>
      <c r="U172" s="1442"/>
      <c r="V172" s="1442"/>
      <c r="W172" s="1442"/>
      <c r="X172" s="1442"/>
      <c r="Y172" s="1442"/>
      <c r="Z172" s="1442"/>
      <c r="AA172" s="1442"/>
      <c r="AB172" s="1442"/>
      <c r="AC172" s="1442"/>
      <c r="AD172" s="1442"/>
      <c r="AE172" s="1442"/>
      <c r="AF172" s="1442"/>
      <c r="AG172" s="1442"/>
      <c r="AH172" s="1443"/>
      <c r="AI172" s="1442"/>
      <c r="AJ172" s="1691"/>
      <c r="AK172" s="1430"/>
      <c r="AL172" s="1431"/>
      <c r="AM172" s="1431"/>
      <c r="AN172" s="1431"/>
      <c r="AO172" s="1431"/>
      <c r="AP172" s="1431"/>
      <c r="AQ172" s="1431"/>
      <c r="AR172" s="1431"/>
      <c r="AS172" s="1431"/>
      <c r="AT172" s="1431"/>
      <c r="AU172" s="1431"/>
      <c r="AV172" s="1431"/>
      <c r="AW172" s="1431"/>
      <c r="AX172" s="1431"/>
      <c r="AY172" s="1431"/>
      <c r="AZ172" s="1431"/>
      <c r="BA172" s="1679"/>
      <c r="BB172" s="1445">
        <v>20</v>
      </c>
      <c r="BC172" s="1446">
        <v>15</v>
      </c>
      <c r="BD172" s="1541">
        <v>20</v>
      </c>
      <c r="BE172" s="1446">
        <v>20</v>
      </c>
      <c r="BF172" s="1446">
        <v>15</v>
      </c>
      <c r="BG172" s="1446">
        <v>10</v>
      </c>
      <c r="BH172" s="1446">
        <v>25</v>
      </c>
      <c r="BI172" s="1446">
        <v>15</v>
      </c>
      <c r="BJ172" s="1446">
        <v>50</v>
      </c>
      <c r="BK172" s="1446"/>
      <c r="BL172" s="1446"/>
      <c r="BM172" s="1446"/>
      <c r="BN172" s="1446"/>
      <c r="BO172" s="1446"/>
      <c r="BP172" s="1446"/>
      <c r="BQ172" s="1446"/>
      <c r="BR172" s="1447"/>
      <c r="BS172" s="1438"/>
      <c r="BT172" s="1439"/>
      <c r="BU172" s="1439"/>
      <c r="BV172" s="1439"/>
      <c r="BW172" s="1439"/>
      <c r="BX172" s="1439"/>
      <c r="BY172" s="1439"/>
      <c r="BZ172" s="1439"/>
      <c r="CA172" s="1439"/>
      <c r="CB172" s="1439"/>
      <c r="CC172" s="1439"/>
      <c r="CD172" s="1439"/>
      <c r="CE172" s="1439"/>
      <c r="CF172" s="1439"/>
      <c r="CG172" s="1439"/>
      <c r="CH172" s="1439"/>
      <c r="CI172" s="1440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7"/>
      <c r="B173" s="1448" t="str">
        <f>$B$12</f>
        <v>BO</v>
      </c>
      <c r="C173" s="1358">
        <v>25</v>
      </c>
      <c r="D173" s="1539">
        <v>26</v>
      </c>
      <c r="E173" s="1539">
        <v>30</v>
      </c>
      <c r="F173" s="1539">
        <v>20</v>
      </c>
      <c r="G173" s="1539">
        <v>25</v>
      </c>
      <c r="H173" s="1539">
        <v>20</v>
      </c>
      <c r="I173" s="1539">
        <v>35</v>
      </c>
      <c r="J173" s="1539">
        <v>35</v>
      </c>
      <c r="K173" s="1539">
        <v>20</v>
      </c>
      <c r="L173" s="1539"/>
      <c r="M173" s="1539"/>
      <c r="N173" s="1539"/>
      <c r="O173" s="1539"/>
      <c r="P173" s="1539"/>
      <c r="Q173" s="1539"/>
      <c r="R173" s="1539"/>
      <c r="S173" s="1540"/>
      <c r="T173" s="1449"/>
      <c r="U173" s="1450"/>
      <c r="V173" s="1450"/>
      <c r="W173" s="1450"/>
      <c r="X173" s="1450"/>
      <c r="Y173" s="1450"/>
      <c r="Z173" s="1450"/>
      <c r="AA173" s="1450"/>
      <c r="AB173" s="1450"/>
      <c r="AC173" s="1450"/>
      <c r="AD173" s="1450"/>
      <c r="AE173" s="1450"/>
      <c r="AF173" s="1450"/>
      <c r="AG173" s="1450"/>
      <c r="AH173" s="1451"/>
      <c r="AI173" s="1450"/>
      <c r="AJ173" s="1680"/>
      <c r="AK173" s="1449"/>
      <c r="AL173" s="1450"/>
      <c r="AM173" s="1450"/>
      <c r="AN173" s="1450"/>
      <c r="AO173" s="1450"/>
      <c r="AP173" s="1450"/>
      <c r="AQ173" s="1450"/>
      <c r="AR173" s="1450"/>
      <c r="AS173" s="1450"/>
      <c r="AT173" s="1450"/>
      <c r="AU173" s="1450"/>
      <c r="AV173" s="1450"/>
      <c r="AW173" s="1450"/>
      <c r="AX173" s="1450"/>
      <c r="AY173" s="1450"/>
      <c r="AZ173" s="1450"/>
      <c r="BA173" s="1680"/>
      <c r="BB173" s="1453"/>
      <c r="BC173" s="1454"/>
      <c r="BD173" s="1454"/>
      <c r="BE173" s="1454"/>
      <c r="BF173" s="1454"/>
      <c r="BG173" s="1454"/>
      <c r="BH173" s="1454"/>
      <c r="BI173" s="1454"/>
      <c r="BJ173" s="1454"/>
      <c r="BK173" s="1454"/>
      <c r="BL173" s="1454"/>
      <c r="BM173" s="1454"/>
      <c r="BN173" s="1454"/>
      <c r="BO173" s="1454"/>
      <c r="BP173" s="1454"/>
      <c r="BQ173" s="1454"/>
      <c r="BR173" s="1455"/>
      <c r="BS173" s="1456">
        <v>20</v>
      </c>
      <c r="BT173" s="1457">
        <v>15</v>
      </c>
      <c r="BU173" s="1457">
        <v>20</v>
      </c>
      <c r="BV173" s="1457">
        <v>20</v>
      </c>
      <c r="BW173" s="1457">
        <v>18</v>
      </c>
      <c r="BX173" s="1457">
        <v>12</v>
      </c>
      <c r="BY173" s="1457">
        <v>20</v>
      </c>
      <c r="BZ173" s="1457">
        <v>18</v>
      </c>
      <c r="CA173" s="1457">
        <v>30</v>
      </c>
      <c r="CB173" s="1457"/>
      <c r="CC173" s="1457"/>
      <c r="CD173" s="1457"/>
      <c r="CE173" s="1457"/>
      <c r="CF173" s="1457"/>
      <c r="CG173" s="1457"/>
      <c r="CH173" s="1457"/>
      <c r="CI173" s="1458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4" t="s">
        <v>893</v>
      </c>
      <c r="B174" s="1420" t="str">
        <f>$B$9</f>
        <v>VP</v>
      </c>
      <c r="C174" s="1464"/>
      <c r="D174" s="1535"/>
      <c r="E174" s="1535"/>
      <c r="F174" s="1535"/>
      <c r="G174" s="1535"/>
      <c r="H174" s="1535"/>
      <c r="I174" s="1535"/>
      <c r="J174" s="1535"/>
      <c r="K174" s="1535"/>
      <c r="L174" s="1535"/>
      <c r="M174" s="1535"/>
      <c r="N174" s="1535"/>
      <c r="O174" s="1535"/>
      <c r="P174" s="1535"/>
      <c r="Q174" s="1535"/>
      <c r="R174" s="1535"/>
      <c r="S174" s="1536"/>
      <c r="T174" s="1421"/>
      <c r="U174" s="1422"/>
      <c r="V174" s="1422"/>
      <c r="W174" s="1422"/>
      <c r="X174" s="1422"/>
      <c r="Y174" s="1422"/>
      <c r="Z174" s="1422">
        <v>2</v>
      </c>
      <c r="AA174" s="1422"/>
      <c r="AB174" s="1422"/>
      <c r="AC174" s="1422"/>
      <c r="AD174" s="1422"/>
      <c r="AE174" s="1422"/>
      <c r="AF174" s="1422"/>
      <c r="AG174" s="1422"/>
      <c r="AH174" s="1423"/>
      <c r="AI174" s="1422"/>
      <c r="AJ174" s="1698"/>
      <c r="AK174" s="1426"/>
      <c r="AL174" s="1427"/>
      <c r="AM174" s="1427"/>
      <c r="AN174" s="1427"/>
      <c r="AO174" s="1427"/>
      <c r="AP174" s="1427"/>
      <c r="AQ174" s="1427"/>
      <c r="AR174" s="1427"/>
      <c r="AS174" s="1427"/>
      <c r="AT174" s="1427"/>
      <c r="AU174" s="1427"/>
      <c r="AV174" s="1427"/>
      <c r="AW174" s="1427"/>
      <c r="AX174" s="1427"/>
      <c r="AY174" s="1427"/>
      <c r="AZ174" s="1427"/>
      <c r="BA174" s="1689"/>
      <c r="BB174" s="1426"/>
      <c r="BC174" s="1427"/>
      <c r="BD174" s="1427"/>
      <c r="BE174" s="1427"/>
      <c r="BF174" s="1427"/>
      <c r="BG174" s="1427"/>
      <c r="BH174" s="1427"/>
      <c r="BI174" s="1427"/>
      <c r="BJ174" s="1427"/>
      <c r="BK174" s="1427"/>
      <c r="BL174" s="1427"/>
      <c r="BM174" s="1427"/>
      <c r="BN174" s="1427"/>
      <c r="BO174" s="1427"/>
      <c r="BP174" s="1427"/>
      <c r="BQ174" s="1427"/>
      <c r="BR174" s="1428"/>
      <c r="BS174" s="1426"/>
      <c r="BT174" s="1427"/>
      <c r="BU174" s="1427"/>
      <c r="BV174" s="1427"/>
      <c r="BW174" s="1427"/>
      <c r="BX174" s="1427"/>
      <c r="BY174" s="1427"/>
      <c r="BZ174" s="1427"/>
      <c r="CA174" s="1427"/>
      <c r="CB174" s="1427"/>
      <c r="CC174" s="1427"/>
      <c r="CD174" s="1427"/>
      <c r="CE174" s="1427"/>
      <c r="CF174" s="1427"/>
      <c r="CG174" s="1427"/>
      <c r="CH174" s="1427"/>
      <c r="CI174" s="1428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6"/>
      <c r="B175" s="1429" t="str">
        <f>$B$10</f>
        <v>P</v>
      </c>
      <c r="C175" s="1483"/>
      <c r="D175" s="1537"/>
      <c r="E175" s="1537"/>
      <c r="F175" s="1537"/>
      <c r="G175" s="1537"/>
      <c r="H175" s="1537"/>
      <c r="I175" s="1537"/>
      <c r="J175" s="1537"/>
      <c r="K175" s="1537"/>
      <c r="L175" s="1537"/>
      <c r="M175" s="1537"/>
      <c r="N175" s="1537"/>
      <c r="O175" s="1537"/>
      <c r="P175" s="1537"/>
      <c r="Q175" s="1537"/>
      <c r="R175" s="1537"/>
      <c r="S175" s="1538"/>
      <c r="T175" s="1430"/>
      <c r="U175" s="1431"/>
      <c r="V175" s="1431"/>
      <c r="W175" s="1431"/>
      <c r="X175" s="1431"/>
      <c r="Y175" s="1431"/>
      <c r="Z175" s="1431"/>
      <c r="AA175" s="1431"/>
      <c r="AB175" s="1431"/>
      <c r="AC175" s="1431"/>
      <c r="AD175" s="1431"/>
      <c r="AE175" s="1431"/>
      <c r="AF175" s="1431"/>
      <c r="AG175" s="1431"/>
      <c r="AH175" s="1432"/>
      <c r="AI175" s="1431"/>
      <c r="AJ175" s="1679"/>
      <c r="AK175" s="1445"/>
      <c r="AL175" s="1446"/>
      <c r="AM175" s="1446"/>
      <c r="AN175" s="1446"/>
      <c r="AO175" s="1446"/>
      <c r="AP175" s="1446"/>
      <c r="AQ175" s="1446"/>
      <c r="AR175" s="1446"/>
      <c r="AS175" s="1446"/>
      <c r="AT175" s="1446"/>
      <c r="AU175" s="1446"/>
      <c r="AV175" s="1446"/>
      <c r="AW175" s="1446"/>
      <c r="AX175" s="1446"/>
      <c r="AY175" s="1446"/>
      <c r="AZ175" s="1446"/>
      <c r="BA175" s="1686"/>
      <c r="BB175" s="1438"/>
      <c r="BC175" s="1439"/>
      <c r="BD175" s="1439"/>
      <c r="BE175" s="1439"/>
      <c r="BF175" s="1439"/>
      <c r="BG175" s="1439"/>
      <c r="BH175" s="1439"/>
      <c r="BI175" s="1439"/>
      <c r="BJ175" s="1439"/>
      <c r="BK175" s="1439"/>
      <c r="BL175" s="1439"/>
      <c r="BM175" s="1439"/>
      <c r="BN175" s="1439"/>
      <c r="BO175" s="1439"/>
      <c r="BP175" s="1439"/>
      <c r="BQ175" s="1439"/>
      <c r="BR175" s="1440"/>
      <c r="BS175" s="1438"/>
      <c r="BT175" s="1439"/>
      <c r="BU175" s="1439"/>
      <c r="BV175" s="1439"/>
      <c r="BW175" s="1439"/>
      <c r="BX175" s="1439"/>
      <c r="BY175" s="1439"/>
      <c r="BZ175" s="1439"/>
      <c r="CA175" s="1439"/>
      <c r="CB175" s="1439"/>
      <c r="CC175" s="1439"/>
      <c r="CD175" s="1439"/>
      <c r="CE175" s="1439"/>
      <c r="CF175" s="1439"/>
      <c r="CG175" s="1439"/>
      <c r="CH175" s="1439"/>
      <c r="CI175" s="1440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6"/>
      <c r="B176" s="1429" t="str">
        <f>$B$11</f>
        <v>M</v>
      </c>
      <c r="C176" s="1483"/>
      <c r="D176" s="1537"/>
      <c r="E176" s="1537"/>
      <c r="F176" s="1537"/>
      <c r="G176" s="1537"/>
      <c r="H176" s="1537"/>
      <c r="I176" s="1537"/>
      <c r="J176" s="1537"/>
      <c r="K176" s="1537"/>
      <c r="L176" s="1537"/>
      <c r="M176" s="1537"/>
      <c r="N176" s="1537"/>
      <c r="O176" s="1537"/>
      <c r="P176" s="1537"/>
      <c r="Q176" s="1537"/>
      <c r="R176" s="1537"/>
      <c r="S176" s="1538"/>
      <c r="T176" s="1441"/>
      <c r="U176" s="1442"/>
      <c r="V176" s="1442"/>
      <c r="W176" s="1442"/>
      <c r="X176" s="1442"/>
      <c r="Y176" s="1442"/>
      <c r="Z176" s="1442"/>
      <c r="AA176" s="1442"/>
      <c r="AB176" s="1442"/>
      <c r="AC176" s="1442"/>
      <c r="AD176" s="1442"/>
      <c r="AE176" s="1442"/>
      <c r="AF176" s="1442"/>
      <c r="AG176" s="1442"/>
      <c r="AH176" s="1443"/>
      <c r="AI176" s="1442"/>
      <c r="AJ176" s="1691"/>
      <c r="AK176" s="1430"/>
      <c r="AL176" s="1431"/>
      <c r="AM176" s="1431"/>
      <c r="AN176" s="1431"/>
      <c r="AO176" s="1431"/>
      <c r="AP176" s="1431"/>
      <c r="AQ176" s="1431"/>
      <c r="AR176" s="1431"/>
      <c r="AS176" s="1431"/>
      <c r="AT176" s="1431"/>
      <c r="AU176" s="1431"/>
      <c r="AV176" s="1431"/>
      <c r="AW176" s="1431"/>
      <c r="AX176" s="1431"/>
      <c r="AY176" s="1431"/>
      <c r="AZ176" s="1431"/>
      <c r="BA176" s="1679"/>
      <c r="BB176" s="1445"/>
      <c r="BC176" s="1446"/>
      <c r="BD176" s="1446"/>
      <c r="BE176" s="1446"/>
      <c r="BF176" s="1446"/>
      <c r="BG176" s="1446"/>
      <c r="BH176" s="1446"/>
      <c r="BI176" s="1446"/>
      <c r="BJ176" s="1446"/>
      <c r="BK176" s="1446"/>
      <c r="BL176" s="1446"/>
      <c r="BM176" s="1446"/>
      <c r="BN176" s="1446"/>
      <c r="BO176" s="1446"/>
      <c r="BP176" s="1446"/>
      <c r="BQ176" s="1446"/>
      <c r="BR176" s="1447"/>
      <c r="BS176" s="1438"/>
      <c r="BT176" s="1439"/>
      <c r="BU176" s="1439"/>
      <c r="BV176" s="1439"/>
      <c r="BW176" s="1439"/>
      <c r="BX176" s="1439"/>
      <c r="BY176" s="1439"/>
      <c r="BZ176" s="1439"/>
      <c r="CA176" s="1439"/>
      <c r="CB176" s="1439"/>
      <c r="CC176" s="1439"/>
      <c r="CD176" s="1439"/>
      <c r="CE176" s="1439"/>
      <c r="CF176" s="1439"/>
      <c r="CG176" s="1439"/>
      <c r="CH176" s="1439"/>
      <c r="CI176" s="1440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6"/>
      <c r="B177" s="1448" t="str">
        <f>$B$12</f>
        <v>BO</v>
      </c>
      <c r="C177" s="1358"/>
      <c r="D177" s="1539"/>
      <c r="E177" s="1539"/>
      <c r="F177" s="1539"/>
      <c r="G177" s="1539"/>
      <c r="H177" s="1539"/>
      <c r="I177" s="1539"/>
      <c r="J177" s="1539"/>
      <c r="K177" s="1539"/>
      <c r="L177" s="1539"/>
      <c r="M177" s="1539"/>
      <c r="N177" s="1539"/>
      <c r="O177" s="1539"/>
      <c r="P177" s="1539"/>
      <c r="Q177" s="1539"/>
      <c r="R177" s="1539"/>
      <c r="S177" s="1540"/>
      <c r="T177" s="1449"/>
      <c r="U177" s="1450"/>
      <c r="V177" s="1450"/>
      <c r="W177" s="1450"/>
      <c r="X177" s="1450"/>
      <c r="Y177" s="1450"/>
      <c r="Z177" s="1450"/>
      <c r="AA177" s="1450"/>
      <c r="AB177" s="1450"/>
      <c r="AC177" s="1450"/>
      <c r="AD177" s="1450"/>
      <c r="AE177" s="1450"/>
      <c r="AF177" s="1450"/>
      <c r="AG177" s="1450"/>
      <c r="AH177" s="1451"/>
      <c r="AI177" s="1450"/>
      <c r="AJ177" s="1680"/>
      <c r="AK177" s="1449"/>
      <c r="AL177" s="1450"/>
      <c r="AM177" s="1450"/>
      <c r="AN177" s="1450"/>
      <c r="AO177" s="1450"/>
      <c r="AP177" s="1450"/>
      <c r="AQ177" s="1450"/>
      <c r="AR177" s="1450"/>
      <c r="AS177" s="1450"/>
      <c r="AT177" s="1450"/>
      <c r="AU177" s="1450"/>
      <c r="AV177" s="1450"/>
      <c r="AW177" s="1450"/>
      <c r="AX177" s="1450"/>
      <c r="AY177" s="1450"/>
      <c r="AZ177" s="1450"/>
      <c r="BA177" s="1680"/>
      <c r="BB177" s="1453"/>
      <c r="BC177" s="1454"/>
      <c r="BD177" s="1454"/>
      <c r="BE177" s="1454"/>
      <c r="BF177" s="1454"/>
      <c r="BG177" s="1454"/>
      <c r="BH177" s="1454"/>
      <c r="BI177" s="1454"/>
      <c r="BJ177" s="1454"/>
      <c r="BK177" s="1454"/>
      <c r="BL177" s="1454"/>
      <c r="BM177" s="1454"/>
      <c r="BN177" s="1454"/>
      <c r="BO177" s="1454"/>
      <c r="BP177" s="1454"/>
      <c r="BQ177" s="1454"/>
      <c r="BR177" s="1455"/>
      <c r="BS177" s="1456"/>
      <c r="BT177" s="1457"/>
      <c r="BU177" s="1457"/>
      <c r="BV177" s="1457"/>
      <c r="BW177" s="1457"/>
      <c r="BX177" s="1457"/>
      <c r="BY177" s="1457"/>
      <c r="BZ177" s="1457"/>
      <c r="CA177" s="1457"/>
      <c r="CB177" s="1457"/>
      <c r="CC177" s="1457"/>
      <c r="CD177" s="1457"/>
      <c r="CE177" s="1457"/>
      <c r="CF177" s="1457"/>
      <c r="CG177" s="1457"/>
      <c r="CH177" s="1457"/>
      <c r="CI177" s="1458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4" t="s">
        <v>894</v>
      </c>
      <c r="B178" s="1420" t="str">
        <f>$B$9</f>
        <v>VP</v>
      </c>
      <c r="C178" s="1464"/>
      <c r="D178" s="1388"/>
      <c r="E178" s="1388"/>
      <c r="F178" s="1388"/>
      <c r="G178" s="1388"/>
      <c r="H178" s="1388"/>
      <c r="I178" s="1388"/>
      <c r="J178" s="1388"/>
      <c r="K178" s="1388"/>
      <c r="L178" s="1388"/>
      <c r="M178" s="1388"/>
      <c r="N178" s="1388"/>
      <c r="O178" s="1388"/>
      <c r="P178" s="1388"/>
      <c r="Q178" s="1388"/>
      <c r="R178" s="1388"/>
      <c r="S178" s="1389"/>
      <c r="T178" s="1421"/>
      <c r="U178" s="1422"/>
      <c r="V178" s="1422"/>
      <c r="W178" s="1422"/>
      <c r="X178" s="1422"/>
      <c r="Y178" s="1422"/>
      <c r="Z178" s="1422"/>
      <c r="AA178" s="1422"/>
      <c r="AB178" s="1422"/>
      <c r="AC178" s="1542"/>
      <c r="AD178" s="1542"/>
      <c r="AE178" s="1542"/>
      <c r="AF178" s="1542"/>
      <c r="AG178" s="1422"/>
      <c r="AH178" s="1423"/>
      <c r="AI178" s="1422"/>
      <c r="AJ178" s="1698"/>
      <c r="AK178" s="1426"/>
      <c r="AL178" s="1427"/>
      <c r="AM178" s="1427"/>
      <c r="AN178" s="1427"/>
      <c r="AO178" s="1427"/>
      <c r="AP178" s="1427"/>
      <c r="AQ178" s="1427"/>
      <c r="AR178" s="1427"/>
      <c r="AS178" s="1427"/>
      <c r="AT178" s="1427"/>
      <c r="AU178" s="1427"/>
      <c r="AV178" s="1427"/>
      <c r="AW178" s="1427"/>
      <c r="AX178" s="1427"/>
      <c r="AY178" s="1427"/>
      <c r="AZ178" s="1427"/>
      <c r="BA178" s="1689"/>
      <c r="BB178" s="1426"/>
      <c r="BC178" s="1427"/>
      <c r="BD178" s="1427"/>
      <c r="BE178" s="1427"/>
      <c r="BF178" s="1427"/>
      <c r="BG178" s="1427"/>
      <c r="BH178" s="1427"/>
      <c r="BI178" s="1427"/>
      <c r="BJ178" s="1427"/>
      <c r="BK178" s="1427"/>
      <c r="BL178" s="1427"/>
      <c r="BM178" s="1427"/>
      <c r="BN178" s="1427"/>
      <c r="BO178" s="1427"/>
      <c r="BP178" s="1427"/>
      <c r="BQ178" s="1427"/>
      <c r="BR178" s="1428"/>
      <c r="BS178" s="1426"/>
      <c r="BT178" s="1427"/>
      <c r="BU178" s="1427"/>
      <c r="BV178" s="1427"/>
      <c r="BW178" s="1427"/>
      <c r="BX178" s="1427"/>
      <c r="BY178" s="1427"/>
      <c r="BZ178" s="1427"/>
      <c r="CA178" s="1427"/>
      <c r="CB178" s="1427"/>
      <c r="CC178" s="1427"/>
      <c r="CD178" s="1427"/>
      <c r="CE178" s="1427"/>
      <c r="CF178" s="1427"/>
      <c r="CG178" s="1427"/>
      <c r="CH178" s="1427"/>
      <c r="CI178" s="1428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6"/>
      <c r="B179" s="1429" t="str">
        <f>$B$10</f>
        <v>P</v>
      </c>
      <c r="C179" s="1465"/>
      <c r="D179" s="1399"/>
      <c r="E179" s="1399"/>
      <c r="F179" s="1399"/>
      <c r="G179" s="1399"/>
      <c r="H179" s="1399"/>
      <c r="I179" s="1399"/>
      <c r="J179" s="1399"/>
      <c r="K179" s="1399"/>
      <c r="L179" s="1399"/>
      <c r="M179" s="1399"/>
      <c r="N179" s="1399"/>
      <c r="O179" s="1399"/>
      <c r="P179" s="1399"/>
      <c r="Q179" s="1399"/>
      <c r="R179" s="1399"/>
      <c r="S179" s="1400"/>
      <c r="T179" s="1430"/>
      <c r="U179" s="1431"/>
      <c r="V179" s="1431"/>
      <c r="W179" s="1431"/>
      <c r="X179" s="1431"/>
      <c r="Y179" s="1431"/>
      <c r="Z179" s="1431"/>
      <c r="AA179" s="1431"/>
      <c r="AB179" s="1431"/>
      <c r="AC179" s="1431"/>
      <c r="AD179" s="1431"/>
      <c r="AE179" s="1431"/>
      <c r="AF179" s="1431"/>
      <c r="AG179" s="1431"/>
      <c r="AH179" s="1432"/>
      <c r="AI179" s="1431"/>
      <c r="AJ179" s="1679"/>
      <c r="AK179" s="1445"/>
      <c r="AL179" s="1446"/>
      <c r="AM179" s="1446"/>
      <c r="AN179" s="1446"/>
      <c r="AO179" s="1446"/>
      <c r="AP179" s="1446"/>
      <c r="AQ179" s="1446"/>
      <c r="AR179" s="1446"/>
      <c r="AS179" s="1446"/>
      <c r="AT179" s="1446"/>
      <c r="AU179" s="1446"/>
      <c r="AV179" s="1505"/>
      <c r="AW179" s="1446"/>
      <c r="AX179" s="1505"/>
      <c r="AY179" s="1446"/>
      <c r="AZ179" s="1446"/>
      <c r="BA179" s="1686"/>
      <c r="BB179" s="1438"/>
      <c r="BC179" s="1439"/>
      <c r="BD179" s="1439"/>
      <c r="BE179" s="1439"/>
      <c r="BF179" s="1439"/>
      <c r="BG179" s="1439"/>
      <c r="BH179" s="1439"/>
      <c r="BI179" s="1439"/>
      <c r="BJ179" s="1439"/>
      <c r="BK179" s="1439"/>
      <c r="BL179" s="1439"/>
      <c r="BM179" s="1439"/>
      <c r="BN179" s="1439"/>
      <c r="BO179" s="1439"/>
      <c r="BP179" s="1439"/>
      <c r="BQ179" s="1439"/>
      <c r="BR179" s="1440"/>
      <c r="BS179" s="1438"/>
      <c r="BT179" s="1439"/>
      <c r="BU179" s="1439"/>
      <c r="BV179" s="1439"/>
      <c r="BW179" s="1439"/>
      <c r="BX179" s="1439"/>
      <c r="BY179" s="1439"/>
      <c r="BZ179" s="1439"/>
      <c r="CA179" s="1439"/>
      <c r="CB179" s="1439"/>
      <c r="CC179" s="1439"/>
      <c r="CD179" s="1439"/>
      <c r="CE179" s="1439"/>
      <c r="CF179" s="1439"/>
      <c r="CG179" s="1439"/>
      <c r="CH179" s="1439"/>
      <c r="CI179" s="1440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6"/>
      <c r="B180" s="1429" t="str">
        <f>$B$11</f>
        <v>M</v>
      </c>
      <c r="C180" s="1465"/>
      <c r="D180" s="1399"/>
      <c r="E180" s="1399"/>
      <c r="F180" s="1399"/>
      <c r="G180" s="1399"/>
      <c r="H180" s="1399"/>
      <c r="I180" s="1399"/>
      <c r="J180" s="1399"/>
      <c r="K180" s="1399"/>
      <c r="L180" s="1399"/>
      <c r="M180" s="1399"/>
      <c r="N180" s="1399"/>
      <c r="O180" s="1399"/>
      <c r="P180" s="1399"/>
      <c r="Q180" s="1399"/>
      <c r="R180" s="1399"/>
      <c r="S180" s="1400"/>
      <c r="T180" s="1441"/>
      <c r="U180" s="1442"/>
      <c r="V180" s="1442"/>
      <c r="W180" s="1442"/>
      <c r="X180" s="1442"/>
      <c r="Y180" s="1442"/>
      <c r="Z180" s="1442"/>
      <c r="AA180" s="1442"/>
      <c r="AB180" s="1442"/>
      <c r="AC180" s="1442"/>
      <c r="AD180" s="1442"/>
      <c r="AE180" s="1442"/>
      <c r="AF180" s="1442"/>
      <c r="AG180" s="1442"/>
      <c r="AH180" s="1443"/>
      <c r="AI180" s="1442"/>
      <c r="AJ180" s="1691"/>
      <c r="AK180" s="1430"/>
      <c r="AL180" s="1431"/>
      <c r="AM180" s="1431"/>
      <c r="AN180" s="1431"/>
      <c r="AO180" s="1431"/>
      <c r="AP180" s="1431"/>
      <c r="AQ180" s="1431"/>
      <c r="AR180" s="1431"/>
      <c r="AS180" s="1431"/>
      <c r="AT180" s="1431"/>
      <c r="AU180" s="1431"/>
      <c r="AV180" s="1431"/>
      <c r="AW180" s="1431"/>
      <c r="AX180" s="1431"/>
      <c r="AY180" s="1431"/>
      <c r="AZ180" s="1431"/>
      <c r="BA180" s="1679"/>
      <c r="BB180" s="1445"/>
      <c r="BC180" s="1446"/>
      <c r="BD180" s="1446"/>
      <c r="BE180" s="1446"/>
      <c r="BF180" s="1446"/>
      <c r="BG180" s="1446"/>
      <c r="BH180" s="1446"/>
      <c r="BI180" s="1446"/>
      <c r="BJ180" s="1446"/>
      <c r="BK180" s="1446"/>
      <c r="BL180" s="1446"/>
      <c r="BM180" s="1446"/>
      <c r="BN180" s="1446"/>
      <c r="BO180" s="1446"/>
      <c r="BP180" s="1446"/>
      <c r="BQ180" s="1446"/>
      <c r="BR180" s="1447"/>
      <c r="BS180" s="1438"/>
      <c r="BT180" s="1439"/>
      <c r="BU180" s="1439"/>
      <c r="BV180" s="1439"/>
      <c r="BW180" s="1439"/>
      <c r="BX180" s="1439"/>
      <c r="BY180" s="1439"/>
      <c r="BZ180" s="1439"/>
      <c r="CA180" s="1439"/>
      <c r="CB180" s="1439"/>
      <c r="CC180" s="1439"/>
      <c r="CD180" s="1439"/>
      <c r="CE180" s="1439"/>
      <c r="CF180" s="1439"/>
      <c r="CG180" s="1439"/>
      <c r="CH180" s="1439"/>
      <c r="CI180" s="1440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6"/>
      <c r="B181" s="1448" t="str">
        <f>$B$12</f>
        <v>BO</v>
      </c>
      <c r="C181" s="1358"/>
      <c r="D181" s="1359"/>
      <c r="E181" s="1359"/>
      <c r="F181" s="1359"/>
      <c r="G181" s="1359"/>
      <c r="H181" s="1359"/>
      <c r="I181" s="1359"/>
      <c r="J181" s="1359"/>
      <c r="K181" s="1359"/>
      <c r="L181" s="1359"/>
      <c r="M181" s="1359"/>
      <c r="N181" s="1359"/>
      <c r="O181" s="1359"/>
      <c r="P181" s="1359"/>
      <c r="Q181" s="1359"/>
      <c r="R181" s="1359"/>
      <c r="S181" s="1361"/>
      <c r="T181" s="1449"/>
      <c r="U181" s="1450"/>
      <c r="V181" s="1450"/>
      <c r="W181" s="1450"/>
      <c r="X181" s="1450"/>
      <c r="Y181" s="1450"/>
      <c r="Z181" s="1450"/>
      <c r="AA181" s="1450"/>
      <c r="AB181" s="1450"/>
      <c r="AC181" s="1450"/>
      <c r="AD181" s="1450"/>
      <c r="AE181" s="1450"/>
      <c r="AF181" s="1450"/>
      <c r="AG181" s="1450"/>
      <c r="AH181" s="1451"/>
      <c r="AI181" s="1450"/>
      <c r="AJ181" s="1680"/>
      <c r="AK181" s="1449"/>
      <c r="AL181" s="1450"/>
      <c r="AM181" s="1450"/>
      <c r="AN181" s="1450"/>
      <c r="AO181" s="1450"/>
      <c r="AP181" s="1450"/>
      <c r="AQ181" s="1450"/>
      <c r="AR181" s="1450"/>
      <c r="AS181" s="1450"/>
      <c r="AT181" s="1450"/>
      <c r="AU181" s="1450"/>
      <c r="AV181" s="1450"/>
      <c r="AW181" s="1450"/>
      <c r="AX181" s="1450"/>
      <c r="AY181" s="1450"/>
      <c r="AZ181" s="1450"/>
      <c r="BA181" s="1680"/>
      <c r="BB181" s="1449"/>
      <c r="BC181" s="1450"/>
      <c r="BD181" s="1450"/>
      <c r="BE181" s="1450"/>
      <c r="BF181" s="1450"/>
      <c r="BG181" s="1450"/>
      <c r="BH181" s="1450"/>
      <c r="BI181" s="1450"/>
      <c r="BJ181" s="1450"/>
      <c r="BK181" s="1450"/>
      <c r="BL181" s="1450"/>
      <c r="BM181" s="1450"/>
      <c r="BN181" s="1450"/>
      <c r="BO181" s="1450"/>
      <c r="BP181" s="1450"/>
      <c r="BQ181" s="1450"/>
      <c r="BR181" s="1452"/>
      <c r="BS181" s="1456"/>
      <c r="BT181" s="1457"/>
      <c r="BU181" s="1457"/>
      <c r="BV181" s="1457"/>
      <c r="BW181" s="1457"/>
      <c r="BX181" s="1457">
        <v>1</v>
      </c>
      <c r="BY181" s="1457"/>
      <c r="BZ181" s="1457"/>
      <c r="CA181" s="1457"/>
      <c r="CB181" s="1457"/>
      <c r="CC181" s="1457"/>
      <c r="CD181" s="1457"/>
      <c r="CE181" s="1457"/>
      <c r="CF181" s="1457"/>
      <c r="CG181" s="1457"/>
      <c r="CH181" s="1457"/>
      <c r="CI181" s="1458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3" t="s">
        <v>895</v>
      </c>
      <c r="B182" s="1420" t="str">
        <f>$B$9</f>
        <v>VP</v>
      </c>
      <c r="C182" s="1464">
        <v>3</v>
      </c>
      <c r="D182" s="1388">
        <v>5</v>
      </c>
      <c r="E182" s="1388">
        <v>2</v>
      </c>
      <c r="F182" s="1388">
        <v>4</v>
      </c>
      <c r="G182" s="1388">
        <v>6</v>
      </c>
      <c r="H182" s="1388">
        <v>5</v>
      </c>
      <c r="I182" s="1388">
        <v>2</v>
      </c>
      <c r="J182" s="1388">
        <v>4</v>
      </c>
      <c r="K182" s="1388">
        <v>2</v>
      </c>
      <c r="L182" s="1388"/>
      <c r="M182" s="1388"/>
      <c r="N182" s="1388"/>
      <c r="O182" s="1388"/>
      <c r="P182" s="1388"/>
      <c r="Q182" s="1388"/>
      <c r="R182" s="1388"/>
      <c r="S182" s="1389"/>
      <c r="T182" s="1421">
        <v>12</v>
      </c>
      <c r="U182" s="1422">
        <v>9</v>
      </c>
      <c r="V182" s="1422">
        <v>3</v>
      </c>
      <c r="W182" s="1422">
        <v>6</v>
      </c>
      <c r="X182" s="1422">
        <v>4</v>
      </c>
      <c r="Y182" s="1422">
        <v>4</v>
      </c>
      <c r="Z182" s="1422">
        <v>1</v>
      </c>
      <c r="AA182" s="1422">
        <v>10</v>
      </c>
      <c r="AB182" s="1422">
        <v>5</v>
      </c>
      <c r="AC182" s="1542"/>
      <c r="AD182" s="1542"/>
      <c r="AE182" s="1542"/>
      <c r="AF182" s="1542"/>
      <c r="AG182" s="1422"/>
      <c r="AH182" s="1423"/>
      <c r="AI182" s="1422"/>
      <c r="AJ182" s="1698"/>
      <c r="AK182" s="1426"/>
      <c r="AL182" s="1427"/>
      <c r="AM182" s="1427"/>
      <c r="AN182" s="1427"/>
      <c r="AO182" s="1427"/>
      <c r="AP182" s="1427"/>
      <c r="AQ182" s="1427"/>
      <c r="AR182" s="1427"/>
      <c r="AS182" s="1427"/>
      <c r="AT182" s="1427"/>
      <c r="AU182" s="1427"/>
      <c r="AV182" s="1427"/>
      <c r="AW182" s="1427"/>
      <c r="AX182" s="1427"/>
      <c r="AY182" s="1427"/>
      <c r="AZ182" s="1427"/>
      <c r="BA182" s="1689"/>
      <c r="BB182" s="1426"/>
      <c r="BC182" s="1427"/>
      <c r="BD182" s="1427"/>
      <c r="BE182" s="1427"/>
      <c r="BF182" s="1427"/>
      <c r="BG182" s="1427"/>
      <c r="BH182" s="1427"/>
      <c r="BI182" s="1427"/>
      <c r="BJ182" s="1427"/>
      <c r="BK182" s="1427"/>
      <c r="BL182" s="1427"/>
      <c r="BM182" s="1427"/>
      <c r="BN182" s="1427"/>
      <c r="BO182" s="1427"/>
      <c r="BP182" s="1427"/>
      <c r="BQ182" s="1427"/>
      <c r="BR182" s="1428"/>
      <c r="BS182" s="1426"/>
      <c r="BT182" s="1427"/>
      <c r="BU182" s="1427"/>
      <c r="BV182" s="1427"/>
      <c r="BW182" s="1427"/>
      <c r="BX182" s="1427"/>
      <c r="BY182" s="1427"/>
      <c r="BZ182" s="1427"/>
      <c r="CA182" s="1427"/>
      <c r="CB182" s="1427"/>
      <c r="CC182" s="1427"/>
      <c r="CD182" s="1427"/>
      <c r="CE182" s="1427"/>
      <c r="CF182" s="1427"/>
      <c r="CG182" s="1427"/>
      <c r="CH182" s="1427"/>
      <c r="CI182" s="1428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6"/>
      <c r="B183" s="1429" t="str">
        <f>$B$10</f>
        <v>P</v>
      </c>
      <c r="C183" s="1465">
        <v>5</v>
      </c>
      <c r="D183" s="1399">
        <v>6</v>
      </c>
      <c r="E183" s="1399">
        <v>5</v>
      </c>
      <c r="F183" s="1399">
        <v>7</v>
      </c>
      <c r="G183" s="1399">
        <v>8</v>
      </c>
      <c r="H183" s="1399">
        <v>9</v>
      </c>
      <c r="I183" s="1399">
        <v>4</v>
      </c>
      <c r="J183" s="1399">
        <v>6</v>
      </c>
      <c r="K183" s="1399">
        <v>2</v>
      </c>
      <c r="L183" s="1399"/>
      <c r="M183" s="1399"/>
      <c r="N183" s="1399"/>
      <c r="O183" s="1399"/>
      <c r="P183" s="1399"/>
      <c r="Q183" s="1399"/>
      <c r="R183" s="1399"/>
      <c r="S183" s="1400"/>
      <c r="T183" s="1430"/>
      <c r="U183" s="1431"/>
      <c r="V183" s="1431"/>
      <c r="W183" s="1431"/>
      <c r="X183" s="1431"/>
      <c r="Y183" s="1431"/>
      <c r="Z183" s="1431"/>
      <c r="AA183" s="1431"/>
      <c r="AB183" s="1431"/>
      <c r="AC183" s="1431"/>
      <c r="AD183" s="1431"/>
      <c r="AE183" s="1431"/>
      <c r="AF183" s="1431"/>
      <c r="AG183" s="1431"/>
      <c r="AH183" s="1432"/>
      <c r="AI183" s="1431"/>
      <c r="AJ183" s="1679"/>
      <c r="AK183" s="1445">
        <v>11</v>
      </c>
      <c r="AL183" s="1446">
        <v>3</v>
      </c>
      <c r="AM183" s="1446">
        <v>20</v>
      </c>
      <c r="AN183" s="1446">
        <v>6</v>
      </c>
      <c r="AO183" s="1446">
        <v>5</v>
      </c>
      <c r="AP183" s="1446">
        <v>5</v>
      </c>
      <c r="AQ183" s="1446">
        <v>10</v>
      </c>
      <c r="AR183" s="1446">
        <v>15</v>
      </c>
      <c r="AS183" s="1446">
        <v>6</v>
      </c>
      <c r="AT183" s="1446"/>
      <c r="AU183" s="1446"/>
      <c r="AV183" s="1505"/>
      <c r="AW183" s="1446"/>
      <c r="AX183" s="1505"/>
      <c r="AY183" s="1446"/>
      <c r="AZ183" s="1446"/>
      <c r="BA183" s="1686"/>
      <c r="BB183" s="1438"/>
      <c r="BC183" s="1439"/>
      <c r="BD183" s="1439"/>
      <c r="BE183" s="1439"/>
      <c r="BF183" s="1439"/>
      <c r="BG183" s="1439"/>
      <c r="BH183" s="1439"/>
      <c r="BI183" s="1439"/>
      <c r="BJ183" s="1439"/>
      <c r="BK183" s="1439"/>
      <c r="BL183" s="1439"/>
      <c r="BM183" s="1439"/>
      <c r="BN183" s="1439"/>
      <c r="BO183" s="1439"/>
      <c r="BP183" s="1439"/>
      <c r="BQ183" s="1439"/>
      <c r="BR183" s="1440"/>
      <c r="BS183" s="1438"/>
      <c r="BT183" s="1439"/>
      <c r="BU183" s="1439"/>
      <c r="BV183" s="1439"/>
      <c r="BW183" s="1439"/>
      <c r="BX183" s="1439"/>
      <c r="BY183" s="1439"/>
      <c r="BZ183" s="1439"/>
      <c r="CA183" s="1439"/>
      <c r="CB183" s="1439"/>
      <c r="CC183" s="1439"/>
      <c r="CD183" s="1439"/>
      <c r="CE183" s="1439"/>
      <c r="CF183" s="1439"/>
      <c r="CG183" s="1439"/>
      <c r="CH183" s="1439"/>
      <c r="CI183" s="1440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6"/>
      <c r="B184" s="1429" t="str">
        <f>$B$11</f>
        <v>M</v>
      </c>
      <c r="C184" s="1465">
        <v>8</v>
      </c>
      <c r="D184" s="1399">
        <v>10</v>
      </c>
      <c r="E184" s="1399">
        <v>7</v>
      </c>
      <c r="F184" s="1399">
        <v>9</v>
      </c>
      <c r="G184" s="1399">
        <v>11</v>
      </c>
      <c r="H184" s="1399">
        <v>13</v>
      </c>
      <c r="I184" s="1399">
        <v>10</v>
      </c>
      <c r="J184" s="1399">
        <v>10</v>
      </c>
      <c r="K184" s="1399">
        <v>8</v>
      </c>
      <c r="L184" s="1399"/>
      <c r="M184" s="1399"/>
      <c r="N184" s="1399"/>
      <c r="O184" s="1399"/>
      <c r="P184" s="1399"/>
      <c r="Q184" s="1399"/>
      <c r="R184" s="1399"/>
      <c r="S184" s="1400"/>
      <c r="T184" s="1441"/>
      <c r="U184" s="1442"/>
      <c r="V184" s="1442"/>
      <c r="W184" s="1442"/>
      <c r="X184" s="1442"/>
      <c r="Y184" s="1442"/>
      <c r="Z184" s="1442"/>
      <c r="AA184" s="1442"/>
      <c r="AB184" s="1442"/>
      <c r="AC184" s="1442"/>
      <c r="AD184" s="1442"/>
      <c r="AE184" s="1442"/>
      <c r="AF184" s="1442"/>
      <c r="AG184" s="1442"/>
      <c r="AH184" s="1443"/>
      <c r="AI184" s="1442"/>
      <c r="AJ184" s="1691"/>
      <c r="AK184" s="1430"/>
      <c r="AL184" s="1431"/>
      <c r="AM184" s="1431"/>
      <c r="AN184" s="1431"/>
      <c r="AO184" s="1431"/>
      <c r="AP184" s="1431"/>
      <c r="AQ184" s="1431"/>
      <c r="AR184" s="1431"/>
      <c r="AS184" s="1431"/>
      <c r="AT184" s="1431"/>
      <c r="AU184" s="1431"/>
      <c r="AV184" s="1431"/>
      <c r="AW184" s="1431"/>
      <c r="AX184" s="1431"/>
      <c r="AY184" s="1431"/>
      <c r="AZ184" s="1431"/>
      <c r="BA184" s="1679"/>
      <c r="BB184" s="1445">
        <v>23</v>
      </c>
      <c r="BC184" s="1446">
        <v>16</v>
      </c>
      <c r="BD184" s="1446">
        <v>14</v>
      </c>
      <c r="BE184" s="1446">
        <v>13</v>
      </c>
      <c r="BF184" s="1446">
        <v>13</v>
      </c>
      <c r="BG184" s="1446">
        <v>12</v>
      </c>
      <c r="BH184" s="1446">
        <v>10</v>
      </c>
      <c r="BI184" s="1446">
        <v>17</v>
      </c>
      <c r="BJ184" s="1446">
        <v>19</v>
      </c>
      <c r="BK184" s="1446"/>
      <c r="BL184" s="1446"/>
      <c r="BM184" s="1446"/>
      <c r="BN184" s="1446"/>
      <c r="BO184" s="1446"/>
      <c r="BP184" s="1446"/>
      <c r="BQ184" s="1446"/>
      <c r="BR184" s="1447"/>
      <c r="BS184" s="1438"/>
      <c r="BT184" s="1439"/>
      <c r="BU184" s="1439"/>
      <c r="BV184" s="1439"/>
      <c r="BW184" s="1439"/>
      <c r="BX184" s="1439"/>
      <c r="BY184" s="1439"/>
      <c r="BZ184" s="1439"/>
      <c r="CA184" s="1439"/>
      <c r="CB184" s="1439"/>
      <c r="CC184" s="1439"/>
      <c r="CD184" s="1439"/>
      <c r="CE184" s="1439"/>
      <c r="CF184" s="1439"/>
      <c r="CG184" s="1439"/>
      <c r="CH184" s="1439"/>
      <c r="CI184" s="1440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6"/>
      <c r="B185" s="1448" t="str">
        <f>$B$12</f>
        <v>BO</v>
      </c>
      <c r="C185" s="1358">
        <v>9</v>
      </c>
      <c r="D185" s="1359">
        <v>12</v>
      </c>
      <c r="E185" s="1359">
        <v>9</v>
      </c>
      <c r="F185" s="1359">
        <v>13</v>
      </c>
      <c r="G185" s="1359">
        <v>14</v>
      </c>
      <c r="H185" s="1359">
        <v>17</v>
      </c>
      <c r="I185" s="1359">
        <v>15</v>
      </c>
      <c r="J185" s="1359">
        <v>12</v>
      </c>
      <c r="K185" s="1359">
        <v>21</v>
      </c>
      <c r="L185" s="1359"/>
      <c r="M185" s="1359"/>
      <c r="N185" s="1359"/>
      <c r="O185" s="1359"/>
      <c r="P185" s="1359"/>
      <c r="Q185" s="1359"/>
      <c r="R185" s="1359"/>
      <c r="S185" s="1361"/>
      <c r="T185" s="1449"/>
      <c r="U185" s="1450"/>
      <c r="V185" s="1450"/>
      <c r="W185" s="1450"/>
      <c r="X185" s="1450"/>
      <c r="Y185" s="1450"/>
      <c r="Z185" s="1450"/>
      <c r="AA185" s="1450"/>
      <c r="AB185" s="1450"/>
      <c r="AC185" s="1450"/>
      <c r="AD185" s="1450"/>
      <c r="AE185" s="1450"/>
      <c r="AF185" s="1450"/>
      <c r="AG185" s="1450"/>
      <c r="AH185" s="1451"/>
      <c r="AI185" s="1450"/>
      <c r="AJ185" s="1680"/>
      <c r="AK185" s="1449"/>
      <c r="AL185" s="1450"/>
      <c r="AM185" s="1450"/>
      <c r="AN185" s="1450"/>
      <c r="AO185" s="1450"/>
      <c r="AP185" s="1450"/>
      <c r="AQ185" s="1450"/>
      <c r="AR185" s="1450"/>
      <c r="AS185" s="1450"/>
      <c r="AT185" s="1450"/>
      <c r="AU185" s="1450"/>
      <c r="AV185" s="1450"/>
      <c r="AW185" s="1450"/>
      <c r="AX185" s="1450"/>
      <c r="AY185" s="1450"/>
      <c r="AZ185" s="1450"/>
      <c r="BA185" s="1680"/>
      <c r="BB185" s="1449"/>
      <c r="BC185" s="1450"/>
      <c r="BD185" s="1450"/>
      <c r="BE185" s="1450"/>
      <c r="BF185" s="1450"/>
      <c r="BG185" s="1450"/>
      <c r="BH185" s="1450"/>
      <c r="BI185" s="1450"/>
      <c r="BJ185" s="1450"/>
      <c r="BK185" s="1450"/>
      <c r="BL185" s="1450"/>
      <c r="BM185" s="1450"/>
      <c r="BN185" s="1450"/>
      <c r="BO185" s="1450"/>
      <c r="BP185" s="1450"/>
      <c r="BQ185" s="1450"/>
      <c r="BR185" s="1452"/>
      <c r="BS185" s="1456">
        <v>11</v>
      </c>
      <c r="BT185" s="1457">
        <v>10</v>
      </c>
      <c r="BU185" s="1457">
        <v>16</v>
      </c>
      <c r="BV185" s="1457">
        <v>19</v>
      </c>
      <c r="BW185" s="1457">
        <v>19</v>
      </c>
      <c r="BX185" s="1457">
        <v>15</v>
      </c>
      <c r="BY185" s="1457">
        <v>10</v>
      </c>
      <c r="BZ185" s="1457">
        <v>13</v>
      </c>
      <c r="CA185" s="1457">
        <v>17</v>
      </c>
      <c r="CB185" s="1457"/>
      <c r="CC185" s="1457"/>
      <c r="CD185" s="1457"/>
      <c r="CE185" s="1457"/>
      <c r="CF185" s="1457"/>
      <c r="CG185" s="1457"/>
      <c r="CH185" s="1457"/>
      <c r="CI185" s="1458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4" t="s">
        <v>896</v>
      </c>
      <c r="B186" s="1420" t="str">
        <f>$B$9</f>
        <v>VP</v>
      </c>
      <c r="C186" s="1464"/>
      <c r="D186" s="1388"/>
      <c r="E186" s="1388"/>
      <c r="F186" s="1388"/>
      <c r="G186" s="1388"/>
      <c r="H186" s="1388"/>
      <c r="I186" s="1388"/>
      <c r="J186" s="1388"/>
      <c r="K186" s="1388"/>
      <c r="L186" s="1388"/>
      <c r="M186" s="1388"/>
      <c r="N186" s="1388"/>
      <c r="O186" s="1388"/>
      <c r="P186" s="1388"/>
      <c r="Q186" s="1388"/>
      <c r="R186" s="1388"/>
      <c r="S186" s="1389"/>
      <c r="T186" s="1421"/>
      <c r="U186" s="1422"/>
      <c r="V186" s="1422"/>
      <c r="W186" s="1422"/>
      <c r="X186" s="1422"/>
      <c r="Y186" s="1422"/>
      <c r="Z186" s="1422"/>
      <c r="AA186" s="1422"/>
      <c r="AB186" s="1422"/>
      <c r="AC186" s="1542"/>
      <c r="AD186" s="1542"/>
      <c r="AE186" s="1542"/>
      <c r="AF186" s="1542"/>
      <c r="AG186" s="1422"/>
      <c r="AH186" s="1423"/>
      <c r="AI186" s="1422"/>
      <c r="AJ186" s="1698"/>
      <c r="AK186" s="1426"/>
      <c r="AL186" s="1427"/>
      <c r="AM186" s="1427"/>
      <c r="AN186" s="1427"/>
      <c r="AO186" s="1427"/>
      <c r="AP186" s="1427"/>
      <c r="AQ186" s="1427"/>
      <c r="AR186" s="1427"/>
      <c r="AS186" s="1427"/>
      <c r="AT186" s="1427"/>
      <c r="AU186" s="1427"/>
      <c r="AV186" s="1427"/>
      <c r="AW186" s="1427"/>
      <c r="AX186" s="1427"/>
      <c r="AY186" s="1427"/>
      <c r="AZ186" s="1427"/>
      <c r="BA186" s="1689"/>
      <c r="BB186" s="1426"/>
      <c r="BC186" s="1427"/>
      <c r="BD186" s="1427"/>
      <c r="BE186" s="1427"/>
      <c r="BF186" s="1427"/>
      <c r="BG186" s="1427"/>
      <c r="BH186" s="1427"/>
      <c r="BI186" s="1427"/>
      <c r="BJ186" s="1427"/>
      <c r="BK186" s="1427"/>
      <c r="BL186" s="1427"/>
      <c r="BM186" s="1427"/>
      <c r="BN186" s="1427"/>
      <c r="BO186" s="1427"/>
      <c r="BP186" s="1427"/>
      <c r="BQ186" s="1427"/>
      <c r="BR186" s="1428"/>
      <c r="BS186" s="1426"/>
      <c r="BT186" s="1427"/>
      <c r="BU186" s="1427"/>
      <c r="BV186" s="1427"/>
      <c r="BW186" s="1427"/>
      <c r="BX186" s="1427"/>
      <c r="BY186" s="1427"/>
      <c r="BZ186" s="1427"/>
      <c r="CA186" s="1427"/>
      <c r="CB186" s="1427"/>
      <c r="CC186" s="1427"/>
      <c r="CD186" s="1427"/>
      <c r="CE186" s="1427"/>
      <c r="CF186" s="1427"/>
      <c r="CG186" s="1427"/>
      <c r="CH186" s="1427"/>
      <c r="CI186" s="1428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6"/>
      <c r="B187" s="1429" t="str">
        <f>$B$10</f>
        <v>P</v>
      </c>
      <c r="C187" s="1465"/>
      <c r="D187" s="1399"/>
      <c r="E187" s="1399"/>
      <c r="F187" s="1399"/>
      <c r="G187" s="1399"/>
      <c r="H187" s="1399"/>
      <c r="I187" s="1399"/>
      <c r="J187" s="1399"/>
      <c r="K187" s="1399"/>
      <c r="L187" s="1399"/>
      <c r="M187" s="1399"/>
      <c r="N187" s="1399"/>
      <c r="O187" s="1399"/>
      <c r="P187" s="1399"/>
      <c r="Q187" s="1399"/>
      <c r="R187" s="1399"/>
      <c r="S187" s="1400"/>
      <c r="T187" s="1430"/>
      <c r="U187" s="1431"/>
      <c r="V187" s="1431"/>
      <c r="W187" s="1431"/>
      <c r="X187" s="1431"/>
      <c r="Y187" s="1431"/>
      <c r="Z187" s="1431"/>
      <c r="AA187" s="1431"/>
      <c r="AB187" s="1431"/>
      <c r="AC187" s="1431"/>
      <c r="AD187" s="1431"/>
      <c r="AE187" s="1431"/>
      <c r="AF187" s="1431"/>
      <c r="AG187" s="1431"/>
      <c r="AH187" s="1432"/>
      <c r="AI187" s="1431"/>
      <c r="AJ187" s="1679"/>
      <c r="AK187" s="1445"/>
      <c r="AL187" s="1446"/>
      <c r="AM187" s="1446"/>
      <c r="AN187" s="1446"/>
      <c r="AO187" s="1446"/>
      <c r="AP187" s="1446"/>
      <c r="AQ187" s="1446"/>
      <c r="AR187" s="1446"/>
      <c r="AS187" s="1446"/>
      <c r="AT187" s="1446"/>
      <c r="AU187" s="1446"/>
      <c r="AV187" s="1505"/>
      <c r="AW187" s="1446"/>
      <c r="AX187" s="1505"/>
      <c r="AY187" s="1446"/>
      <c r="AZ187" s="1446"/>
      <c r="BA187" s="1686"/>
      <c r="BB187" s="1438"/>
      <c r="BC187" s="1439"/>
      <c r="BD187" s="1439"/>
      <c r="BE187" s="1439"/>
      <c r="BF187" s="1439"/>
      <c r="BG187" s="1439"/>
      <c r="BH187" s="1439"/>
      <c r="BI187" s="1439"/>
      <c r="BJ187" s="1439"/>
      <c r="BK187" s="1439"/>
      <c r="BL187" s="1439"/>
      <c r="BM187" s="1439"/>
      <c r="BN187" s="1439"/>
      <c r="BO187" s="1439"/>
      <c r="BP187" s="1439"/>
      <c r="BQ187" s="1439"/>
      <c r="BR187" s="1440"/>
      <c r="BS187" s="1438"/>
      <c r="BT187" s="1439"/>
      <c r="BU187" s="1439"/>
      <c r="BV187" s="1439"/>
      <c r="BW187" s="1439"/>
      <c r="BX187" s="1439"/>
      <c r="BY187" s="1439"/>
      <c r="BZ187" s="1439"/>
      <c r="CA187" s="1439"/>
      <c r="CB187" s="1439"/>
      <c r="CC187" s="1439"/>
      <c r="CD187" s="1439"/>
      <c r="CE187" s="1439"/>
      <c r="CF187" s="1439"/>
      <c r="CG187" s="1439"/>
      <c r="CH187" s="1439"/>
      <c r="CI187" s="1440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6"/>
      <c r="B188" s="1429" t="str">
        <f>$B$11</f>
        <v>M</v>
      </c>
      <c r="C188" s="1465"/>
      <c r="D188" s="1399"/>
      <c r="E188" s="1399"/>
      <c r="F188" s="1399"/>
      <c r="G188" s="1399"/>
      <c r="H188" s="1399"/>
      <c r="I188" s="1399"/>
      <c r="J188" s="1399"/>
      <c r="K188" s="1399"/>
      <c r="L188" s="1399"/>
      <c r="M188" s="1399"/>
      <c r="N188" s="1399"/>
      <c r="O188" s="1399"/>
      <c r="P188" s="1399"/>
      <c r="Q188" s="1399"/>
      <c r="R188" s="1399"/>
      <c r="S188" s="1400"/>
      <c r="T188" s="1441"/>
      <c r="U188" s="1442"/>
      <c r="V188" s="1442"/>
      <c r="W188" s="1442"/>
      <c r="X188" s="1442"/>
      <c r="Y188" s="1442"/>
      <c r="Z188" s="1442"/>
      <c r="AA188" s="1442"/>
      <c r="AB188" s="1442"/>
      <c r="AC188" s="1442"/>
      <c r="AD188" s="1442"/>
      <c r="AE188" s="1442"/>
      <c r="AF188" s="1442"/>
      <c r="AG188" s="1442"/>
      <c r="AH188" s="1443"/>
      <c r="AI188" s="1442"/>
      <c r="AJ188" s="1691"/>
      <c r="AK188" s="1430"/>
      <c r="AL188" s="1431"/>
      <c r="AM188" s="1431"/>
      <c r="AN188" s="1431"/>
      <c r="AO188" s="1431"/>
      <c r="AP188" s="1431"/>
      <c r="AQ188" s="1431"/>
      <c r="AR188" s="1431"/>
      <c r="AS188" s="1431"/>
      <c r="AT188" s="1431"/>
      <c r="AU188" s="1431"/>
      <c r="AV188" s="1431"/>
      <c r="AW188" s="1431"/>
      <c r="AX188" s="1431"/>
      <c r="AY188" s="1431"/>
      <c r="AZ188" s="1431"/>
      <c r="BA188" s="1679"/>
      <c r="BB188" s="1445"/>
      <c r="BC188" s="1446"/>
      <c r="BD188" s="1446"/>
      <c r="BE188" s="1446"/>
      <c r="BF188" s="1446"/>
      <c r="BG188" s="1446"/>
      <c r="BH188" s="1446"/>
      <c r="BI188" s="1446"/>
      <c r="BJ188" s="1446"/>
      <c r="BK188" s="1446"/>
      <c r="BL188" s="1446"/>
      <c r="BM188" s="1446"/>
      <c r="BN188" s="1446"/>
      <c r="BO188" s="1446"/>
      <c r="BP188" s="1446"/>
      <c r="BQ188" s="1446"/>
      <c r="BR188" s="1447"/>
      <c r="BS188" s="1438"/>
      <c r="BT188" s="1439"/>
      <c r="BU188" s="1439"/>
      <c r="BV188" s="1439"/>
      <c r="BW188" s="1439"/>
      <c r="BX188" s="1439"/>
      <c r="BY188" s="1439"/>
      <c r="BZ188" s="1439"/>
      <c r="CA188" s="1439"/>
      <c r="CB188" s="1439"/>
      <c r="CC188" s="1439"/>
      <c r="CD188" s="1439"/>
      <c r="CE188" s="1439"/>
      <c r="CF188" s="1439"/>
      <c r="CG188" s="1439"/>
      <c r="CH188" s="1439"/>
      <c r="CI188" s="1440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6"/>
      <c r="B189" s="1448" t="str">
        <f>$B$12</f>
        <v>BO</v>
      </c>
      <c r="C189" s="1358"/>
      <c r="D189" s="1359"/>
      <c r="E189" s="1359"/>
      <c r="F189" s="1359"/>
      <c r="G189" s="1359"/>
      <c r="H189" s="1359"/>
      <c r="I189" s="1359"/>
      <c r="J189" s="1359"/>
      <c r="K189" s="1359"/>
      <c r="L189" s="1359"/>
      <c r="M189" s="1359"/>
      <c r="N189" s="1359"/>
      <c r="O189" s="1359"/>
      <c r="P189" s="1359"/>
      <c r="Q189" s="1359"/>
      <c r="R189" s="1359"/>
      <c r="S189" s="1361"/>
      <c r="T189" s="1449"/>
      <c r="U189" s="1450"/>
      <c r="V189" s="1450"/>
      <c r="W189" s="1450"/>
      <c r="X189" s="1450"/>
      <c r="Y189" s="1450"/>
      <c r="Z189" s="1450"/>
      <c r="AA189" s="1450"/>
      <c r="AB189" s="1450"/>
      <c r="AC189" s="1450"/>
      <c r="AD189" s="1450"/>
      <c r="AE189" s="1450"/>
      <c r="AF189" s="1450"/>
      <c r="AG189" s="1450"/>
      <c r="AH189" s="1451"/>
      <c r="AI189" s="1450"/>
      <c r="AJ189" s="1680"/>
      <c r="AK189" s="1449"/>
      <c r="AL189" s="1450"/>
      <c r="AM189" s="1450"/>
      <c r="AN189" s="1450"/>
      <c r="AO189" s="1450"/>
      <c r="AP189" s="1450"/>
      <c r="AQ189" s="1450"/>
      <c r="AR189" s="1450"/>
      <c r="AS189" s="1450"/>
      <c r="AT189" s="1450"/>
      <c r="AU189" s="1450"/>
      <c r="AV189" s="1450"/>
      <c r="AW189" s="1450"/>
      <c r="AX189" s="1450"/>
      <c r="AY189" s="1450"/>
      <c r="AZ189" s="1450"/>
      <c r="BA189" s="1680"/>
      <c r="BB189" s="1449"/>
      <c r="BC189" s="1450"/>
      <c r="BD189" s="1450"/>
      <c r="BE189" s="1450"/>
      <c r="BF189" s="1450"/>
      <c r="BG189" s="1450"/>
      <c r="BH189" s="1450"/>
      <c r="BI189" s="1450"/>
      <c r="BJ189" s="1450"/>
      <c r="BK189" s="1450"/>
      <c r="BL189" s="1450"/>
      <c r="BM189" s="1450"/>
      <c r="BN189" s="1450"/>
      <c r="BO189" s="1450"/>
      <c r="BP189" s="1450"/>
      <c r="BQ189" s="1450"/>
      <c r="BR189" s="1452"/>
      <c r="BS189" s="1456">
        <v>1</v>
      </c>
      <c r="BT189" s="1457">
        <v>1</v>
      </c>
      <c r="BU189" s="1457">
        <v>1</v>
      </c>
      <c r="BV189" s="1457">
        <v>1</v>
      </c>
      <c r="BW189" s="1457">
        <v>1</v>
      </c>
      <c r="BX189" s="1457"/>
      <c r="BY189" s="1457">
        <v>2</v>
      </c>
      <c r="BZ189" s="1457"/>
      <c r="CA189" s="1457"/>
      <c r="CB189" s="1457"/>
      <c r="CC189" s="1457"/>
      <c r="CD189" s="1457"/>
      <c r="CE189" s="1457"/>
      <c r="CF189" s="1457"/>
      <c r="CG189" s="1457"/>
      <c r="CH189" s="1457"/>
      <c r="CI189" s="1458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4" t="s">
        <v>897</v>
      </c>
      <c r="B190" s="1420" t="str">
        <f>$B$9</f>
        <v>VP</v>
      </c>
      <c r="C190" s="1464">
        <v>1</v>
      </c>
      <c r="D190" s="1388">
        <v>1</v>
      </c>
      <c r="E190" s="1388">
        <v>1</v>
      </c>
      <c r="F190" s="1388">
        <v>1</v>
      </c>
      <c r="G190" s="1388">
        <v>1</v>
      </c>
      <c r="H190" s="1388"/>
      <c r="I190" s="1388"/>
      <c r="J190" s="1388"/>
      <c r="K190" s="1701"/>
      <c r="L190" s="1701"/>
      <c r="M190" s="1388"/>
      <c r="N190" s="1388"/>
      <c r="O190" s="1388"/>
      <c r="P190" s="1388"/>
      <c r="Q190" s="1388"/>
      <c r="R190" s="1388"/>
      <c r="S190" s="1389"/>
      <c r="T190" s="1421"/>
      <c r="U190" s="1422"/>
      <c r="V190" s="1422"/>
      <c r="W190" s="1422"/>
      <c r="X190" s="1422"/>
      <c r="Y190" s="1422"/>
      <c r="Z190" s="1422"/>
      <c r="AA190" s="1422"/>
      <c r="AB190" s="1422"/>
      <c r="AC190" s="1542"/>
      <c r="AD190" s="1542"/>
      <c r="AE190" s="1542"/>
      <c r="AF190" s="1542"/>
      <c r="AG190" s="1422"/>
      <c r="AH190" s="1423"/>
      <c r="AI190" s="1422"/>
      <c r="AJ190" s="1698"/>
      <c r="AK190" s="1426"/>
      <c r="AL190" s="1427"/>
      <c r="AM190" s="1427"/>
      <c r="AN190" s="1427"/>
      <c r="AO190" s="1427"/>
      <c r="AP190" s="1427"/>
      <c r="AQ190" s="1427"/>
      <c r="AR190" s="1427"/>
      <c r="AS190" s="1427"/>
      <c r="AT190" s="1427"/>
      <c r="AU190" s="1427"/>
      <c r="AV190" s="1427"/>
      <c r="AW190" s="1427"/>
      <c r="AX190" s="1427"/>
      <c r="AY190" s="1427"/>
      <c r="AZ190" s="1427"/>
      <c r="BA190" s="1689"/>
      <c r="BB190" s="1426"/>
      <c r="BC190" s="1427"/>
      <c r="BD190" s="1427"/>
      <c r="BE190" s="1427"/>
      <c r="BF190" s="1427"/>
      <c r="BG190" s="1427"/>
      <c r="BH190" s="1427"/>
      <c r="BI190" s="1427"/>
      <c r="BJ190" s="1427"/>
      <c r="BK190" s="1427"/>
      <c r="BL190" s="1427"/>
      <c r="BM190" s="1427"/>
      <c r="BN190" s="1427"/>
      <c r="BO190" s="1427"/>
      <c r="BP190" s="1427"/>
      <c r="BQ190" s="1427"/>
      <c r="BR190" s="1428"/>
      <c r="BS190" s="1426"/>
      <c r="BT190" s="1427"/>
      <c r="BU190" s="1427"/>
      <c r="BV190" s="1427"/>
      <c r="BW190" s="1427"/>
      <c r="BX190" s="1427"/>
      <c r="BY190" s="1427"/>
      <c r="BZ190" s="1427"/>
      <c r="CA190" s="1427"/>
      <c r="CB190" s="1427"/>
      <c r="CC190" s="1427"/>
      <c r="CD190" s="1427"/>
      <c r="CE190" s="1427"/>
      <c r="CF190" s="1427"/>
      <c r="CG190" s="1427"/>
      <c r="CH190" s="1427"/>
      <c r="CI190" s="1428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6"/>
      <c r="B191" s="1429" t="str">
        <f>$B$10</f>
        <v>P</v>
      </c>
      <c r="C191" s="1465">
        <v>1</v>
      </c>
      <c r="D191" s="1399">
        <v>1</v>
      </c>
      <c r="E191" s="1399">
        <v>1</v>
      </c>
      <c r="F191" s="1399">
        <v>1</v>
      </c>
      <c r="G191" s="1399">
        <v>1</v>
      </c>
      <c r="H191" s="1399"/>
      <c r="I191" s="1399"/>
      <c r="J191" s="1399"/>
      <c r="K191" s="1702"/>
      <c r="L191" s="1702"/>
      <c r="M191" s="1399"/>
      <c r="N191" s="1399"/>
      <c r="O191" s="1399"/>
      <c r="P191" s="1399"/>
      <c r="Q191" s="1399"/>
      <c r="R191" s="1399"/>
      <c r="S191" s="1400"/>
      <c r="T191" s="1430"/>
      <c r="U191" s="1431"/>
      <c r="V191" s="1431"/>
      <c r="W191" s="1431"/>
      <c r="X191" s="1431"/>
      <c r="Y191" s="1431"/>
      <c r="Z191" s="1431"/>
      <c r="AA191" s="1431"/>
      <c r="AB191" s="1431"/>
      <c r="AC191" s="1431"/>
      <c r="AD191" s="1431"/>
      <c r="AE191" s="1431"/>
      <c r="AF191" s="1431"/>
      <c r="AG191" s="1431"/>
      <c r="AH191" s="1432"/>
      <c r="AI191" s="1431"/>
      <c r="AJ191" s="1679"/>
      <c r="AK191" s="1445">
        <v>1</v>
      </c>
      <c r="AL191" s="1446">
        <v>1</v>
      </c>
      <c r="AM191" s="1446">
        <v>1</v>
      </c>
      <c r="AN191" s="1446">
        <v>1</v>
      </c>
      <c r="AO191" s="1446"/>
      <c r="AP191" s="1446">
        <v>1</v>
      </c>
      <c r="AQ191" s="1446"/>
      <c r="AR191" s="1446"/>
      <c r="AS191" s="1446"/>
      <c r="AT191" s="1446"/>
      <c r="AU191" s="1446"/>
      <c r="AV191" s="1505"/>
      <c r="AW191" s="1446"/>
      <c r="AX191" s="1505"/>
      <c r="AY191" s="1446"/>
      <c r="AZ191" s="1446"/>
      <c r="BA191" s="1686"/>
      <c r="BB191" s="1438"/>
      <c r="BC191" s="1439"/>
      <c r="BD191" s="1439"/>
      <c r="BE191" s="1439"/>
      <c r="BF191" s="1439"/>
      <c r="BG191" s="1439"/>
      <c r="BH191" s="1439"/>
      <c r="BI191" s="1439"/>
      <c r="BJ191" s="1439"/>
      <c r="BK191" s="1439"/>
      <c r="BL191" s="1439"/>
      <c r="BM191" s="1439"/>
      <c r="BN191" s="1439"/>
      <c r="BO191" s="1439"/>
      <c r="BP191" s="1439"/>
      <c r="BQ191" s="1439"/>
      <c r="BR191" s="1440"/>
      <c r="BS191" s="1438"/>
      <c r="BT191" s="1439"/>
      <c r="BU191" s="1439"/>
      <c r="BV191" s="1439"/>
      <c r="BW191" s="1439"/>
      <c r="BX191" s="1439"/>
      <c r="BY191" s="1439"/>
      <c r="BZ191" s="1439"/>
      <c r="CA191" s="1439"/>
      <c r="CB191" s="1439"/>
      <c r="CC191" s="1439"/>
      <c r="CD191" s="1439"/>
      <c r="CE191" s="1439"/>
      <c r="CF191" s="1439"/>
      <c r="CG191" s="1439"/>
      <c r="CH191" s="1439"/>
      <c r="CI191" s="1440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6"/>
      <c r="B192" s="1429" t="str">
        <f>$B$11</f>
        <v>M</v>
      </c>
      <c r="C192" s="1465">
        <v>6</v>
      </c>
      <c r="D192" s="1399">
        <v>4</v>
      </c>
      <c r="E192" s="1399">
        <v>7</v>
      </c>
      <c r="F192" s="1399">
        <v>2</v>
      </c>
      <c r="G192" s="1399">
        <v>4</v>
      </c>
      <c r="H192" s="1399">
        <v>4</v>
      </c>
      <c r="I192" s="1399">
        <v>2</v>
      </c>
      <c r="J192" s="1399">
        <v>4</v>
      </c>
      <c r="K192" s="1702"/>
      <c r="L192" s="1702"/>
      <c r="M192" s="1399"/>
      <c r="N192" s="1399"/>
      <c r="O192" s="1399"/>
      <c r="P192" s="1399"/>
      <c r="Q192" s="1399"/>
      <c r="R192" s="1399"/>
      <c r="S192" s="1400"/>
      <c r="T192" s="1441"/>
      <c r="U192" s="1442"/>
      <c r="V192" s="1442"/>
      <c r="W192" s="1442"/>
      <c r="X192" s="1442"/>
      <c r="Y192" s="1442"/>
      <c r="Z192" s="1442"/>
      <c r="AA192" s="1442"/>
      <c r="AB192" s="1442"/>
      <c r="AC192" s="1442"/>
      <c r="AD192" s="1442"/>
      <c r="AE192" s="1442"/>
      <c r="AF192" s="1442"/>
      <c r="AG192" s="1442"/>
      <c r="AH192" s="1443"/>
      <c r="AI192" s="1442"/>
      <c r="AJ192" s="1691"/>
      <c r="AK192" s="1430"/>
      <c r="AL192" s="1431"/>
      <c r="AM192" s="1431"/>
      <c r="AN192" s="1431"/>
      <c r="AO192" s="1431"/>
      <c r="AP192" s="1431"/>
      <c r="AQ192" s="1431"/>
      <c r="AR192" s="1431"/>
      <c r="AS192" s="1431"/>
      <c r="AT192" s="1431"/>
      <c r="AU192" s="1431"/>
      <c r="AV192" s="1431"/>
      <c r="AW192" s="1431"/>
      <c r="AX192" s="1431"/>
      <c r="AY192" s="1431"/>
      <c r="AZ192" s="1431"/>
      <c r="BA192" s="1679"/>
      <c r="BB192" s="1445"/>
      <c r="BC192" s="1446">
        <v>2</v>
      </c>
      <c r="BD192" s="1446">
        <v>1</v>
      </c>
      <c r="BE192" s="1446">
        <v>4</v>
      </c>
      <c r="BF192" s="1446">
        <v>6</v>
      </c>
      <c r="BG192" s="1446">
        <v>4</v>
      </c>
      <c r="BH192" s="1446">
        <v>2</v>
      </c>
      <c r="BI192" s="1446">
        <v>2</v>
      </c>
      <c r="BJ192" s="1446"/>
      <c r="BK192" s="1446"/>
      <c r="BL192" s="1446"/>
      <c r="BM192" s="1446"/>
      <c r="BN192" s="1446"/>
      <c r="BO192" s="1446"/>
      <c r="BP192" s="1446"/>
      <c r="BQ192" s="1446"/>
      <c r="BR192" s="1447"/>
      <c r="BS192" s="1438"/>
      <c r="BT192" s="1439"/>
      <c r="BU192" s="1439"/>
      <c r="BV192" s="1439"/>
      <c r="BW192" s="1439"/>
      <c r="BX192" s="1439"/>
      <c r="BY192" s="1439"/>
      <c r="BZ192" s="1439"/>
      <c r="CA192" s="1439"/>
      <c r="CB192" s="1439"/>
      <c r="CC192" s="1439"/>
      <c r="CD192" s="1439"/>
      <c r="CE192" s="1439"/>
      <c r="CF192" s="1439"/>
      <c r="CG192" s="1439"/>
      <c r="CH192" s="1439"/>
      <c r="CI192" s="1440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6"/>
      <c r="B193" s="1448" t="str">
        <f>$B$12</f>
        <v>BO</v>
      </c>
      <c r="C193" s="1358">
        <v>10</v>
      </c>
      <c r="D193" s="1359">
        <v>8</v>
      </c>
      <c r="E193" s="1359">
        <v>12</v>
      </c>
      <c r="F193" s="1359">
        <v>4</v>
      </c>
      <c r="G193" s="1359">
        <v>6</v>
      </c>
      <c r="H193" s="1359">
        <v>6</v>
      </c>
      <c r="I193" s="1359">
        <v>4</v>
      </c>
      <c r="J193" s="1359">
        <v>5</v>
      </c>
      <c r="K193" s="1700"/>
      <c r="L193" s="1700"/>
      <c r="M193" s="1359"/>
      <c r="N193" s="1359"/>
      <c r="O193" s="1359"/>
      <c r="P193" s="1359"/>
      <c r="Q193" s="1359"/>
      <c r="R193" s="1359"/>
      <c r="S193" s="1361"/>
      <c r="T193" s="1449"/>
      <c r="U193" s="1450"/>
      <c r="V193" s="1450"/>
      <c r="W193" s="1450"/>
      <c r="X193" s="1450"/>
      <c r="Y193" s="1450"/>
      <c r="Z193" s="1450"/>
      <c r="AA193" s="1450"/>
      <c r="AB193" s="1450"/>
      <c r="AC193" s="1450"/>
      <c r="AD193" s="1450"/>
      <c r="AE193" s="1450"/>
      <c r="AF193" s="1450"/>
      <c r="AG193" s="1450"/>
      <c r="AH193" s="1451"/>
      <c r="AI193" s="1450"/>
      <c r="AJ193" s="1680"/>
      <c r="AK193" s="1449"/>
      <c r="AL193" s="1450"/>
      <c r="AM193" s="1450"/>
      <c r="AN193" s="1450"/>
      <c r="AO193" s="1450"/>
      <c r="AP193" s="1450"/>
      <c r="AQ193" s="1450"/>
      <c r="AR193" s="1450"/>
      <c r="AS193" s="1450"/>
      <c r="AT193" s="1450"/>
      <c r="AU193" s="1450"/>
      <c r="AV193" s="1450"/>
      <c r="AW193" s="1450"/>
      <c r="AX193" s="1450"/>
      <c r="AY193" s="1450"/>
      <c r="AZ193" s="1450"/>
      <c r="BA193" s="1680"/>
      <c r="BB193" s="1449"/>
      <c r="BC193" s="1450"/>
      <c r="BD193" s="1450"/>
      <c r="BE193" s="1450"/>
      <c r="BF193" s="1450"/>
      <c r="BG193" s="1450"/>
      <c r="BH193" s="1450"/>
      <c r="BI193" s="1450"/>
      <c r="BJ193" s="1450"/>
      <c r="BK193" s="1450"/>
      <c r="BL193" s="1450"/>
      <c r="BM193" s="1450"/>
      <c r="BN193" s="1450"/>
      <c r="BO193" s="1450"/>
      <c r="BP193" s="1450"/>
      <c r="BQ193" s="1450"/>
      <c r="BR193" s="1452"/>
      <c r="BS193" s="1456">
        <v>2</v>
      </c>
      <c r="BT193" s="1457">
        <v>4</v>
      </c>
      <c r="BU193" s="1457">
        <v>2</v>
      </c>
      <c r="BV193" s="1457">
        <v>4</v>
      </c>
      <c r="BW193" s="1457">
        <v>2</v>
      </c>
      <c r="BX193" s="1457">
        <v>4</v>
      </c>
      <c r="BY193" s="1457">
        <v>3</v>
      </c>
      <c r="BZ193" s="1457">
        <v>2</v>
      </c>
      <c r="CA193" s="1457"/>
      <c r="CB193" s="1457"/>
      <c r="CC193" s="1457"/>
      <c r="CD193" s="1457"/>
      <c r="CE193" s="1457"/>
      <c r="CF193" s="1457"/>
      <c r="CG193" s="1457"/>
      <c r="CH193" s="1457"/>
      <c r="CI193" s="1458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4" t="s">
        <v>898</v>
      </c>
      <c r="B194" s="1420" t="str">
        <f>$B$9</f>
        <v>VP</v>
      </c>
      <c r="C194" s="1464"/>
      <c r="D194" s="1388"/>
      <c r="E194" s="1388"/>
      <c r="F194" s="1388"/>
      <c r="G194" s="1388"/>
      <c r="H194" s="1388"/>
      <c r="I194" s="1388"/>
      <c r="J194" s="1388"/>
      <c r="K194" s="1388"/>
      <c r="L194" s="1388"/>
      <c r="M194" s="1388"/>
      <c r="N194" s="1388"/>
      <c r="O194" s="1388"/>
      <c r="P194" s="1388"/>
      <c r="Q194" s="1388"/>
      <c r="R194" s="1388"/>
      <c r="S194" s="1389"/>
      <c r="T194" s="1421"/>
      <c r="U194" s="1422"/>
      <c r="V194" s="1422"/>
      <c r="W194" s="1422"/>
      <c r="X194" s="1422"/>
      <c r="Y194" s="1422"/>
      <c r="Z194" s="1422"/>
      <c r="AA194" s="1422"/>
      <c r="AB194" s="1422"/>
      <c r="AC194" s="1542"/>
      <c r="AD194" s="1542"/>
      <c r="AE194" s="1542"/>
      <c r="AF194" s="1542"/>
      <c r="AG194" s="1422"/>
      <c r="AH194" s="1423"/>
      <c r="AI194" s="1422"/>
      <c r="AJ194" s="1698"/>
      <c r="AK194" s="1426"/>
      <c r="AL194" s="1427"/>
      <c r="AM194" s="1427"/>
      <c r="AN194" s="1427"/>
      <c r="AO194" s="1427"/>
      <c r="AP194" s="1427"/>
      <c r="AQ194" s="1427"/>
      <c r="AR194" s="1427"/>
      <c r="AS194" s="1427"/>
      <c r="AT194" s="1427"/>
      <c r="AU194" s="1427"/>
      <c r="AV194" s="1427"/>
      <c r="AW194" s="1427"/>
      <c r="AX194" s="1427"/>
      <c r="AY194" s="1427"/>
      <c r="AZ194" s="1427"/>
      <c r="BA194" s="1689"/>
      <c r="BB194" s="1426"/>
      <c r="BC194" s="1427"/>
      <c r="BD194" s="1427"/>
      <c r="BE194" s="1427"/>
      <c r="BF194" s="1427"/>
      <c r="BG194" s="1427"/>
      <c r="BH194" s="1427"/>
      <c r="BI194" s="1427"/>
      <c r="BJ194" s="1427"/>
      <c r="BK194" s="1427"/>
      <c r="BL194" s="1427"/>
      <c r="BM194" s="1427"/>
      <c r="BN194" s="1427"/>
      <c r="BO194" s="1427"/>
      <c r="BP194" s="1427"/>
      <c r="BQ194" s="1427"/>
      <c r="BR194" s="1428"/>
      <c r="BS194" s="1426"/>
      <c r="BT194" s="1427"/>
      <c r="BU194" s="1427"/>
      <c r="BV194" s="1427"/>
      <c r="BW194" s="1427"/>
      <c r="BX194" s="1427"/>
      <c r="BY194" s="1427"/>
      <c r="BZ194" s="1427"/>
      <c r="CA194" s="1427"/>
      <c r="CB194" s="1427"/>
      <c r="CC194" s="1427"/>
      <c r="CD194" s="1427"/>
      <c r="CE194" s="1427"/>
      <c r="CF194" s="1427"/>
      <c r="CG194" s="1427"/>
      <c r="CH194" s="1427"/>
      <c r="CI194" s="1428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6"/>
      <c r="B195" s="1429" t="str">
        <f>$B$10</f>
        <v>P</v>
      </c>
      <c r="C195" s="1465"/>
      <c r="D195" s="1399"/>
      <c r="E195" s="1399"/>
      <c r="F195" s="1399"/>
      <c r="G195" s="1399"/>
      <c r="H195" s="1399"/>
      <c r="I195" s="1399"/>
      <c r="J195" s="1399"/>
      <c r="K195" s="1399"/>
      <c r="L195" s="1399"/>
      <c r="M195" s="1399"/>
      <c r="N195" s="1399"/>
      <c r="O195" s="1399"/>
      <c r="P195" s="1399"/>
      <c r="Q195" s="1399"/>
      <c r="R195" s="1399"/>
      <c r="S195" s="1400"/>
      <c r="T195" s="1430"/>
      <c r="U195" s="1431"/>
      <c r="V195" s="1431"/>
      <c r="W195" s="1431"/>
      <c r="X195" s="1431"/>
      <c r="Y195" s="1431"/>
      <c r="Z195" s="1431"/>
      <c r="AA195" s="1431"/>
      <c r="AB195" s="1431"/>
      <c r="AC195" s="1431"/>
      <c r="AD195" s="1431"/>
      <c r="AE195" s="1431"/>
      <c r="AF195" s="1431"/>
      <c r="AG195" s="1431"/>
      <c r="AH195" s="1432"/>
      <c r="AI195" s="1431"/>
      <c r="AJ195" s="1679"/>
      <c r="AK195" s="1445"/>
      <c r="AL195" s="1446"/>
      <c r="AM195" s="1446"/>
      <c r="AN195" s="1446"/>
      <c r="AO195" s="1446"/>
      <c r="AP195" s="1446"/>
      <c r="AQ195" s="1446"/>
      <c r="AR195" s="1446"/>
      <c r="AS195" s="1446"/>
      <c r="AT195" s="1446"/>
      <c r="AU195" s="1446"/>
      <c r="AV195" s="1505"/>
      <c r="AW195" s="1446"/>
      <c r="AX195" s="1505"/>
      <c r="AY195" s="1446"/>
      <c r="AZ195" s="1446"/>
      <c r="BA195" s="1686"/>
      <c r="BB195" s="1438"/>
      <c r="BC195" s="1439"/>
      <c r="BD195" s="1439"/>
      <c r="BE195" s="1439"/>
      <c r="BF195" s="1439"/>
      <c r="BG195" s="1439"/>
      <c r="BH195" s="1439"/>
      <c r="BI195" s="1439"/>
      <c r="BJ195" s="1439"/>
      <c r="BK195" s="1439"/>
      <c r="BL195" s="1439"/>
      <c r="BM195" s="1439"/>
      <c r="BN195" s="1439"/>
      <c r="BO195" s="1439"/>
      <c r="BP195" s="1439"/>
      <c r="BQ195" s="1439"/>
      <c r="BR195" s="1440"/>
      <c r="BS195" s="1438"/>
      <c r="BT195" s="1439"/>
      <c r="BU195" s="1439"/>
      <c r="BV195" s="1439"/>
      <c r="BW195" s="1439"/>
      <c r="BX195" s="1439"/>
      <c r="BY195" s="1439"/>
      <c r="BZ195" s="1439"/>
      <c r="CA195" s="1439"/>
      <c r="CB195" s="1439"/>
      <c r="CC195" s="1439"/>
      <c r="CD195" s="1439"/>
      <c r="CE195" s="1439"/>
      <c r="CF195" s="1439"/>
      <c r="CG195" s="1439"/>
      <c r="CH195" s="1439"/>
      <c r="CI195" s="1440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6"/>
      <c r="B196" s="1429" t="str">
        <f>$B$11</f>
        <v>M</v>
      </c>
      <c r="C196" s="1465"/>
      <c r="D196" s="1399"/>
      <c r="E196" s="1399"/>
      <c r="F196" s="1399"/>
      <c r="G196" s="1399"/>
      <c r="H196" s="1399"/>
      <c r="I196" s="1399"/>
      <c r="J196" s="1399"/>
      <c r="K196" s="1399"/>
      <c r="L196" s="1399"/>
      <c r="M196" s="1399"/>
      <c r="N196" s="1399"/>
      <c r="O196" s="1399"/>
      <c r="P196" s="1399"/>
      <c r="Q196" s="1399"/>
      <c r="R196" s="1399"/>
      <c r="S196" s="1400"/>
      <c r="T196" s="1441"/>
      <c r="U196" s="1442"/>
      <c r="V196" s="1442"/>
      <c r="W196" s="1442"/>
      <c r="X196" s="1442"/>
      <c r="Y196" s="1442"/>
      <c r="Z196" s="1442"/>
      <c r="AA196" s="1442"/>
      <c r="AB196" s="1442"/>
      <c r="AC196" s="1442"/>
      <c r="AD196" s="1442"/>
      <c r="AE196" s="1442"/>
      <c r="AF196" s="1442"/>
      <c r="AG196" s="1442"/>
      <c r="AH196" s="1443"/>
      <c r="AI196" s="1442"/>
      <c r="AJ196" s="1691"/>
      <c r="AK196" s="1430"/>
      <c r="AL196" s="1431"/>
      <c r="AM196" s="1431"/>
      <c r="AN196" s="1431"/>
      <c r="AO196" s="1431"/>
      <c r="AP196" s="1431"/>
      <c r="AQ196" s="1431"/>
      <c r="AR196" s="1431"/>
      <c r="AS196" s="1431"/>
      <c r="AT196" s="1431"/>
      <c r="AU196" s="1431"/>
      <c r="AV196" s="1431"/>
      <c r="AW196" s="1431"/>
      <c r="AX196" s="1431"/>
      <c r="AY196" s="1431"/>
      <c r="AZ196" s="1431"/>
      <c r="BA196" s="1679"/>
      <c r="BB196" s="1445"/>
      <c r="BC196" s="1446"/>
      <c r="BD196" s="1446"/>
      <c r="BE196" s="1446"/>
      <c r="BF196" s="1446"/>
      <c r="BG196" s="1446"/>
      <c r="BH196" s="1446"/>
      <c r="BI196" s="1446">
        <v>1</v>
      </c>
      <c r="BJ196" s="1446">
        <v>1</v>
      </c>
      <c r="BK196" s="1446"/>
      <c r="BL196" s="1446"/>
      <c r="BM196" s="1446"/>
      <c r="BN196" s="1446"/>
      <c r="BO196" s="1446"/>
      <c r="BP196" s="1446"/>
      <c r="BQ196" s="1446"/>
      <c r="BR196" s="1447"/>
      <c r="BS196" s="1438"/>
      <c r="BT196" s="1439"/>
      <c r="BU196" s="1439"/>
      <c r="BV196" s="1439"/>
      <c r="BW196" s="1439"/>
      <c r="BX196" s="1439"/>
      <c r="BY196" s="1439"/>
      <c r="BZ196" s="1439"/>
      <c r="CA196" s="1439"/>
      <c r="CB196" s="1439"/>
      <c r="CC196" s="1439"/>
      <c r="CD196" s="1439"/>
      <c r="CE196" s="1439"/>
      <c r="CF196" s="1439"/>
      <c r="CG196" s="1439"/>
      <c r="CH196" s="1439"/>
      <c r="CI196" s="1440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6"/>
      <c r="B197" s="1448" t="str">
        <f>$B$12</f>
        <v>BO</v>
      </c>
      <c r="C197" s="1358">
        <v>1</v>
      </c>
      <c r="D197" s="1359">
        <v>1</v>
      </c>
      <c r="E197" s="1359">
        <v>1</v>
      </c>
      <c r="F197" s="1359">
        <v>1</v>
      </c>
      <c r="G197" s="1359">
        <v>1</v>
      </c>
      <c r="H197" s="1359">
        <v>1</v>
      </c>
      <c r="I197" s="1359">
        <v>1</v>
      </c>
      <c r="J197" s="1359">
        <v>1</v>
      </c>
      <c r="K197" s="1359">
        <v>1</v>
      </c>
      <c r="L197" s="1359"/>
      <c r="M197" s="1359"/>
      <c r="N197" s="1359"/>
      <c r="O197" s="1359"/>
      <c r="P197" s="1359"/>
      <c r="Q197" s="1359"/>
      <c r="R197" s="1359"/>
      <c r="S197" s="1361"/>
      <c r="T197" s="1449"/>
      <c r="U197" s="1450"/>
      <c r="V197" s="1450"/>
      <c r="W197" s="1450"/>
      <c r="X197" s="1450"/>
      <c r="Y197" s="1450"/>
      <c r="Z197" s="1450"/>
      <c r="AA197" s="1450"/>
      <c r="AB197" s="1450"/>
      <c r="AC197" s="1450"/>
      <c r="AD197" s="1450"/>
      <c r="AE197" s="1450"/>
      <c r="AF197" s="1450"/>
      <c r="AG197" s="1450"/>
      <c r="AH197" s="1451"/>
      <c r="AI197" s="1450"/>
      <c r="AJ197" s="1680"/>
      <c r="AK197" s="1449"/>
      <c r="AL197" s="1450"/>
      <c r="AM197" s="1450"/>
      <c r="AN197" s="1450"/>
      <c r="AO197" s="1450"/>
      <c r="AP197" s="1450"/>
      <c r="AQ197" s="1450"/>
      <c r="AR197" s="1450"/>
      <c r="AS197" s="1450"/>
      <c r="AT197" s="1450"/>
      <c r="AU197" s="1450"/>
      <c r="AV197" s="1450"/>
      <c r="AW197" s="1450"/>
      <c r="AX197" s="1450"/>
      <c r="AY197" s="1450"/>
      <c r="AZ197" s="1450"/>
      <c r="BA197" s="1680"/>
      <c r="BB197" s="1449"/>
      <c r="BC197" s="1450"/>
      <c r="BD197" s="1450"/>
      <c r="BE197" s="1450"/>
      <c r="BF197" s="1450"/>
      <c r="BG197" s="1450"/>
      <c r="BH197" s="1450"/>
      <c r="BI197" s="1450"/>
      <c r="BJ197" s="1450"/>
      <c r="BK197" s="1450"/>
      <c r="BL197" s="1450"/>
      <c r="BM197" s="1450"/>
      <c r="BN197" s="1450"/>
      <c r="BO197" s="1450"/>
      <c r="BP197" s="1450"/>
      <c r="BQ197" s="1450"/>
      <c r="BR197" s="1452"/>
      <c r="BS197" s="1456">
        <v>1</v>
      </c>
      <c r="BT197" s="1457">
        <v>1</v>
      </c>
      <c r="BU197" s="1457">
        <v>1</v>
      </c>
      <c r="BV197" s="1457">
        <v>1</v>
      </c>
      <c r="BW197" s="1457">
        <v>1</v>
      </c>
      <c r="BX197" s="1457">
        <v>1</v>
      </c>
      <c r="BY197" s="1457">
        <v>1</v>
      </c>
      <c r="BZ197" s="1457"/>
      <c r="CA197" s="1457">
        <v>1</v>
      </c>
      <c r="CB197" s="1457"/>
      <c r="CC197" s="1457"/>
      <c r="CD197" s="1457"/>
      <c r="CE197" s="1457"/>
      <c r="CF197" s="1457"/>
      <c r="CG197" s="1457"/>
      <c r="CH197" s="1457"/>
      <c r="CI197" s="1458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5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5"/>
      <c r="AL200" s="173"/>
      <c r="AM200" s="173"/>
      <c r="AN200" s="1263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5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5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6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6"/>
      <c r="AL201" s="183"/>
      <c r="AM201" s="183"/>
      <c r="AN201" s="1264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6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6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6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6"/>
      <c r="AL202" s="183"/>
      <c r="AM202" s="183"/>
      <c r="AN202" s="1264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6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6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5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7"/>
      <c r="U205" s="1257"/>
      <c r="V205" s="199"/>
      <c r="W205" s="1257"/>
      <c r="X205" s="1257"/>
      <c r="Y205" s="1257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5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5"/>
      <c r="AL207" s="173"/>
      <c r="AM207" s="173"/>
      <c r="AN207" s="1263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5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5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6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6"/>
      <c r="AL208" s="183"/>
      <c r="AM208" s="183"/>
      <c r="AN208" s="1264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6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6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6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6"/>
      <c r="AL209" s="183"/>
      <c r="AM209" s="183"/>
      <c r="AN209" s="1264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6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6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5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7"/>
      <c r="U212" s="1257"/>
      <c r="V212" s="199"/>
      <c r="W212" s="1257"/>
      <c r="X212" s="1257"/>
      <c r="Y212" s="1257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5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5"/>
      <c r="AL214" s="173"/>
      <c r="AM214" s="173"/>
      <c r="AN214" s="1263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5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5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6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6"/>
      <c r="AL215" s="183"/>
      <c r="AM215" s="183"/>
      <c r="AN215" s="1264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6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6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6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6"/>
      <c r="AL216" s="183"/>
      <c r="AM216" s="183"/>
      <c r="AN216" s="1264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6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6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5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7"/>
      <c r="U219" s="1257"/>
      <c r="V219" s="199"/>
      <c r="W219" s="1257"/>
      <c r="X219" s="1257"/>
      <c r="Y219" s="1257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5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5"/>
      <c r="AL221" s="173"/>
      <c r="AM221" s="173"/>
      <c r="AN221" s="1263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5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5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6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6"/>
      <c r="AL222" s="183"/>
      <c r="AM222" s="183"/>
      <c r="AN222" s="1264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6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6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6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6"/>
      <c r="AL223" s="183"/>
      <c r="AM223" s="183"/>
      <c r="AN223" s="1264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6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6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5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7"/>
      <c r="U226" s="1257"/>
      <c r="V226" s="199"/>
      <c r="W226" s="1257"/>
      <c r="X226" s="1257"/>
      <c r="Y226" s="1257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8"/>
      <c r="U229" s="1258"/>
      <c r="V229" s="1258"/>
      <c r="W229" s="1258"/>
      <c r="X229" s="1258"/>
      <c r="Y229" s="1258"/>
      <c r="Z229" s="1258"/>
      <c r="AK229" s="1258"/>
      <c r="AL229" s="1258"/>
      <c r="AM229" s="1258"/>
      <c r="AN229" s="1258"/>
      <c r="AO229" s="1258"/>
      <c r="BB229" s="1258"/>
      <c r="BC229" s="1258"/>
      <c r="BD229" s="1258"/>
      <c r="BE229" s="1258"/>
      <c r="BS229" s="1258"/>
      <c r="BT229" s="1258"/>
      <c r="BU229" s="1258"/>
      <c r="BV229" s="1258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9" t="s">
        <v>556</v>
      </c>
      <c r="D232" s="1090" t="s">
        <v>557</v>
      </c>
      <c r="E232" s="1090" t="s">
        <v>558</v>
      </c>
      <c r="F232" s="1090" t="s">
        <v>559</v>
      </c>
      <c r="G232" s="1090" t="s">
        <v>560</v>
      </c>
      <c r="H232" s="1090" t="s">
        <v>561</v>
      </c>
      <c r="I232" s="1090" t="s">
        <v>562</v>
      </c>
      <c r="J232" s="1090" t="s">
        <v>563</v>
      </c>
      <c r="K232" s="1090" t="s">
        <v>564</v>
      </c>
      <c r="L232" s="1090" t="s">
        <v>565</v>
      </c>
      <c r="M232" s="1090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59" t="s">
        <v>572</v>
      </c>
      <c r="U232" s="1259" t="s">
        <v>573</v>
      </c>
      <c r="V232" s="1259" t="s">
        <v>574</v>
      </c>
      <c r="W232" s="1259" t="s">
        <v>575</v>
      </c>
      <c r="X232" s="1259" t="s">
        <v>576</v>
      </c>
      <c r="Y232" s="1259" t="s">
        <v>577</v>
      </c>
      <c r="Z232" s="1259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59" t="s">
        <v>589</v>
      </c>
      <c r="AL232" s="1259" t="s">
        <v>590</v>
      </c>
      <c r="AM232" s="1259" t="s">
        <v>591</v>
      </c>
      <c r="AN232" s="1259" t="s">
        <v>592</v>
      </c>
      <c r="AO232" s="1259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1">
        <v>59301</v>
      </c>
      <c r="D233" s="1092">
        <v>15.65</v>
      </c>
      <c r="E233" s="1092">
        <v>14.19</v>
      </c>
      <c r="F233" s="1092">
        <v>17.45</v>
      </c>
      <c r="G233" s="1092">
        <v>18.07</v>
      </c>
      <c r="H233" s="1092">
        <v>14.21</v>
      </c>
      <c r="I233" s="1092">
        <v>9.01</v>
      </c>
      <c r="J233" s="1092">
        <v>5.09</v>
      </c>
      <c r="K233" s="1092">
        <v>2.91</v>
      </c>
      <c r="L233" s="1092">
        <v>1.56</v>
      </c>
      <c r="M233" s="10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59">
        <v>3.33</v>
      </c>
      <c r="U233" s="1259">
        <v>2.34</v>
      </c>
      <c r="V233" s="1259">
        <v>2.02</v>
      </c>
      <c r="W233" s="1259">
        <v>1.71</v>
      </c>
      <c r="X233" s="1259">
        <v>1.6</v>
      </c>
      <c r="Y233" s="1259">
        <v>1.22</v>
      </c>
      <c r="Z233" s="125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59">
        <v>4.97</v>
      </c>
      <c r="AL233" s="1259">
        <v>4.07</v>
      </c>
      <c r="AM233" s="1259">
        <v>3.53</v>
      </c>
      <c r="AN233" s="1259">
        <v>3.23</v>
      </c>
      <c r="AO233" s="125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59"/>
      <c r="U235" s="1259"/>
      <c r="V235" s="1259"/>
      <c r="W235" s="1259"/>
      <c r="X235" s="1259"/>
      <c r="Y235" s="1259"/>
      <c r="Z235" s="1259"/>
      <c r="AA235"/>
      <c r="AB235"/>
      <c r="AC235"/>
      <c r="AD235"/>
      <c r="AE235"/>
      <c r="AF235"/>
      <c r="AG235"/>
      <c r="AH235"/>
      <c r="AI235"/>
      <c r="AJ235"/>
      <c r="AK235" s="1259"/>
      <c r="AL235" s="1259"/>
      <c r="AM235" s="1259"/>
      <c r="AN235" s="1259"/>
      <c r="AO235" s="125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1"/>
      <c r="D236" s="1092"/>
      <c r="E236" s="1092"/>
      <c r="F236" s="1092"/>
      <c r="G236" s="1092"/>
      <c r="H236" s="1092"/>
      <c r="I236" s="1092"/>
      <c r="J236" s="1092"/>
      <c r="K236" s="1092"/>
      <c r="L236" s="1092"/>
      <c r="M236" s="1092"/>
      <c r="N236"/>
      <c r="O236"/>
      <c r="P236"/>
      <c r="Q236"/>
      <c r="R236"/>
      <c r="S236"/>
      <c r="T236" s="1259"/>
      <c r="U236" s="1259"/>
      <c r="V236" s="1259"/>
      <c r="W236" s="1259"/>
      <c r="X236" s="1259"/>
      <c r="Y236" s="1259"/>
      <c r="Z236" s="1259"/>
      <c r="AA236"/>
      <c r="AB236"/>
      <c r="AC236"/>
      <c r="AD236"/>
      <c r="AE236"/>
      <c r="AF236"/>
      <c r="AG236"/>
      <c r="AH236"/>
      <c r="AI236"/>
      <c r="AJ236"/>
      <c r="AK236" s="1259"/>
      <c r="AL236" s="1259"/>
      <c r="AM236" s="1259"/>
      <c r="AN236" s="1259"/>
      <c r="AO236" s="125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59" t="s">
        <v>608</v>
      </c>
      <c r="U237" s="1259" t="s">
        <v>609</v>
      </c>
      <c r="V237" s="1259" t="s">
        <v>610</v>
      </c>
      <c r="W237" s="1259" t="s">
        <v>611</v>
      </c>
      <c r="X237" s="1259" t="s">
        <v>612</v>
      </c>
      <c r="Y237" s="1259" t="s">
        <v>613</v>
      </c>
      <c r="Z237" s="1259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59"/>
      <c r="AL237" s="1259"/>
      <c r="AM237" s="1259"/>
      <c r="AN237" s="1259"/>
      <c r="AO237" s="125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59">
        <v>-3.33</v>
      </c>
      <c r="U238" s="1259">
        <v>-2.34</v>
      </c>
      <c r="V238" s="1259">
        <v>-2.02</v>
      </c>
      <c r="W238" s="1259">
        <v>-1.71</v>
      </c>
      <c r="X238" s="1259">
        <v>-1.6</v>
      </c>
      <c r="Y238" s="1259">
        <v>-1.22</v>
      </c>
      <c r="Z238" s="125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59"/>
      <c r="AL238" s="1259"/>
      <c r="AM238" s="1259"/>
      <c r="AN238" s="1259"/>
      <c r="AO238" s="125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59">
        <v>4.07</v>
      </c>
      <c r="U239" s="1259">
        <v>3.53</v>
      </c>
      <c r="V239" s="1259">
        <v>3.23</v>
      </c>
      <c r="W239" s="1259">
        <v>2.77</v>
      </c>
      <c r="X239" s="1259">
        <v>2.63</v>
      </c>
      <c r="Y239" s="1259">
        <v>2.23</v>
      </c>
      <c r="Z239" s="125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59"/>
      <c r="AL239" s="1259"/>
      <c r="AM239" s="1259"/>
      <c r="AN239" s="1259"/>
      <c r="AO239" s="125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59"/>
      <c r="AL240" s="1259"/>
      <c r="AM240" s="1259"/>
      <c r="AN240" s="1259"/>
      <c r="AO240" s="125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59"/>
      <c r="AL241" s="1259"/>
      <c r="AM241" s="1259"/>
      <c r="AN241" s="1259"/>
      <c r="AO241" s="125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59"/>
      <c r="U242" s="1259"/>
      <c r="V242" s="1259"/>
      <c r="W242" s="1259"/>
      <c r="X242" s="1259"/>
      <c r="Y242" s="1259"/>
      <c r="Z242" s="1259"/>
      <c r="AA242"/>
      <c r="AB242"/>
      <c r="AC242"/>
      <c r="AD242"/>
      <c r="AE242"/>
      <c r="AF242"/>
      <c r="AG242"/>
      <c r="AH242"/>
      <c r="AI242"/>
      <c r="AJ242"/>
      <c r="AK242" s="1259"/>
      <c r="AL242" s="1259"/>
      <c r="AM242" s="1259"/>
      <c r="AN242" s="1259"/>
      <c r="AO242" s="125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59"/>
      <c r="U243" s="1259"/>
      <c r="V243" s="1259"/>
      <c r="W243" s="1259"/>
      <c r="X243" s="1259"/>
      <c r="Y243" s="1259"/>
      <c r="Z243" s="1259"/>
      <c r="AA243"/>
      <c r="AB243"/>
      <c r="AC243"/>
      <c r="AD243"/>
      <c r="AE243"/>
      <c r="AF243"/>
      <c r="AG243"/>
      <c r="AH243"/>
      <c r="AI243"/>
      <c r="AJ243"/>
      <c r="AK243" s="1259"/>
      <c r="AL243" s="1259"/>
      <c r="AM243" s="1259"/>
      <c r="AN243" s="1259"/>
      <c r="AO243" s="125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59"/>
      <c r="U244" s="1259"/>
      <c r="V244" s="1259"/>
      <c r="W244" s="1259"/>
      <c r="X244" s="1259"/>
      <c r="Y244" s="1259"/>
      <c r="Z244" s="1259"/>
      <c r="AA244"/>
      <c r="AB244"/>
      <c r="AC244"/>
      <c r="AD244"/>
      <c r="AE244"/>
      <c r="AF244"/>
      <c r="AG244"/>
      <c r="AH244"/>
      <c r="AI244"/>
      <c r="AJ244"/>
      <c r="AK244" s="1259"/>
      <c r="AL244" s="1259"/>
      <c r="AM244" s="1259"/>
      <c r="AN244" s="1259"/>
      <c r="AO244" s="125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59"/>
      <c r="U245" s="1259"/>
      <c r="V245" s="1259"/>
      <c r="W245" s="1259"/>
      <c r="X245" s="1259"/>
      <c r="Y245" s="1259"/>
      <c r="Z245" s="1259"/>
      <c r="AA245"/>
      <c r="AB245"/>
      <c r="AC245"/>
      <c r="AD245"/>
      <c r="AE245"/>
      <c r="AF245"/>
      <c r="AG245"/>
      <c r="AH245"/>
      <c r="AI245"/>
      <c r="AJ245"/>
      <c r="AK245" s="1259"/>
      <c r="AL245" s="1259"/>
      <c r="AM245" s="1259"/>
      <c r="AN245" s="1259"/>
      <c r="AO245" s="125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59"/>
      <c r="U246" s="1259"/>
      <c r="V246" s="1259"/>
      <c r="W246" s="1259"/>
      <c r="X246" s="1259"/>
      <c r="Y246" s="1259"/>
      <c r="Z246" s="1259"/>
      <c r="AA246"/>
      <c r="AB246"/>
      <c r="AC246"/>
      <c r="AD246"/>
      <c r="AE246"/>
      <c r="AF246"/>
      <c r="AG246"/>
      <c r="AH246"/>
      <c r="AI246"/>
      <c r="AJ246"/>
      <c r="AK246" s="1259"/>
      <c r="AL246" s="1259"/>
      <c r="AM246" s="1259"/>
      <c r="AN246" s="1259"/>
      <c r="AO246" s="125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59"/>
      <c r="U247" s="1259"/>
      <c r="V247" s="1259"/>
      <c r="W247" s="1259"/>
      <c r="X247" s="1259"/>
      <c r="AB247"/>
      <c r="AC247"/>
      <c r="AD247"/>
      <c r="AE247"/>
      <c r="AF247"/>
      <c r="AG247"/>
      <c r="AH247"/>
      <c r="AI247"/>
      <c r="AJ247"/>
      <c r="AK247" s="1259"/>
      <c r="AL247" s="1259"/>
      <c r="AM247" s="1259"/>
      <c r="AN247" s="1259"/>
      <c r="AO247" s="125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59"/>
      <c r="U248" s="1259"/>
      <c r="V248" s="1259"/>
      <c r="W248" s="1259"/>
      <c r="X248" s="1259"/>
      <c r="AB248"/>
      <c r="AC248"/>
      <c r="AD248"/>
      <c r="AE248"/>
      <c r="AF248"/>
      <c r="AG248"/>
      <c r="AH248"/>
      <c r="AI248"/>
      <c r="AJ248"/>
      <c r="AK248" s="1259"/>
      <c r="AL248" s="1259"/>
      <c r="AM248" s="1259"/>
      <c r="AN248" s="1259"/>
      <c r="AO248" s="125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59"/>
      <c r="U249" s="1259"/>
      <c r="V249" s="1259"/>
      <c r="W249" s="1259"/>
      <c r="X249" s="1259"/>
      <c r="AB249"/>
      <c r="AC249"/>
      <c r="AD249"/>
      <c r="AE249"/>
      <c r="AF249"/>
      <c r="AG249"/>
      <c r="AH249"/>
      <c r="AI249"/>
      <c r="AJ249"/>
      <c r="AK249" s="1259"/>
      <c r="AL249" s="1259"/>
      <c r="AM249" s="1259"/>
      <c r="AN249" s="1259"/>
      <c r="AO249" s="125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59"/>
      <c r="U250" s="1259"/>
      <c r="V250" s="1259"/>
      <c r="W250" s="1259"/>
      <c r="X250" s="1259"/>
      <c r="Y250" s="1259"/>
      <c r="Z250" s="1259"/>
      <c r="AA250"/>
      <c r="AB250"/>
      <c r="AC250"/>
      <c r="AD250"/>
      <c r="AE250"/>
      <c r="AF250"/>
      <c r="AG250"/>
      <c r="AH250"/>
      <c r="AI250"/>
      <c r="AJ250"/>
      <c r="AK250" s="1259"/>
      <c r="AL250" s="1259"/>
      <c r="AM250" s="1259"/>
      <c r="AN250" s="1259"/>
      <c r="AO250" s="125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59"/>
      <c r="U251" s="1259"/>
      <c r="V251" s="1259"/>
      <c r="W251" s="1259"/>
      <c r="X251" s="1259"/>
      <c r="Y251" s="1259"/>
      <c r="Z251" s="1259"/>
      <c r="AA251"/>
      <c r="AB251"/>
      <c r="AC251"/>
      <c r="AD251"/>
      <c r="AE251"/>
      <c r="AF251"/>
      <c r="AG251"/>
      <c r="AH251"/>
      <c r="AI251"/>
      <c r="AJ251"/>
      <c r="AK251" s="1259"/>
      <c r="AL251" s="1259"/>
      <c r="AM251" s="1259"/>
      <c r="AN251" s="1259"/>
      <c r="AO251" s="125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59"/>
      <c r="U252" s="1259"/>
      <c r="V252" s="1259"/>
      <c r="W252" s="1259"/>
      <c r="X252" s="1259"/>
      <c r="Y252" s="1259"/>
      <c r="Z252" s="1259"/>
      <c r="AA252"/>
      <c r="AB252"/>
      <c r="AC252"/>
      <c r="AD252"/>
      <c r="AE252"/>
      <c r="AF252"/>
      <c r="AG252"/>
      <c r="AH252"/>
      <c r="AI252"/>
      <c r="AJ252"/>
      <c r="AK252" s="1259"/>
      <c r="AL252" s="1259"/>
      <c r="AM252" s="1259"/>
      <c r="AN252" s="1259"/>
      <c r="AO252" s="125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59"/>
      <c r="U253" s="1259"/>
      <c r="V253" s="1259"/>
      <c r="W253" s="1259"/>
      <c r="X253" s="1259"/>
      <c r="Y253" s="1259"/>
      <c r="Z253" s="1259"/>
      <c r="AA253"/>
      <c r="AB253"/>
      <c r="AC253"/>
      <c r="AD253"/>
      <c r="AE253"/>
      <c r="AF253"/>
      <c r="AG253"/>
      <c r="AH253"/>
      <c r="AI253"/>
      <c r="AJ253"/>
      <c r="AK253" s="1259"/>
      <c r="AL253" s="1259"/>
      <c r="AM253" s="1259"/>
      <c r="AN253" s="1259"/>
      <c r="AO253" s="125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59"/>
      <c r="U254" s="1259"/>
      <c r="V254" s="1259"/>
      <c r="W254" s="1259"/>
      <c r="X254" s="1259"/>
      <c r="Y254" s="1259"/>
      <c r="Z254" s="1259"/>
      <c r="AA254"/>
      <c r="AB254"/>
      <c r="AC254"/>
      <c r="AD254"/>
      <c r="AE254"/>
      <c r="AF254"/>
      <c r="AG254"/>
      <c r="AH254"/>
      <c r="AI254"/>
      <c r="AJ254"/>
      <c r="AK254" s="1259"/>
      <c r="AL254" s="1259"/>
      <c r="AM254" s="1259"/>
      <c r="AN254" s="1259"/>
      <c r="AO254" s="125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59"/>
      <c r="U255" s="1259"/>
      <c r="V255" s="1259"/>
      <c r="W255" s="1259"/>
      <c r="X255" s="1259"/>
      <c r="Y255" s="1259"/>
      <c r="Z255" s="1259"/>
      <c r="AA255"/>
      <c r="AB255"/>
      <c r="AC255"/>
      <c r="AD255"/>
      <c r="AE255"/>
      <c r="AF255"/>
      <c r="AG255"/>
      <c r="AH255"/>
      <c r="AI255"/>
      <c r="AJ255"/>
      <c r="AK255" s="1259"/>
      <c r="AL255" s="1259"/>
      <c r="AM255" s="1259"/>
      <c r="AN255" s="1259"/>
      <c r="AO255" s="125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59"/>
      <c r="U256" s="1259"/>
      <c r="V256" s="1259"/>
      <c r="W256" s="1259"/>
      <c r="X256" s="1259"/>
      <c r="Y256" s="1259"/>
      <c r="Z256" s="1259"/>
      <c r="AA256"/>
      <c r="AB256"/>
      <c r="AC256"/>
      <c r="AD256"/>
      <c r="AE256"/>
      <c r="AF256"/>
      <c r="AG256"/>
      <c r="AH256"/>
      <c r="AI256"/>
      <c r="AJ256"/>
      <c r="AK256" s="1259"/>
      <c r="AL256" s="1259"/>
      <c r="AM256" s="1259"/>
      <c r="AN256" s="1259"/>
      <c r="AO256" s="125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59"/>
      <c r="U257" s="1259"/>
      <c r="V257" s="1259"/>
      <c r="W257" s="1259"/>
      <c r="X257" s="1259"/>
      <c r="Y257" s="1259"/>
      <c r="Z257" s="1259"/>
      <c r="AA257"/>
      <c r="AB257"/>
      <c r="AC257"/>
      <c r="AD257"/>
      <c r="AE257"/>
      <c r="AF257"/>
      <c r="AG257"/>
      <c r="AH257"/>
      <c r="AI257"/>
      <c r="AJ257"/>
      <c r="AK257" s="1259"/>
      <c r="AL257" s="1259"/>
      <c r="AM257" s="1259"/>
      <c r="AN257" s="1259"/>
      <c r="AO257" s="125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59"/>
      <c r="U258" s="1259"/>
      <c r="V258" s="1259"/>
      <c r="W258" s="1259"/>
      <c r="X258" s="1259"/>
      <c r="Y258" s="1259"/>
      <c r="Z258" s="1259"/>
      <c r="AA258"/>
      <c r="AB258"/>
      <c r="AC258"/>
      <c r="AD258"/>
      <c r="AE258"/>
      <c r="AF258"/>
      <c r="AG258"/>
      <c r="AH258"/>
      <c r="AI258"/>
      <c r="AJ258"/>
      <c r="AK258" s="1259"/>
      <c r="AL258" s="1259"/>
      <c r="AM258" s="1259"/>
      <c r="AN258" s="1259"/>
      <c r="AO258" s="125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59"/>
      <c r="U259" s="1259"/>
      <c r="V259" s="1259"/>
      <c r="W259" s="1259"/>
      <c r="X259" s="1259"/>
      <c r="Y259" s="1259"/>
      <c r="Z259" s="1259"/>
      <c r="AA259"/>
      <c r="AB259"/>
      <c r="AC259"/>
      <c r="AD259"/>
      <c r="AE259"/>
      <c r="AF259"/>
      <c r="AG259"/>
      <c r="AH259"/>
      <c r="AI259"/>
      <c r="AJ259"/>
      <c r="AK259" s="1259"/>
      <c r="AL259" s="1259"/>
      <c r="AM259" s="1259"/>
      <c r="AN259" s="1259"/>
      <c r="AO259" s="1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59"/>
      <c r="U260" s="1259"/>
      <c r="V260" s="1259"/>
      <c r="W260" s="1259"/>
      <c r="X260" s="1259"/>
      <c r="Y260" s="1259"/>
      <c r="Z260" s="1259"/>
      <c r="AA260"/>
      <c r="AB260"/>
      <c r="AC260"/>
      <c r="AD260"/>
      <c r="AE260"/>
      <c r="AF260"/>
      <c r="AG260"/>
      <c r="AH260"/>
      <c r="AI260"/>
      <c r="AJ260"/>
      <c r="AK260" s="1259"/>
      <c r="AL260" s="1259"/>
      <c r="AM260" s="1259"/>
      <c r="AN260" s="1259"/>
      <c r="AO260" s="125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59"/>
      <c r="U261" s="1259"/>
      <c r="V261" s="1259"/>
      <c r="W261" s="1259"/>
      <c r="X261" s="1259"/>
      <c r="Y261" s="1259"/>
      <c r="Z261" s="1259"/>
      <c r="AA261"/>
      <c r="AB261"/>
      <c r="AC261"/>
      <c r="AD261"/>
      <c r="AE261"/>
      <c r="AF261"/>
      <c r="AG261"/>
      <c r="AH261"/>
      <c r="AI261"/>
      <c r="AJ261"/>
      <c r="AK261" s="1259"/>
      <c r="AL261" s="1259"/>
      <c r="AM261" s="1259"/>
      <c r="AN261" s="1259"/>
      <c r="AO261" s="125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59"/>
      <c r="U262" s="1259"/>
      <c r="V262" s="1259"/>
      <c r="W262" s="1259"/>
      <c r="X262" s="1259"/>
      <c r="Y262" s="1259"/>
      <c r="Z262" s="1259"/>
      <c r="AA262"/>
      <c r="AB262"/>
      <c r="AC262"/>
      <c r="AD262"/>
      <c r="AE262"/>
      <c r="AF262"/>
      <c r="AG262"/>
      <c r="AH262"/>
      <c r="AI262"/>
      <c r="AJ262"/>
      <c r="AK262" s="1259"/>
      <c r="AL262" s="1259"/>
      <c r="AM262" s="1259"/>
      <c r="AN262" s="1259"/>
      <c r="AO262" s="125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59"/>
      <c r="U263" s="1259"/>
      <c r="V263" s="1259"/>
      <c r="W263" s="1259"/>
      <c r="X263" s="1259"/>
      <c r="Y263" s="1259"/>
      <c r="Z263" s="1259"/>
      <c r="AA263"/>
      <c r="AB263"/>
      <c r="AC263"/>
      <c r="AD263"/>
      <c r="AE263"/>
      <c r="AF263"/>
      <c r="AG263"/>
      <c r="AH263"/>
      <c r="AI263"/>
      <c r="AJ263"/>
      <c r="AK263" s="1259"/>
      <c r="AL263" s="1259"/>
      <c r="AM263" s="1259"/>
      <c r="AN263" s="1259"/>
      <c r="AO263" s="125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59"/>
      <c r="U264" s="1259"/>
      <c r="V264" s="1259"/>
      <c r="W264" s="1259"/>
      <c r="X264" s="1259"/>
      <c r="Y264" s="1259"/>
      <c r="Z264" s="1259"/>
      <c r="AA264"/>
      <c r="AB264"/>
      <c r="AC264"/>
      <c r="AD264"/>
      <c r="AE264"/>
      <c r="AF264"/>
      <c r="AG264"/>
      <c r="AH264"/>
      <c r="AI264"/>
      <c r="AJ264"/>
      <c r="AK264" s="1259"/>
      <c r="AL264" s="1259"/>
      <c r="AM264" s="1259"/>
      <c r="AN264" s="1259"/>
      <c r="AO264" s="125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59"/>
      <c r="U265" s="1259"/>
      <c r="V265" s="1259"/>
      <c r="W265" s="1259"/>
      <c r="X265" s="1259"/>
      <c r="Y265" s="1259"/>
      <c r="Z265" s="1259"/>
      <c r="AA265"/>
      <c r="AB265"/>
      <c r="AC265"/>
      <c r="AD265"/>
      <c r="AE265"/>
      <c r="AF265"/>
      <c r="AG265"/>
      <c r="AH265"/>
      <c r="AI265"/>
      <c r="AJ265"/>
      <c r="AK265" s="1259"/>
      <c r="AL265" s="1259"/>
      <c r="AM265" s="1259"/>
      <c r="AN265" s="1259"/>
      <c r="AO265" s="125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59"/>
      <c r="U266" s="1259"/>
      <c r="V266" s="1259"/>
      <c r="W266" s="1259"/>
      <c r="X266" s="1259"/>
      <c r="Y266" s="1259"/>
      <c r="Z266" s="1259"/>
      <c r="AA266"/>
      <c r="AB266"/>
      <c r="AC266"/>
      <c r="AD266"/>
      <c r="AE266"/>
      <c r="AF266"/>
      <c r="AG266"/>
      <c r="AH266"/>
      <c r="AI266"/>
      <c r="AJ266"/>
      <c r="AK266" s="1259"/>
      <c r="AL266" s="1259"/>
      <c r="AM266" s="1259"/>
      <c r="AN266" s="1259"/>
      <c r="AO266" s="125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59"/>
      <c r="U267" s="1259"/>
      <c r="V267" s="1259"/>
      <c r="W267" s="1259"/>
      <c r="X267" s="1259"/>
      <c r="Y267" s="1259"/>
      <c r="Z267" s="1259"/>
      <c r="AA267"/>
      <c r="AB267"/>
      <c r="AC267"/>
      <c r="AD267"/>
      <c r="AE267"/>
      <c r="AF267"/>
      <c r="AG267"/>
      <c r="AH267"/>
      <c r="AI267"/>
      <c r="AJ267"/>
      <c r="AK267" s="1259"/>
      <c r="AL267" s="1259"/>
      <c r="AM267" s="1259"/>
      <c r="AN267" s="1259"/>
      <c r="AO267" s="125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59"/>
      <c r="U268" s="1259"/>
      <c r="V268" s="1259"/>
      <c r="W268" s="1259"/>
      <c r="X268" s="1259"/>
      <c r="Y268" s="1259"/>
      <c r="Z268" s="1259"/>
      <c r="AA268"/>
      <c r="AB268"/>
      <c r="AC268"/>
      <c r="AD268"/>
      <c r="AE268"/>
      <c r="AF268"/>
      <c r="AG268"/>
      <c r="AH268"/>
      <c r="AI268"/>
      <c r="AJ268"/>
      <c r="AK268" s="1259"/>
      <c r="AL268" s="1259"/>
      <c r="AM268" s="1259"/>
      <c r="AN268" s="1259"/>
      <c r="AO268" s="125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59"/>
      <c r="U269" s="1259"/>
      <c r="V269" s="1259"/>
      <c r="W269" s="1259"/>
      <c r="X269" s="1259"/>
      <c r="Y269" s="1259"/>
      <c r="Z269" s="1259"/>
      <c r="AA269"/>
      <c r="AB269"/>
      <c r="AC269"/>
      <c r="AD269"/>
      <c r="AE269"/>
      <c r="AF269"/>
      <c r="AG269"/>
      <c r="AH269"/>
      <c r="AI269"/>
      <c r="AJ269"/>
      <c r="AK269" s="1259"/>
      <c r="AL269" s="1259"/>
      <c r="AM269" s="1259"/>
      <c r="AN269" s="1259"/>
      <c r="AO269" s="125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59"/>
      <c r="U270" s="1259"/>
      <c r="V270" s="1803"/>
      <c r="W270" s="1803"/>
      <c r="X270" s="1261" t="s">
        <v>624</v>
      </c>
      <c r="Y270" s="1261">
        <v>59301</v>
      </c>
      <c r="Z270" s="1261" t="s">
        <v>625</v>
      </c>
      <c r="AA270" s="1093" t="s">
        <v>626</v>
      </c>
      <c r="AB270" s="1093" t="s">
        <v>627</v>
      </c>
      <c r="AC270" s="1093" t="s">
        <v>628</v>
      </c>
      <c r="AD270" s="1093" t="s">
        <v>632</v>
      </c>
      <c r="AE270" t="s">
        <v>629</v>
      </c>
      <c r="AF270" t="s">
        <v>630</v>
      </c>
      <c r="AG270" s="1804" t="s">
        <v>631</v>
      </c>
      <c r="AH270" s="1804"/>
      <c r="AI270"/>
      <c r="AJ270"/>
      <c r="AK270" s="1259"/>
      <c r="AL270" s="1259"/>
      <c r="AM270" s="1259"/>
      <c r="AN270" s="1259"/>
      <c r="AO270" s="125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59"/>
      <c r="U271" s="1259"/>
      <c r="V271" s="1259"/>
      <c r="W271" s="1259"/>
      <c r="X271" s="1259" t="s">
        <v>633</v>
      </c>
      <c r="Y271" s="1259">
        <v>100</v>
      </c>
      <c r="Z271" s="125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59"/>
      <c r="AL271" s="1259"/>
      <c r="AM271" s="1259"/>
      <c r="AN271" s="1259"/>
      <c r="AO271" s="125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59"/>
      <c r="U272" s="1259"/>
      <c r="V272" s="1259"/>
      <c r="W272" s="1259"/>
      <c r="X272" s="1262" t="s">
        <v>634</v>
      </c>
      <c r="Y272" s="1262">
        <v>4</v>
      </c>
      <c r="Z272" s="1262">
        <v>0.5</v>
      </c>
      <c r="AA272" s="1094">
        <v>1</v>
      </c>
      <c r="AB272" s="1094">
        <v>0.5</v>
      </c>
      <c r="AC272" s="1094">
        <v>2</v>
      </c>
      <c r="AD272" s="1094">
        <v>0.5</v>
      </c>
      <c r="AE272">
        <v>4.5</v>
      </c>
      <c r="AF272">
        <v>-0.5</v>
      </c>
      <c r="AG272">
        <v>0.2288</v>
      </c>
      <c r="AH272"/>
      <c r="AI272"/>
      <c r="AJ272"/>
      <c r="AK272" s="1259"/>
      <c r="AL272" s="1259"/>
      <c r="AM272" s="1259"/>
      <c r="AN272" s="1259"/>
      <c r="AO272" s="125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59"/>
      <c r="U273" s="1259"/>
      <c r="V273" s="1259"/>
      <c r="W273" s="1259"/>
      <c r="X273" s="1259" t="s">
        <v>635</v>
      </c>
      <c r="Y273" s="1259">
        <v>5</v>
      </c>
      <c r="Z273" s="125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59"/>
      <c r="AL273" s="1259"/>
      <c r="AM273" s="1259"/>
      <c r="AN273" s="1259"/>
      <c r="AO273" s="125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59"/>
      <c r="U274" s="1259"/>
      <c r="V274" s="1259"/>
      <c r="W274" s="1259"/>
      <c r="X274" s="1262" t="s">
        <v>636</v>
      </c>
      <c r="Y274" s="1262">
        <v>6</v>
      </c>
      <c r="Z274" s="1262">
        <v>1</v>
      </c>
      <c r="AA274" s="1094">
        <v>1.5</v>
      </c>
      <c r="AB274" s="1094">
        <v>1</v>
      </c>
      <c r="AC274" s="1094">
        <v>2.5</v>
      </c>
      <c r="AD274" s="10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59"/>
      <c r="AL274" s="1259"/>
      <c r="AM274" s="1259"/>
      <c r="AN274" s="1259"/>
      <c r="AO274" s="125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59"/>
      <c r="U275" s="1259"/>
      <c r="V275" s="1259"/>
      <c r="W275" s="1259"/>
      <c r="X275" s="1259" t="s">
        <v>637</v>
      </c>
      <c r="Y275" s="1259">
        <v>7</v>
      </c>
      <c r="Z275" s="125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59"/>
      <c r="AL275" s="1259"/>
      <c r="AM275" s="1259"/>
      <c r="AN275" s="1259"/>
      <c r="AO275" s="125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59"/>
      <c r="U276" s="1259"/>
      <c r="V276" s="1259"/>
      <c r="W276" s="1259"/>
      <c r="X276" s="1262" t="s">
        <v>638</v>
      </c>
      <c r="Y276" s="1262">
        <v>8</v>
      </c>
      <c r="Z276" s="1262">
        <v>1</v>
      </c>
      <c r="AA276" s="1094">
        <v>2</v>
      </c>
      <c r="AB276" s="1094">
        <v>1</v>
      </c>
      <c r="AC276" s="1094">
        <v>3.5</v>
      </c>
      <c r="AD276" s="10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59"/>
      <c r="AL276" s="1259"/>
      <c r="AM276" s="1259"/>
      <c r="AN276" s="1259"/>
      <c r="AO276" s="125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59"/>
      <c r="U277" s="1259"/>
      <c r="V277" s="1259"/>
      <c r="W277" s="1259"/>
      <c r="X277" s="1259" t="s">
        <v>639</v>
      </c>
      <c r="Y277" s="1259">
        <v>9</v>
      </c>
      <c r="Z277" s="125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59"/>
      <c r="AL277" s="1259"/>
      <c r="AM277" s="1259"/>
      <c r="AN277" s="1259"/>
      <c r="AO277" s="125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59"/>
      <c r="U278" s="1259"/>
      <c r="V278" s="1259"/>
      <c r="W278" s="1259"/>
      <c r="X278" s="1262" t="s">
        <v>640</v>
      </c>
      <c r="Y278" s="1262">
        <v>10</v>
      </c>
      <c r="Z278" s="1262">
        <v>1.5</v>
      </c>
      <c r="AA278" s="1094">
        <v>2</v>
      </c>
      <c r="AB278" s="1094">
        <v>1.5</v>
      </c>
      <c r="AC278" s="1094">
        <v>4.5</v>
      </c>
      <c r="AD278" s="1094">
        <v>1</v>
      </c>
      <c r="AE278">
        <v>10.5</v>
      </c>
      <c r="AF278">
        <v>-0.5</v>
      </c>
      <c r="AG278">
        <v>0.246</v>
      </c>
      <c r="AH278"/>
      <c r="AI278"/>
      <c r="AJ278"/>
      <c r="AK278" s="1259"/>
      <c r="AL278" s="1259"/>
      <c r="AM278" s="1259"/>
      <c r="AN278" s="1259"/>
      <c r="AO278" s="125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59"/>
      <c r="U279" s="1259"/>
      <c r="V279" s="1259"/>
      <c r="W279" s="1259"/>
      <c r="X279" s="1259"/>
      <c r="Y279" s="1259"/>
      <c r="Z279" s="1259"/>
      <c r="AA279"/>
      <c r="AB279"/>
      <c r="AC279"/>
      <c r="AD279"/>
      <c r="AE279"/>
      <c r="AF279"/>
      <c r="AG279"/>
      <c r="AH279"/>
      <c r="AI279"/>
      <c r="AJ279"/>
      <c r="AK279" s="1259"/>
      <c r="AL279" s="1259"/>
      <c r="AM279" s="1259"/>
      <c r="AN279" s="1259"/>
      <c r="AO279" s="125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59"/>
      <c r="U280" s="1259"/>
      <c r="V280" s="1259"/>
      <c r="W280" s="1259"/>
      <c r="X280" s="1259"/>
      <c r="Y280" s="1259"/>
      <c r="Z280" s="1259"/>
      <c r="AA280"/>
      <c r="AB280"/>
      <c r="AC280"/>
      <c r="AD280"/>
      <c r="AE280"/>
      <c r="AF280"/>
      <c r="AG280"/>
      <c r="AH280"/>
      <c r="AI280"/>
      <c r="AJ280"/>
      <c r="AK280" s="1259"/>
      <c r="AL280" s="1259"/>
      <c r="AM280" s="1259"/>
      <c r="AN280" s="1259"/>
      <c r="AO280" s="125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59"/>
      <c r="U281" s="1259"/>
      <c r="V281" s="1259"/>
      <c r="W281" s="1259"/>
      <c r="X281" s="1259"/>
      <c r="Y281" s="1259"/>
      <c r="Z281" s="1259"/>
      <c r="AA281"/>
      <c r="AB281"/>
      <c r="AC281"/>
      <c r="AD281"/>
      <c r="AE281"/>
      <c r="AF281"/>
      <c r="AG281"/>
      <c r="AH281"/>
      <c r="AI281"/>
      <c r="AJ281"/>
      <c r="AK281" s="1259"/>
      <c r="AL281" s="1259"/>
      <c r="AM281" s="1259"/>
      <c r="AN281" s="1259"/>
      <c r="AO281" s="125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59"/>
      <c r="U282" s="1259"/>
      <c r="V282" s="1259"/>
      <c r="W282" s="1259"/>
      <c r="X282" s="1259"/>
      <c r="Y282" s="1259"/>
      <c r="Z282" s="1259"/>
      <c r="AA282"/>
      <c r="AB282"/>
      <c r="AC282"/>
      <c r="AD282"/>
      <c r="AE282"/>
      <c r="AF282"/>
      <c r="AG282"/>
      <c r="AH282"/>
      <c r="AI282"/>
      <c r="AJ282"/>
      <c r="AK282" s="1259"/>
      <c r="AL282" s="1259"/>
      <c r="AM282" s="1259"/>
      <c r="AN282" s="1259"/>
      <c r="AO282" s="125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59"/>
      <c r="U283" s="1259"/>
      <c r="V283" s="1259"/>
      <c r="W283" s="1259"/>
      <c r="X283" s="1259"/>
      <c r="Y283" s="1259"/>
      <c r="Z283" s="1259"/>
      <c r="AA283"/>
      <c r="AB283"/>
      <c r="AC283"/>
      <c r="AD283"/>
      <c r="AE283"/>
      <c r="AF283"/>
      <c r="AG283"/>
      <c r="AH283"/>
      <c r="AI283"/>
      <c r="AJ283"/>
      <c r="AK283" s="1259"/>
      <c r="AL283" s="1259"/>
      <c r="AM283" s="1259"/>
      <c r="AN283" s="1259"/>
      <c r="AO283" s="125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59"/>
      <c r="U284" s="1259"/>
      <c r="V284" s="1259"/>
      <c r="W284" s="1259"/>
      <c r="X284" s="1259"/>
      <c r="Y284" s="1259"/>
      <c r="Z284" s="1259"/>
      <c r="AA284"/>
      <c r="AB284"/>
      <c r="AC284"/>
      <c r="AD284"/>
      <c r="AE284"/>
      <c r="AF284"/>
      <c r="AG284"/>
      <c r="AH284"/>
      <c r="AI284"/>
      <c r="AJ284"/>
      <c r="AK284" s="1259"/>
      <c r="AL284" s="1259"/>
      <c r="AM284" s="1259"/>
      <c r="AN284" s="1259"/>
      <c r="AO284" s="125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59"/>
      <c r="U285" s="1259"/>
      <c r="V285" s="1259"/>
      <c r="W285" s="1259"/>
      <c r="X285" s="1259"/>
      <c r="Y285" s="1259"/>
      <c r="Z285" s="1259"/>
      <c r="AA285"/>
      <c r="AB285"/>
      <c r="AC285"/>
      <c r="AD285"/>
      <c r="AE285"/>
      <c r="AF285"/>
      <c r="AG285"/>
      <c r="AH285"/>
      <c r="AI285"/>
      <c r="AJ285"/>
      <c r="AK285" s="1259"/>
      <c r="AL285" s="1259"/>
      <c r="AM285" s="1259"/>
      <c r="AN285" s="1259"/>
      <c r="AO285" s="125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59"/>
      <c r="U286" s="1259"/>
      <c r="V286" s="1259"/>
      <c r="W286" s="1259"/>
      <c r="X286" s="1259"/>
      <c r="Y286" s="1259"/>
      <c r="AC286"/>
      <c r="AD286"/>
      <c r="AE286"/>
      <c r="AF286"/>
      <c r="AG286"/>
      <c r="AH286"/>
      <c r="AI286"/>
      <c r="AJ286"/>
      <c r="AK286" s="1259"/>
      <c r="AL286" s="1259"/>
      <c r="AM286" s="1259"/>
      <c r="AN286" s="1259"/>
      <c r="AO286" s="125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59"/>
      <c r="U287" s="1259"/>
      <c r="V287" s="1259"/>
      <c r="W287" s="1259"/>
      <c r="X287" s="1259"/>
      <c r="Y287" s="1259"/>
      <c r="AC287"/>
      <c r="AD287"/>
      <c r="AE287"/>
      <c r="AF287"/>
      <c r="AG287"/>
      <c r="AH287"/>
      <c r="AI287"/>
      <c r="AJ287"/>
      <c r="AK287" s="1259"/>
      <c r="AL287" s="1259"/>
      <c r="AM287" s="1259"/>
      <c r="AN287" s="1259"/>
      <c r="AO287" s="125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59"/>
      <c r="U288" s="1259"/>
      <c r="V288" s="1259"/>
      <c r="W288" s="1259"/>
      <c r="X288" s="1259"/>
      <c r="Y288" s="1259"/>
      <c r="AC288"/>
      <c r="AD288"/>
      <c r="AE288"/>
      <c r="AF288"/>
      <c r="AG288"/>
      <c r="AH288"/>
      <c r="AI288"/>
      <c r="AJ288"/>
      <c r="AK288" s="1259"/>
      <c r="AL288" s="1259"/>
      <c r="AM288" s="1259"/>
      <c r="AN288" s="1259"/>
      <c r="AO288" s="125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59"/>
      <c r="U289" s="1259"/>
      <c r="V289" s="1259"/>
      <c r="W289" s="1259"/>
      <c r="X289" s="1259"/>
      <c r="Y289" s="1259"/>
      <c r="Z289" s="1259"/>
      <c r="AA289"/>
      <c r="AB289"/>
      <c r="AC289"/>
      <c r="AD289"/>
      <c r="AE289"/>
      <c r="AF289"/>
      <c r="AG289"/>
      <c r="AH289"/>
      <c r="AI289"/>
      <c r="AJ289"/>
      <c r="AK289" s="1259"/>
      <c r="AL289" s="1259"/>
      <c r="AM289" s="1259"/>
      <c r="AN289" s="1259"/>
      <c r="AO289" s="125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59"/>
      <c r="U290" s="1259"/>
      <c r="V290" s="1259"/>
      <c r="W290" s="1259"/>
      <c r="X290" s="1259"/>
      <c r="Y290" s="1259"/>
      <c r="Z290" s="1259"/>
      <c r="AA290"/>
      <c r="AB290"/>
      <c r="AC290"/>
      <c r="AD290"/>
      <c r="AE290"/>
      <c r="AF290"/>
      <c r="AG290"/>
      <c r="AH290"/>
      <c r="AI290"/>
      <c r="AJ290"/>
      <c r="AK290" s="1259"/>
      <c r="AL290" s="1259"/>
      <c r="AM290" s="1259"/>
      <c r="AN290" s="1259"/>
      <c r="AO290" s="125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59"/>
      <c r="U291" s="1259"/>
      <c r="V291" s="1259"/>
      <c r="W291" s="1259"/>
      <c r="X291" s="1259"/>
      <c r="Y291" s="1259"/>
      <c r="Z291" s="1259"/>
      <c r="AA291"/>
      <c r="AB291"/>
      <c r="AC291"/>
      <c r="AD291"/>
      <c r="AE291"/>
      <c r="AF291"/>
      <c r="AG291"/>
      <c r="AH291"/>
      <c r="AI291"/>
      <c r="AJ291"/>
      <c r="AK291" s="1259"/>
      <c r="AL291" s="1259"/>
      <c r="AM291" s="1259"/>
      <c r="AN291" s="1259"/>
      <c r="AO291" s="125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59"/>
      <c r="U292" s="1259"/>
      <c r="V292" s="1259"/>
      <c r="W292" s="1259"/>
      <c r="X292" s="1259"/>
      <c r="Y292" s="1259"/>
      <c r="Z292" s="1259"/>
      <c r="AA292"/>
      <c r="AB292"/>
      <c r="AC292"/>
      <c r="AD292"/>
      <c r="AE292"/>
      <c r="AF292"/>
      <c r="AG292"/>
      <c r="AH292"/>
      <c r="AI292"/>
      <c r="AJ292"/>
      <c r="AK292" s="1259"/>
      <c r="AL292" s="1259"/>
      <c r="AM292" s="1259"/>
      <c r="AN292" s="1259"/>
      <c r="AO292" s="125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59"/>
      <c r="U293" s="1259"/>
      <c r="V293" s="1259"/>
      <c r="W293" s="1259"/>
      <c r="X293" s="1259"/>
      <c r="Y293" s="1259"/>
      <c r="Z293" s="1259"/>
      <c r="AA293"/>
      <c r="AB293"/>
      <c r="AC293"/>
      <c r="AD293"/>
      <c r="AE293"/>
      <c r="AF293"/>
      <c r="AG293"/>
      <c r="AH293"/>
      <c r="AI293"/>
      <c r="AJ293"/>
      <c r="AK293" s="1259"/>
      <c r="AL293" s="1259"/>
      <c r="AM293" s="1259"/>
      <c r="AN293" s="1259"/>
      <c r="AO293" s="125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59"/>
      <c r="U294" s="1259"/>
      <c r="V294" s="1259"/>
      <c r="W294" s="1259"/>
      <c r="X294" s="1259"/>
      <c r="Y294" s="1259"/>
      <c r="Z294" s="1259"/>
      <c r="AA294"/>
      <c r="AB294"/>
      <c r="AC294"/>
      <c r="AD294"/>
      <c r="AE294"/>
      <c r="AF294"/>
      <c r="AG294"/>
      <c r="AH294"/>
      <c r="AI294"/>
      <c r="AJ294"/>
      <c r="AK294" s="1259"/>
      <c r="AL294" s="1259"/>
      <c r="AM294" s="1259"/>
      <c r="AN294" s="1259"/>
      <c r="AO294" s="125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59"/>
      <c r="U295" s="1259"/>
      <c r="V295" s="1259"/>
      <c r="W295" s="1259"/>
      <c r="X295" s="1259"/>
      <c r="Y295" s="1259"/>
      <c r="Z295" s="1259"/>
      <c r="AA295"/>
      <c r="AB295"/>
      <c r="AC295"/>
      <c r="AD295"/>
      <c r="AE295"/>
      <c r="AF295"/>
      <c r="AG295"/>
      <c r="AH295"/>
      <c r="AI295"/>
      <c r="AJ295"/>
      <c r="AK295" s="1259"/>
      <c r="AL295" s="1259"/>
      <c r="AM295" s="1259"/>
      <c r="AN295" s="1259"/>
      <c r="AO295" s="125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59"/>
      <c r="U296" s="1259"/>
      <c r="V296" s="1259"/>
      <c r="W296" s="1259"/>
      <c r="X296" s="1259"/>
      <c r="Y296" s="1259"/>
      <c r="Z296" s="1259"/>
      <c r="AA296"/>
      <c r="AB296"/>
      <c r="AC296"/>
      <c r="AD296"/>
      <c r="AE296"/>
      <c r="AF296"/>
      <c r="AG296"/>
      <c r="AH296"/>
      <c r="AI296"/>
      <c r="AJ296"/>
      <c r="AK296" s="1259"/>
      <c r="AL296" s="1259"/>
      <c r="AM296" s="1259"/>
      <c r="AN296" s="1259"/>
      <c r="AO296" s="125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59"/>
      <c r="U297" s="1259"/>
      <c r="V297" s="1259"/>
      <c r="W297" s="1259"/>
      <c r="X297" s="1259"/>
      <c r="Y297" s="1259"/>
      <c r="Z297" s="1259"/>
      <c r="AA297"/>
      <c r="AB297"/>
      <c r="AC297"/>
      <c r="AD297"/>
      <c r="AE297"/>
      <c r="AF297"/>
      <c r="AG297"/>
      <c r="AH297"/>
      <c r="AI297"/>
      <c r="AJ297"/>
      <c r="AK297" s="1259"/>
      <c r="AL297" s="1259"/>
      <c r="AM297" s="1259"/>
      <c r="AN297" s="1259"/>
      <c r="AO297" s="125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59"/>
      <c r="U298" s="1259"/>
      <c r="V298" s="1259"/>
      <c r="W298" s="1259"/>
      <c r="X298" s="1259"/>
      <c r="Y298" s="1259"/>
      <c r="Z298" s="1259"/>
      <c r="AA298"/>
      <c r="AB298"/>
      <c r="AC298"/>
      <c r="AD298"/>
      <c r="AE298"/>
      <c r="AF298"/>
      <c r="AG298"/>
      <c r="AH298"/>
      <c r="AI298"/>
      <c r="AJ298"/>
      <c r="AK298" s="1259"/>
      <c r="AL298" s="1259"/>
      <c r="AM298" s="1259"/>
      <c r="AN298" s="1259"/>
      <c r="AO298" s="125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59"/>
      <c r="U299" s="1259"/>
      <c r="V299" s="1259"/>
      <c r="W299" s="1259"/>
      <c r="X299" s="1259"/>
      <c r="Y299" s="1259"/>
      <c r="Z299" s="1259"/>
      <c r="AA299"/>
      <c r="AB299"/>
      <c r="AC299"/>
      <c r="AD299"/>
      <c r="AE299"/>
      <c r="AF299"/>
      <c r="AG299"/>
      <c r="AH299"/>
      <c r="AI299"/>
      <c r="AJ299"/>
      <c r="AK299" s="1259"/>
      <c r="AL299" s="1259"/>
      <c r="AM299" s="1259"/>
      <c r="AN299" s="1259"/>
      <c r="AO299" s="125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59"/>
      <c r="U300" s="1259"/>
      <c r="V300" s="1259"/>
      <c r="W300" s="1259"/>
      <c r="X300" s="1259"/>
      <c r="Y300" s="1259"/>
      <c r="Z300" s="1259"/>
      <c r="AA300"/>
      <c r="AB300"/>
      <c r="AC300"/>
      <c r="AD300"/>
      <c r="AE300"/>
      <c r="AF300"/>
      <c r="AG300"/>
      <c r="AH300"/>
      <c r="AI300"/>
      <c r="AJ300"/>
      <c r="AK300" s="1259"/>
      <c r="AL300" s="1259"/>
      <c r="AM300" s="1259"/>
      <c r="AN300" s="1259"/>
      <c r="AO300" s="125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59"/>
      <c r="U301" s="1259"/>
      <c r="V301" s="1259"/>
      <c r="W301" s="1259"/>
      <c r="X301" s="1259"/>
      <c r="Y301" s="1259"/>
      <c r="Z301" s="1259"/>
      <c r="AA301"/>
      <c r="AB301"/>
      <c r="AC301"/>
      <c r="AD301"/>
      <c r="AE301"/>
      <c r="AF301"/>
      <c r="AG301"/>
      <c r="AH301"/>
      <c r="AI301"/>
      <c r="AJ301"/>
      <c r="AK301" s="1259"/>
      <c r="AL301" s="1259"/>
      <c r="AM301" s="1259"/>
      <c r="AN301" s="1259"/>
      <c r="AO301" s="125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59"/>
      <c r="U302" s="1259"/>
      <c r="V302" s="1259"/>
      <c r="W302" s="1259"/>
      <c r="X302" s="1259"/>
      <c r="Y302" s="1259"/>
      <c r="Z302" s="1259"/>
      <c r="AA302"/>
      <c r="AB302"/>
      <c r="AC302"/>
      <c r="AD302"/>
      <c r="AE302"/>
      <c r="AF302"/>
      <c r="AG302"/>
      <c r="AH302"/>
      <c r="AI302"/>
      <c r="AJ302"/>
      <c r="AK302" s="1259"/>
      <c r="AL302" s="1259"/>
      <c r="AM302" s="1259"/>
      <c r="AN302" s="1259"/>
      <c r="AO302" s="125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59"/>
      <c r="U303" s="1259"/>
      <c r="V303" s="1259"/>
      <c r="W303" s="1259"/>
      <c r="X303" s="1259"/>
      <c r="Y303" s="1259"/>
      <c r="Z303" s="1259"/>
      <c r="AA303"/>
      <c r="AB303"/>
      <c r="AC303"/>
      <c r="AD303"/>
      <c r="AE303"/>
      <c r="AF303"/>
      <c r="AG303"/>
      <c r="AH303"/>
      <c r="AI303"/>
      <c r="AJ303"/>
      <c r="AK303" s="1259"/>
      <c r="AL303" s="1259"/>
      <c r="AM303" s="1259"/>
      <c r="AN303" s="1259"/>
      <c r="AO303" s="125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59"/>
      <c r="U304" s="1259"/>
      <c r="V304" s="1259"/>
      <c r="W304" s="1259"/>
      <c r="X304" s="1259"/>
      <c r="Y304" s="1259"/>
      <c r="Z304" s="1259"/>
      <c r="AA304"/>
      <c r="AB304"/>
      <c r="AC304"/>
      <c r="AD304"/>
      <c r="AE304"/>
      <c r="AF304"/>
      <c r="AG304"/>
      <c r="AH304"/>
      <c r="AI304"/>
      <c r="AJ304"/>
      <c r="AK304" s="1259"/>
      <c r="AL304" s="1259"/>
      <c r="AM304" s="1259"/>
      <c r="AN304" s="1259"/>
      <c r="AO304" s="125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59"/>
      <c r="U305" s="1259"/>
      <c r="V305" s="1259"/>
      <c r="W305" s="1259"/>
      <c r="X305" s="1259"/>
      <c r="Y305" s="1259"/>
      <c r="Z305" s="1259"/>
      <c r="AA305"/>
      <c r="AB305"/>
      <c r="AC305"/>
      <c r="AD305"/>
      <c r="AE305"/>
      <c r="AF305"/>
      <c r="AG305"/>
      <c r="AH305"/>
      <c r="AI305"/>
      <c r="AJ305"/>
      <c r="AK305" s="1259"/>
      <c r="AL305" s="1259"/>
      <c r="AM305" s="1259"/>
      <c r="AN305" s="1259"/>
      <c r="AO305" s="125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59"/>
      <c r="U306" s="1259"/>
      <c r="V306" s="1259"/>
      <c r="W306" s="1259"/>
      <c r="X306" s="1259"/>
      <c r="Y306" s="1259"/>
      <c r="Z306" s="1259"/>
      <c r="AA306"/>
      <c r="AB306"/>
      <c r="AC306"/>
      <c r="AD306"/>
      <c r="AE306"/>
      <c r="AF306"/>
      <c r="AG306"/>
      <c r="AH306"/>
      <c r="AI306"/>
      <c r="AJ306"/>
      <c r="AK306" s="1259"/>
      <c r="AL306" s="1259"/>
      <c r="AM306" s="1259"/>
      <c r="AN306" s="1259"/>
      <c r="AO306" s="125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59"/>
      <c r="U307" s="1259"/>
      <c r="V307" s="1259"/>
      <c r="W307" s="1259"/>
      <c r="X307" s="1259"/>
      <c r="Y307" s="1259"/>
      <c r="Z307" s="1259"/>
      <c r="AA307"/>
      <c r="AB307"/>
      <c r="AC307"/>
      <c r="AD307"/>
      <c r="AE307"/>
      <c r="AF307"/>
      <c r="AG307"/>
      <c r="AH307"/>
      <c r="AI307"/>
      <c r="AJ307"/>
      <c r="AK307" s="1259"/>
      <c r="AL307" s="1259"/>
      <c r="AM307" s="1259"/>
      <c r="AN307" s="1259"/>
      <c r="AO307" s="125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59"/>
      <c r="U308" s="1259"/>
      <c r="V308" s="1259"/>
      <c r="W308" s="1259"/>
      <c r="X308" s="1259"/>
      <c r="Y308" s="1259"/>
      <c r="Z308" s="1259"/>
      <c r="AA308"/>
      <c r="AB308"/>
      <c r="AC308"/>
      <c r="AD308"/>
      <c r="AE308"/>
      <c r="AF308"/>
      <c r="AG308"/>
      <c r="AH308"/>
      <c r="AI308"/>
      <c r="AJ308"/>
      <c r="AK308" s="1259"/>
      <c r="AL308" s="1259"/>
      <c r="AM308" s="1259"/>
      <c r="AN308" s="1259"/>
      <c r="AO308" s="125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59"/>
      <c r="U309" s="1259"/>
      <c r="V309" s="1259"/>
      <c r="W309" s="1259"/>
      <c r="X309" s="1259"/>
      <c r="Y309" s="1259"/>
      <c r="Z309" s="1259"/>
      <c r="AA309"/>
      <c r="AB309"/>
      <c r="AC309"/>
      <c r="AD309"/>
      <c r="AE309"/>
      <c r="AF309"/>
      <c r="AG309"/>
      <c r="AH309"/>
      <c r="AI309"/>
      <c r="AJ309"/>
      <c r="AK309" s="1259"/>
      <c r="AL309" s="1259"/>
      <c r="AM309" s="1259"/>
      <c r="AN309" s="1259"/>
      <c r="AO309" s="125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59"/>
      <c r="U310" s="1259"/>
      <c r="V310" s="1803"/>
      <c r="W310" s="1803"/>
      <c r="X310" s="1259"/>
      <c r="Y310" s="1259"/>
      <c r="Z310" s="1259"/>
      <c r="AA310"/>
      <c r="AB310"/>
      <c r="AC310"/>
      <c r="AD310"/>
      <c r="AE310"/>
      <c r="AF310"/>
      <c r="AG310" s="1804"/>
      <c r="AH310" s="1804"/>
      <c r="AI310"/>
      <c r="AJ310"/>
      <c r="AK310" s="1259"/>
      <c r="AL310" s="1259"/>
      <c r="AM310" s="1259"/>
      <c r="AN310" s="1259"/>
      <c r="AO310" s="125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59"/>
      <c r="U311" s="1259"/>
      <c r="V311" s="1259"/>
      <c r="W311" s="1259"/>
      <c r="X311" s="1259"/>
      <c r="Y311" s="1259"/>
      <c r="Z311" s="1259"/>
      <c r="AA311"/>
      <c r="AB311"/>
      <c r="AC311"/>
      <c r="AD311"/>
      <c r="AE311"/>
      <c r="AF311"/>
      <c r="AG311"/>
      <c r="AH311"/>
      <c r="AI311"/>
      <c r="AJ311"/>
      <c r="AK311" s="1259"/>
      <c r="AL311" s="1259"/>
      <c r="AM311" s="1259"/>
      <c r="AN311" s="1259"/>
      <c r="AO311" s="125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59"/>
      <c r="U312" s="1259"/>
      <c r="V312" s="1259"/>
      <c r="W312" s="1259"/>
      <c r="X312" s="1259"/>
      <c r="Y312" s="1259"/>
      <c r="Z312" s="1259"/>
      <c r="AA312"/>
      <c r="AB312"/>
      <c r="AC312"/>
      <c r="AD312"/>
      <c r="AE312"/>
      <c r="AF312"/>
      <c r="AG312"/>
      <c r="AH312"/>
      <c r="AI312"/>
      <c r="AJ312"/>
      <c r="AK312" s="1259"/>
      <c r="AL312" s="1259"/>
      <c r="AM312" s="1259"/>
      <c r="AN312" s="1259"/>
      <c r="AO312" s="125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59"/>
      <c r="U313" s="1259"/>
      <c r="V313" s="1259"/>
      <c r="W313" s="1259"/>
      <c r="X313" s="1259"/>
      <c r="AB313"/>
      <c r="AC313"/>
      <c r="AD313"/>
      <c r="AE313"/>
      <c r="AF313"/>
      <c r="AG313"/>
      <c r="AH313"/>
      <c r="AI313"/>
      <c r="AJ313"/>
      <c r="AK313" s="1259"/>
      <c r="AL313" s="1259"/>
      <c r="AM313" s="1259"/>
      <c r="AN313" s="1259"/>
      <c r="AO313" s="125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59"/>
      <c r="U314" s="1259"/>
      <c r="V314" s="1259"/>
      <c r="W314" s="1259"/>
      <c r="X314" s="1259"/>
      <c r="AB314"/>
      <c r="AC314"/>
      <c r="AD314"/>
      <c r="AE314"/>
      <c r="AF314"/>
      <c r="AG314"/>
      <c r="AH314"/>
      <c r="AI314"/>
      <c r="AJ314"/>
      <c r="AK314" s="1259"/>
      <c r="AL314" s="1259"/>
      <c r="AM314" s="1259"/>
      <c r="AN314" s="1259"/>
      <c r="AO314" s="125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59"/>
      <c r="U315" s="1259"/>
      <c r="V315" s="1259"/>
      <c r="W315" s="1259"/>
      <c r="X315" s="1259"/>
      <c r="AB315"/>
      <c r="AC315"/>
      <c r="AD315"/>
      <c r="AE315"/>
      <c r="AF315"/>
      <c r="AG315"/>
      <c r="AH315"/>
      <c r="AI315"/>
      <c r="AJ315"/>
      <c r="AK315" s="1259"/>
      <c r="AL315" s="1259"/>
      <c r="AM315" s="1259"/>
      <c r="AN315" s="1259"/>
      <c r="AO315" s="125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59"/>
      <c r="U316" s="1259"/>
      <c r="V316" s="1259"/>
      <c r="W316" s="1259"/>
      <c r="X316" s="1259"/>
      <c r="Y316" s="1259"/>
      <c r="Z316" s="1259"/>
      <c r="AA316"/>
      <c r="AB316"/>
      <c r="AC316"/>
      <c r="AD316"/>
      <c r="AE316"/>
      <c r="AF316"/>
      <c r="AG316"/>
      <c r="AH316"/>
      <c r="AI316"/>
      <c r="AJ316"/>
      <c r="AK316" s="1259"/>
      <c r="AL316" s="1259"/>
      <c r="AM316" s="1259"/>
      <c r="AN316" s="1259"/>
      <c r="AO316" s="125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59"/>
      <c r="U317" s="1259"/>
      <c r="V317" s="1259"/>
      <c r="W317" s="1259"/>
      <c r="X317" s="1259"/>
      <c r="Y317" s="1259"/>
      <c r="Z317" s="1259"/>
      <c r="AA317"/>
      <c r="AB317"/>
      <c r="AC317"/>
      <c r="AD317"/>
      <c r="AE317"/>
      <c r="AF317"/>
      <c r="AG317"/>
      <c r="AH317"/>
      <c r="AI317"/>
      <c r="AJ317"/>
      <c r="AK317" s="1259"/>
      <c r="AL317" s="1259"/>
      <c r="AM317" s="1259"/>
      <c r="AN317" s="1259"/>
      <c r="AO317" s="125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59"/>
      <c r="U318" s="1259"/>
      <c r="V318" s="1259"/>
      <c r="W318" s="1259"/>
      <c r="X318" s="1259"/>
      <c r="Y318" s="1259"/>
      <c r="Z318" s="1259"/>
      <c r="AA318"/>
      <c r="AB318"/>
      <c r="AC318"/>
      <c r="AD318"/>
      <c r="AE318"/>
      <c r="AF318"/>
      <c r="AG318"/>
      <c r="AH318"/>
      <c r="AI318"/>
      <c r="AJ318"/>
      <c r="AK318" s="1259"/>
      <c r="AL318" s="1259"/>
      <c r="AM318" s="1259"/>
      <c r="AN318" s="1259"/>
      <c r="AO318" s="125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59"/>
      <c r="U319" s="1259"/>
      <c r="V319" s="1259"/>
      <c r="W319" s="1259"/>
      <c r="X319" s="1259"/>
      <c r="Y319" s="1259"/>
      <c r="Z319" s="1259"/>
      <c r="AA319"/>
      <c r="AB319"/>
      <c r="AC319"/>
      <c r="AD319"/>
      <c r="AE319"/>
      <c r="AF319"/>
      <c r="AG319"/>
      <c r="AH319"/>
      <c r="AI319"/>
      <c r="AJ319"/>
      <c r="AK319" s="1259"/>
      <c r="AL319" s="1259"/>
      <c r="AM319" s="1259"/>
      <c r="AN319" s="1259"/>
      <c r="AO319" s="125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6" t="s">
        <v>649</v>
      </c>
      <c r="O320" s="1177" t="s">
        <v>650</v>
      </c>
      <c r="P320" s="1177" t="s">
        <v>651</v>
      </c>
      <c r="Q320" s="1178" t="s">
        <v>652</v>
      </c>
      <c r="R320" s="1177" t="s">
        <v>653</v>
      </c>
      <c r="S320"/>
      <c r="T320" s="1259"/>
      <c r="U320" s="1259"/>
      <c r="V320" s="1259"/>
      <c r="W320" s="1259"/>
      <c r="AC320"/>
      <c r="AD320"/>
      <c r="AE320"/>
      <c r="AF320"/>
      <c r="AG320"/>
      <c r="AH320"/>
      <c r="AI320"/>
      <c r="AJ320"/>
      <c r="AK320" s="1259"/>
      <c r="AL320" s="1259"/>
      <c r="AM320" s="1259"/>
      <c r="AN320" s="1259"/>
      <c r="AO320" s="125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7" t="s">
        <v>654</v>
      </c>
      <c r="O321" s="1177">
        <v>83</v>
      </c>
      <c r="P321" s="1177">
        <v>96</v>
      </c>
      <c r="Q321" s="1178">
        <f>IF(SUM(P321)=0,"",O321/P321)</f>
        <v>0.86458333333333337</v>
      </c>
      <c r="R321" s="1179">
        <f>Q321/SUM(CK$9:CK$12)</f>
        <v>0.86458333333333337</v>
      </c>
      <c r="S321"/>
      <c r="T321" s="1259"/>
      <c r="U321" s="1259"/>
      <c r="V321" s="1259"/>
      <c r="W321" s="1259"/>
      <c r="AC321"/>
      <c r="AD321"/>
      <c r="AE321"/>
      <c r="AF321"/>
      <c r="AG321"/>
      <c r="AH321"/>
      <c r="AI321"/>
      <c r="AJ321"/>
      <c r="AK321" s="1259"/>
      <c r="AL321" s="1259"/>
      <c r="AM321" s="1259"/>
      <c r="AN321" s="1259"/>
      <c r="AO321" s="125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7" t="s">
        <v>436</v>
      </c>
      <c r="O322" s="1177">
        <v>4</v>
      </c>
      <c r="P322" s="1177">
        <v>96</v>
      </c>
      <c r="Q322" s="1178">
        <f t="shared" ref="Q322:Q327" si="425">IF(SUM(P322)=0,"",O322/P322)</f>
        <v>4.1666666666666664E-2</v>
      </c>
      <c r="R322" s="1179">
        <f>Q322/SUM(CK$9:CK$10)</f>
        <v>5.6306306306306307E-2</v>
      </c>
    </row>
    <row r="323" spans="3:50" ht="12" customHeight="1">
      <c r="N323" s="1177" t="s">
        <v>655</v>
      </c>
      <c r="O323" s="1177">
        <v>44</v>
      </c>
      <c r="P323" s="1177">
        <v>96</v>
      </c>
      <c r="Q323" s="1178">
        <f t="shared" si="425"/>
        <v>0.45833333333333331</v>
      </c>
      <c r="R323" s="1179">
        <f>Q323/SUM(CK$9:CK$10)</f>
        <v>0.61936936936936937</v>
      </c>
    </row>
    <row r="324" spans="3:50" ht="12" customHeight="1">
      <c r="N324" s="1177" t="s">
        <v>656</v>
      </c>
      <c r="O324" s="1177">
        <v>1</v>
      </c>
      <c r="P324" s="1177">
        <v>96</v>
      </c>
      <c r="Q324" s="1178">
        <f t="shared" si="425"/>
        <v>1.0416666666666666E-2</v>
      </c>
      <c r="R324" s="1179">
        <f>Q324/SUM(CK$9:CK$10)</f>
        <v>1.4076576576576577E-2</v>
      </c>
    </row>
    <row r="325" spans="3:50" ht="12" customHeight="1">
      <c r="N325" s="1177" t="s">
        <v>657</v>
      </c>
      <c r="O325" s="1177">
        <v>0</v>
      </c>
      <c r="P325" s="1177">
        <v>96</v>
      </c>
      <c r="Q325" s="1178">
        <f t="shared" si="425"/>
        <v>0</v>
      </c>
      <c r="R325" s="1179">
        <f>Q325/SUM(CK$9:CK$12)</f>
        <v>0</v>
      </c>
    </row>
    <row r="326" spans="3:50" ht="12" customHeight="1">
      <c r="N326" s="1177" t="s">
        <v>658</v>
      </c>
      <c r="O326" s="1177">
        <v>0</v>
      </c>
      <c r="P326" s="1177">
        <v>96</v>
      </c>
      <c r="Q326" s="1178">
        <f t="shared" si="425"/>
        <v>0</v>
      </c>
      <c r="R326" s="1179">
        <f>Q326/SUM(CK$9:CK$12)</f>
        <v>0</v>
      </c>
    </row>
    <row r="327" spans="3:50" ht="12" customHeight="1">
      <c r="N327" s="1177" t="s">
        <v>659</v>
      </c>
      <c r="O327" s="1177">
        <v>0</v>
      </c>
      <c r="P327" s="1177">
        <v>96</v>
      </c>
      <c r="Q327" s="1178">
        <f t="shared" si="425"/>
        <v>0</v>
      </c>
      <c r="R327" s="117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T404" activePane="bottomRight" state="frozen"/>
      <selection pane="topRight" activeCell="AU1" sqref="AU1"/>
      <selection pane="bottomLeft" activeCell="A419" sqref="A419"/>
      <selection pane="bottomRight" activeCell="BV378" sqref="BV378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6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20" t="str">
        <f>IF(WB!A1="","",WB!A1)</f>
        <v>Zambia Baseline Assessment</v>
      </c>
      <c r="B1" s="243" t="str">
        <f>IF(WB!B1="","",WB!B1)</f>
        <v>[ZM19]</v>
      </c>
      <c r="C1" s="244"/>
      <c r="D1" s="1807" t="s">
        <v>687</v>
      </c>
      <c r="E1" s="1807"/>
      <c r="F1" s="1808"/>
      <c r="G1" s="1201">
        <f>[1]ExpFactors!$C$1</f>
        <v>2100</v>
      </c>
      <c r="H1" s="1202" t="str">
        <f>[1]ExpFactors!$D$1</f>
        <v>kcal</v>
      </c>
      <c r="I1" s="244"/>
      <c r="J1" s="1223" t="s">
        <v>693</v>
      </c>
      <c r="K1" s="1224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5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7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21" t="str">
        <f>IF(WB!A2="","",WB!A2)</f>
        <v>Northern Border Maize,Beans,Livestock and Trade</v>
      </c>
      <c r="B2" s="1723"/>
      <c r="C2" s="1724"/>
      <c r="D2" s="1724"/>
      <c r="E2" s="1724"/>
      <c r="F2" s="1724"/>
      <c r="G2" s="1724"/>
      <c r="H2" s="1724"/>
      <c r="I2" s="1724"/>
      <c r="J2" s="1724"/>
      <c r="K2" s="1724"/>
      <c r="L2" s="1724"/>
      <c r="M2" s="1724"/>
      <c r="N2" s="1724"/>
      <c r="O2" s="1724"/>
      <c r="P2" s="1724"/>
      <c r="Q2" s="1724"/>
      <c r="R2" s="1724"/>
      <c r="S2" s="1725"/>
      <c r="T2" s="1724"/>
      <c r="U2" s="1724"/>
      <c r="V2" s="1724"/>
      <c r="W2" s="1724"/>
      <c r="X2" s="1724"/>
      <c r="Y2" s="1724"/>
      <c r="Z2" s="1724"/>
      <c r="AA2" s="1724"/>
      <c r="AB2" s="1724"/>
      <c r="AC2" s="1724"/>
      <c r="AD2" s="1724"/>
      <c r="AE2" s="1724"/>
      <c r="AF2" s="1724"/>
      <c r="AG2" s="1724"/>
      <c r="AH2" s="1724"/>
      <c r="AI2" s="1724"/>
      <c r="AJ2" s="1724"/>
      <c r="AK2" s="1725"/>
      <c r="AL2" s="1724"/>
      <c r="AM2" s="1724"/>
      <c r="AN2" s="1724"/>
      <c r="AO2" s="1724"/>
      <c r="AP2" s="1724"/>
      <c r="AQ2" s="1724"/>
      <c r="AR2" s="1724"/>
      <c r="AS2" s="1724"/>
      <c r="AT2" s="1724"/>
      <c r="AU2" s="1724"/>
      <c r="AV2" s="1724"/>
      <c r="AW2" s="1724"/>
      <c r="AX2" s="1724"/>
      <c r="AY2" s="1724"/>
      <c r="AZ2" s="1724"/>
      <c r="BA2" s="1724"/>
      <c r="BB2" s="1724"/>
      <c r="BC2" s="1725"/>
      <c r="BD2" s="1724"/>
      <c r="BE2" s="1724"/>
      <c r="BF2" s="1724"/>
      <c r="BG2" s="1724"/>
      <c r="BH2" s="1724"/>
      <c r="BI2" s="1724"/>
      <c r="BJ2" s="1724"/>
      <c r="BK2" s="1724"/>
      <c r="BL2" s="1724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5" t="s">
        <v>94</v>
      </c>
      <c r="CE2" s="1096"/>
      <c r="CF2" s="1096"/>
      <c r="CG2" s="1096"/>
      <c r="CH2" s="1096"/>
      <c r="CI2" s="1096"/>
      <c r="CJ2" s="1096"/>
      <c r="CK2" s="1096"/>
      <c r="CL2" s="1096"/>
      <c r="CM2" s="1096"/>
      <c r="CN2" s="1096"/>
      <c r="CO2" s="1096"/>
      <c r="CP2" s="1096"/>
      <c r="CQ2" s="1096"/>
      <c r="CR2" s="1096"/>
      <c r="CS2" s="1096"/>
      <c r="CT2" s="1097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19" customFormat="1" ht="15.75" customHeight="1" thickBot="1">
      <c r="A3" s="1722" t="s">
        <v>33</v>
      </c>
      <c r="B3" s="1707" t="str">
        <f>WB!T3</f>
        <v>V Poor</v>
      </c>
      <c r="C3" s="1707" t="str">
        <f>WB!U3</f>
        <v>V Poor</v>
      </c>
      <c r="D3" s="1707" t="str">
        <f>WB!V3</f>
        <v>V Poor</v>
      </c>
      <c r="E3" s="1707" t="str">
        <f>WB!W3</f>
        <v>V Poor</v>
      </c>
      <c r="F3" s="1707" t="str">
        <f>WB!X3</f>
        <v>V Poor</v>
      </c>
      <c r="G3" s="1707" t="str">
        <f>WB!Y3</f>
        <v>V Poor</v>
      </c>
      <c r="H3" s="1707" t="str">
        <f>WB!Z3</f>
        <v>V Poor</v>
      </c>
      <c r="I3" s="1707" t="str">
        <f>WB!AA3</f>
        <v>V Poor</v>
      </c>
      <c r="J3" s="1707" t="str">
        <f>WB!AB3</f>
        <v>V Poor</v>
      </c>
      <c r="K3" s="1707" t="str">
        <f>WB!AC3</f>
        <v>V Poor</v>
      </c>
      <c r="L3" s="1707" t="str">
        <f>WB!AD3</f>
        <v>V Poor</v>
      </c>
      <c r="M3" s="1707" t="str">
        <f>WB!AE3</f>
        <v>V Poor</v>
      </c>
      <c r="N3" s="1707" t="str">
        <f>WB!AF3</f>
        <v>V Poor</v>
      </c>
      <c r="O3" s="1707" t="str">
        <f>WB!AG3</f>
        <v>V Poor</v>
      </c>
      <c r="P3" s="1707" t="str">
        <f>WB!AH3</f>
        <v>V Poor</v>
      </c>
      <c r="Q3" s="1707" t="str">
        <f>WB!AI3</f>
        <v>V Poor</v>
      </c>
      <c r="R3" s="1707" t="str">
        <f>WB!AJ3</f>
        <v>V Poor</v>
      </c>
      <c r="S3" s="1708"/>
      <c r="T3" s="1707" t="str">
        <f>WB!AK3</f>
        <v>Poor</v>
      </c>
      <c r="U3" s="1707" t="str">
        <f>WB!AL3</f>
        <v>Poor</v>
      </c>
      <c r="V3" s="1707" t="str">
        <f>WB!AM3</f>
        <v>Poor</v>
      </c>
      <c r="W3" s="1707" t="str">
        <f>WB!AN3</f>
        <v>Poor</v>
      </c>
      <c r="X3" s="1707" t="str">
        <f>WB!AO3</f>
        <v>Poor</v>
      </c>
      <c r="Y3" s="1707" t="str">
        <f>WB!AP3</f>
        <v>Poor</v>
      </c>
      <c r="Z3" s="1707" t="str">
        <f>WB!AQ3</f>
        <v>Poor</v>
      </c>
      <c r="AA3" s="1707" t="str">
        <f>WB!AR3</f>
        <v>Poor</v>
      </c>
      <c r="AB3" s="1707" t="str">
        <f>WB!AS3</f>
        <v>Poor</v>
      </c>
      <c r="AC3" s="1707" t="str">
        <f>WB!AT3</f>
        <v>Poor</v>
      </c>
      <c r="AD3" s="1707" t="str">
        <f>WB!AU3</f>
        <v>Poor</v>
      </c>
      <c r="AE3" s="1707" t="str">
        <f>WB!AV3</f>
        <v>Poor</v>
      </c>
      <c r="AF3" s="1707" t="str">
        <f>WB!AW3</f>
        <v>Poor</v>
      </c>
      <c r="AG3" s="1707" t="str">
        <f>WB!AX3</f>
        <v>Poor</v>
      </c>
      <c r="AH3" s="1707" t="str">
        <f>WB!AY3</f>
        <v>Poor</v>
      </c>
      <c r="AI3" s="1707" t="str">
        <f>WB!AZ3</f>
        <v>Poor</v>
      </c>
      <c r="AJ3" s="1707" t="str">
        <f>WB!BA3</f>
        <v>Poor</v>
      </c>
      <c r="AK3" s="1708"/>
      <c r="AL3" s="1707" t="str">
        <f>WB!BB3</f>
        <v>Middle</v>
      </c>
      <c r="AM3" s="1707" t="str">
        <f>WB!BC3</f>
        <v>Middle</v>
      </c>
      <c r="AN3" s="1707" t="str">
        <f>WB!BD3</f>
        <v>Middle</v>
      </c>
      <c r="AO3" s="1707" t="str">
        <f>WB!BE3</f>
        <v>Middle</v>
      </c>
      <c r="AP3" s="1707" t="str">
        <f>WB!BF3</f>
        <v>Middle</v>
      </c>
      <c r="AQ3" s="1707" t="str">
        <f>WB!BG3</f>
        <v>Middle</v>
      </c>
      <c r="AR3" s="1707" t="str">
        <f>WB!BH3</f>
        <v>Middle</v>
      </c>
      <c r="AS3" s="1707" t="str">
        <f>WB!BI3</f>
        <v>Middle</v>
      </c>
      <c r="AT3" s="1707" t="str">
        <f>WB!BJ3</f>
        <v>Middle</v>
      </c>
      <c r="AU3" s="1707" t="str">
        <f>WB!BK3</f>
        <v>Middle</v>
      </c>
      <c r="AV3" s="1707" t="str">
        <f>WB!BL3</f>
        <v>Middle</v>
      </c>
      <c r="AW3" s="1707" t="str">
        <f>WB!BM3</f>
        <v>Middle</v>
      </c>
      <c r="AX3" s="1707" t="str">
        <f>WB!BN3</f>
        <v>Middle</v>
      </c>
      <c r="AY3" s="1707" t="str">
        <f>WB!BO3</f>
        <v>Middle</v>
      </c>
      <c r="AZ3" s="1707" t="str">
        <f>WB!BP3</f>
        <v>Middle</v>
      </c>
      <c r="BA3" s="1707" t="str">
        <f>WB!BQ3</f>
        <v>Middle</v>
      </c>
      <c r="BB3" s="1707" t="str">
        <f>WB!BR3</f>
        <v>Middle</v>
      </c>
      <c r="BC3" s="1708"/>
      <c r="BD3" s="1707" t="str">
        <f>WB!BS3</f>
        <v>B Off</v>
      </c>
      <c r="BE3" s="1707" t="str">
        <f>WB!BT3</f>
        <v>B Off</v>
      </c>
      <c r="BF3" s="1707" t="str">
        <f>WB!BU3</f>
        <v>B Off</v>
      </c>
      <c r="BG3" s="1707" t="str">
        <f>WB!BV3</f>
        <v>B Off</v>
      </c>
      <c r="BH3" s="1707" t="str">
        <f>WB!BW3</f>
        <v>B Off</v>
      </c>
      <c r="BI3" s="1707" t="str">
        <f>WB!BX3</f>
        <v>B Off</v>
      </c>
      <c r="BJ3" s="1707" t="str">
        <f>WB!BY3</f>
        <v>B Off</v>
      </c>
      <c r="BK3" s="1707" t="str">
        <f>WB!BZ3</f>
        <v>B Off</v>
      </c>
      <c r="BL3" s="1707" t="str">
        <f>WB!CA3</f>
        <v>B Off</v>
      </c>
      <c r="BM3" s="1707" t="str">
        <f>WB!CB3</f>
        <v>B Off</v>
      </c>
      <c r="BN3" s="1707" t="str">
        <f>WB!CC3</f>
        <v>B Off</v>
      </c>
      <c r="BO3" s="1707" t="str">
        <f>WB!CD3</f>
        <v>B Off</v>
      </c>
      <c r="BP3" s="1707" t="str">
        <f>WB!CE3</f>
        <v>B Off</v>
      </c>
      <c r="BQ3" s="1707" t="str">
        <f>WB!CF3</f>
        <v>B Off</v>
      </c>
      <c r="BR3" s="1707" t="str">
        <f>WB!CG3</f>
        <v>B Off</v>
      </c>
      <c r="BS3" s="1707" t="str">
        <f>WB!CH3</f>
        <v>B Off</v>
      </c>
      <c r="BT3" s="1707" t="str">
        <f>WB!CI3</f>
        <v>B Off</v>
      </c>
      <c r="BU3" s="1708"/>
      <c r="BV3" s="1709" t="s">
        <v>96</v>
      </c>
      <c r="BW3" s="1707"/>
      <c r="BX3" s="1707"/>
      <c r="BY3" s="1707"/>
      <c r="BZ3" s="1710" t="s">
        <v>97</v>
      </c>
      <c r="CA3" s="1710"/>
      <c r="CB3" s="1710"/>
      <c r="CC3" s="1711"/>
      <c r="CD3" s="1712"/>
      <c r="CE3" s="1711"/>
      <c r="CF3" s="1711"/>
      <c r="CG3" s="1711"/>
      <c r="CH3" s="1711"/>
      <c r="CI3" s="1711"/>
      <c r="CJ3" s="1711"/>
      <c r="CK3" s="1711"/>
      <c r="CL3" s="1711"/>
      <c r="CM3" s="1711"/>
      <c r="CN3" s="1711"/>
      <c r="CO3" s="1711"/>
      <c r="CP3" s="1711"/>
      <c r="CQ3" s="1711"/>
      <c r="CR3" s="1711"/>
      <c r="CS3" s="1711"/>
      <c r="CT3" s="1713"/>
      <c r="CU3" s="1711"/>
      <c r="CV3" s="1711"/>
      <c r="CW3" s="1711"/>
      <c r="CX3" s="1711"/>
      <c r="CY3" s="1711"/>
      <c r="CZ3" s="1711"/>
      <c r="DA3" s="1711"/>
      <c r="DB3" s="1711"/>
      <c r="DC3" s="1711"/>
      <c r="DD3" s="1711"/>
      <c r="DE3" s="1711"/>
      <c r="DF3" s="1711"/>
      <c r="DG3" s="1711"/>
      <c r="DH3" s="1711"/>
      <c r="DI3" s="1711"/>
      <c r="DJ3" s="1711"/>
      <c r="DK3" s="1711"/>
      <c r="DL3" s="1714" t="s">
        <v>46</v>
      </c>
      <c r="DM3" s="1715"/>
      <c r="DN3" s="1715"/>
      <c r="DO3" s="1715"/>
      <c r="DP3" s="1716"/>
      <c r="DQ3" s="1717"/>
      <c r="DR3" s="1717"/>
      <c r="DS3" s="1717"/>
      <c r="DT3" s="1717"/>
      <c r="DU3" s="1717"/>
      <c r="DV3" s="1717"/>
      <c r="DW3" s="1717"/>
      <c r="DX3" s="1718"/>
      <c r="DY3" s="1717"/>
    </row>
    <row r="4" spans="1:129" s="283" customFormat="1" ht="36.75" customHeight="1">
      <c r="A4" s="1705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09" t="s">
        <v>50</v>
      </c>
      <c r="DR4" s="1809"/>
      <c r="DS4" s="1809"/>
      <c r="DT4" s="1809"/>
      <c r="DU4" s="1809"/>
      <c r="DV4" s="1809"/>
      <c r="DW4" s="1809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6"/>
      <c r="CE5" s="1103"/>
      <c r="CF5" s="1103"/>
      <c r="CG5" s="1103"/>
      <c r="CH5" s="1103"/>
      <c r="CI5" s="1103"/>
      <c r="CJ5" s="1103"/>
      <c r="CK5" s="1103"/>
      <c r="CL5" s="1103"/>
      <c r="CM5" s="1103"/>
      <c r="CN5" s="1103"/>
      <c r="CO5" s="1103"/>
      <c r="CP5" s="1103"/>
      <c r="CQ5" s="1103"/>
      <c r="CR5" s="1103"/>
      <c r="CS5" s="1103"/>
      <c r="CT5" s="110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10" t="s">
        <v>47</v>
      </c>
      <c r="CE6" s="1810"/>
      <c r="CF6" s="1099"/>
      <c r="CG6" s="1099"/>
      <c r="CH6" s="1099"/>
      <c r="CI6" s="1099"/>
      <c r="CJ6" s="1099"/>
      <c r="CK6" s="1099"/>
      <c r="CL6" s="1099"/>
      <c r="CM6" s="1099"/>
      <c r="CN6" s="1099"/>
      <c r="CO6" s="1099"/>
      <c r="CP6" s="1099"/>
      <c r="CQ6" s="1099"/>
      <c r="CR6" s="1099"/>
      <c r="CS6" s="1811" t="s">
        <v>48</v>
      </c>
      <c r="CT6" s="1811"/>
      <c r="CU6" s="1812" t="s">
        <v>47</v>
      </c>
      <c r="CV6" s="1812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3" t="s">
        <v>48</v>
      </c>
      <c r="DK6" s="1813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2" customFormat="1" ht="27.75" customHeight="1" thickBot="1">
      <c r="A7" s="1555" t="s">
        <v>105</v>
      </c>
      <c r="B7" s="1556" t="str">
        <f>IF(WB!T7="","",WB!T7)</f>
        <v>Mpazi, Mainza</v>
      </c>
      <c r="C7" s="1556" t="str">
        <f>IF(WB!U7="","",WB!U7)</f>
        <v>Chimbele, Sekeli</v>
      </c>
      <c r="D7" s="1556" t="str">
        <f>IF(WB!V7="","",WB!V7)</f>
        <v>Chimbele, Sekeli</v>
      </c>
      <c r="E7" s="1556" t="str">
        <f>IF(WB!W7="","",WB!W7)</f>
        <v>M. Siame, M. Mukwavi</v>
      </c>
      <c r="F7" s="1556" t="str">
        <f>IF(WB!X7="","",WB!X7)</f>
        <v>M. Mukwavi, E. Mainza</v>
      </c>
      <c r="G7" s="1556" t="str">
        <f>IF(WB!Y7="","",WB!Y7)</f>
        <v>M. Mukwavi</v>
      </c>
      <c r="H7" s="1556" t="s">
        <v>926</v>
      </c>
      <c r="I7" s="1556" t="str">
        <f>IF(WB!AA7="","",WB!AA7)</f>
        <v>M. Siame, Mainza</v>
      </c>
      <c r="J7" s="1556" t="s">
        <v>866</v>
      </c>
      <c r="K7" s="1556" t="str">
        <f>IF(WB!AC7="","",WB!AC7)</f>
        <v/>
      </c>
      <c r="L7" s="1556"/>
      <c r="M7" s="1556"/>
      <c r="N7" s="1556"/>
      <c r="O7" s="1556" t="str">
        <f>IF(WB!AG7="","",WB!AG7)</f>
        <v/>
      </c>
      <c r="P7" s="1556" t="str">
        <f>IF(WB!AH7="","",WB!AH7)</f>
        <v/>
      </c>
      <c r="Q7" s="1556" t="str">
        <f>IF(WB!AI7="","",WB!AI7)</f>
        <v/>
      </c>
      <c r="R7" s="1556" t="str">
        <f>IF(WB!AJ7="","",WB!AJ7)</f>
        <v/>
      </c>
      <c r="S7" s="1557"/>
      <c r="T7" s="1556" t="str">
        <f>IF(WB!AK7="","",WB!AK7)</f>
        <v xml:space="preserve">Chimbele, Maboshe </v>
      </c>
      <c r="U7" s="1556" t="s">
        <v>927</v>
      </c>
      <c r="V7" s="1556" t="s">
        <v>923</v>
      </c>
      <c r="W7" s="1556" t="str">
        <f>IF(WB!AN7="","",WB!AN7)</f>
        <v>M. Mukwavi, E.Mainza</v>
      </c>
      <c r="X7" s="1556" t="str">
        <f>IF(WB!AO7="","",WB!AO7)</f>
        <v>M. Siame, Mainza</v>
      </c>
      <c r="Y7" s="1556" t="str">
        <f>IF(WB!AP7="","",WB!AP7)</f>
        <v>Mainza,  Siame</v>
      </c>
      <c r="Z7" s="1556" t="str">
        <f>IF(WB!AQ7="","",WB!AQ7)</f>
        <v>M. Mukwavi, Sekeli</v>
      </c>
      <c r="AA7" s="1556" t="str">
        <f>IF(WB!AR7="","",WB!AR7)</f>
        <v>M. Mukwavi, Sekeli</v>
      </c>
      <c r="AB7" s="1556" t="str">
        <f>IF(WB!AS7="","",WB!AS7)</f>
        <v>M. Mainza, M. Siame</v>
      </c>
      <c r="AC7" s="1556" t="str">
        <f>IF(WB!AT7="","",WB!AT7)</f>
        <v/>
      </c>
      <c r="AD7" s="1556" t="str">
        <f>IF(WB!AU7="","",WB!AU7)</f>
        <v/>
      </c>
      <c r="AE7" s="1556" t="str">
        <f>IF(WB!AV7="","",WB!AV7)</f>
        <v/>
      </c>
      <c r="AF7" s="1556" t="str">
        <f>IF(WB!AW7="","",WB!AW7)</f>
        <v/>
      </c>
      <c r="AG7" s="1556" t="str">
        <f>IF(WB!AX7="","",WB!AX7)</f>
        <v/>
      </c>
      <c r="AH7" s="1556" t="str">
        <f>IF(WB!AY7="","",WB!AY7)</f>
        <v/>
      </c>
      <c r="AI7" s="1556" t="str">
        <f>IF(WB!AZ7="","",WB!AZ7)</f>
        <v/>
      </c>
      <c r="AJ7" s="1556" t="str">
        <f>IF(WB!BA7="","",WB!BA7)</f>
        <v/>
      </c>
      <c r="AK7" s="1557"/>
      <c r="AL7" s="1556" t="str">
        <f>IF(WB!BB7="","",WB!BB7)</f>
        <v>Mpazi, Mainza</v>
      </c>
      <c r="AM7" s="1556" t="str">
        <f>IF(WB!BC7="","",WB!BC7)</f>
        <v>Chimbele, Sekeli</v>
      </c>
      <c r="AN7" s="1556" t="s">
        <v>925</v>
      </c>
      <c r="AO7" s="1556" t="str">
        <f>IF(WB!BE7="","",WB!BE7)</f>
        <v>Chimbele, Sekeli</v>
      </c>
      <c r="AP7" s="1556" t="str">
        <f>IF(WB!BF7="","",WB!BF7)</f>
        <v>Chimbele, Sekeli</v>
      </c>
      <c r="AQ7" s="1556" t="str">
        <f>IF(WB!BG7="","",WB!BG7)</f>
        <v>Chimbele, Sekeli</v>
      </c>
      <c r="AR7" s="1556" t="str">
        <f>IF(WB!BH7="","",WB!BH7)</f>
        <v xml:space="preserve">E. Mainza, M. Mukwavi  </v>
      </c>
      <c r="AS7" s="1556" t="str">
        <f>IF(WB!BI7="","",WB!BI7)</f>
        <v>Chimbele,Sekeli</v>
      </c>
      <c r="AT7" s="1556" t="str">
        <f>IF(WB!BJ7="","",WB!BJ7)</f>
        <v>Chimbele, Mainza</v>
      </c>
      <c r="AU7" s="1556"/>
      <c r="AV7" s="1556"/>
      <c r="AW7" s="1556" t="str">
        <f>IF(WB!BM7="","",WB!BM7)</f>
        <v/>
      </c>
      <c r="AX7" s="1556" t="str">
        <f>IF(WB!BN7="","",WB!BN7)</f>
        <v/>
      </c>
      <c r="AY7" s="1556" t="str">
        <f>IF(WB!BO7="","",WB!BO7)</f>
        <v/>
      </c>
      <c r="AZ7" s="1556" t="str">
        <f>IF(WB!BP7="","",WB!BP7)</f>
        <v/>
      </c>
      <c r="BA7" s="1556" t="str">
        <f>IF(WB!BQ7="","",WB!BQ7)</f>
        <v/>
      </c>
      <c r="BB7" s="1556" t="str">
        <f>IF(WB!BR7="","",WB!BR7)</f>
        <v/>
      </c>
      <c r="BC7" s="1557"/>
      <c r="BD7" s="1556" t="s">
        <v>923</v>
      </c>
      <c r="BE7" s="1556" t="s">
        <v>842</v>
      </c>
      <c r="BF7" s="1556" t="s">
        <v>866</v>
      </c>
      <c r="BG7" s="1556" t="s">
        <v>923</v>
      </c>
      <c r="BH7" s="1556" t="s">
        <v>928</v>
      </c>
      <c r="BI7" s="1556" t="s">
        <v>842</v>
      </c>
      <c r="BJ7" s="1556" t="str">
        <f>IF(WB!BY7="","",WB!BY7)</f>
        <v>Chimbele, Sekeli</v>
      </c>
      <c r="BK7" s="1556" t="str">
        <f>IF(WB!BZ7="","",WB!BZ7)</f>
        <v>Mainza, Mpazi</v>
      </c>
      <c r="BL7" s="1556" t="s">
        <v>885</v>
      </c>
      <c r="BM7" s="1556" t="str">
        <f>IF(WB!CB7="","",WB!CB7)</f>
        <v/>
      </c>
      <c r="BN7" s="1556" t="str">
        <f>IF(WB!CC7="","",WB!CC7)</f>
        <v/>
      </c>
      <c r="BO7" s="1556" t="str">
        <f>IF(WB!CD7="","",WB!CD7)</f>
        <v/>
      </c>
      <c r="BP7" s="1556" t="str">
        <f>IF(WB!CE7="","",WB!CE7)</f>
        <v/>
      </c>
      <c r="BQ7" s="1556" t="str">
        <f>IF(WB!CF7="","",WB!CF7)</f>
        <v/>
      </c>
      <c r="BR7" s="1556" t="str">
        <f>IF(WB!CG7="","",WB!CG7)</f>
        <v/>
      </c>
      <c r="BS7" s="1556" t="str">
        <f>IF(WB!CH7="","",WB!CH7)</f>
        <v/>
      </c>
      <c r="BT7" s="1556" t="str">
        <f>IF(WB!CI7="","",WB!CI7)</f>
        <v/>
      </c>
      <c r="BU7" s="1557"/>
      <c r="BV7" s="1558"/>
      <c r="BW7" s="1558"/>
      <c r="BX7" s="1558"/>
      <c r="BY7" s="1558"/>
      <c r="BZ7" s="1559"/>
      <c r="CA7" s="1559"/>
      <c r="CB7" s="1559"/>
      <c r="CC7" s="1559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567"/>
      <c r="DM7" s="1568"/>
      <c r="DN7" s="1568"/>
      <c r="DO7" s="1568"/>
      <c r="DP7" s="1569"/>
      <c r="DQ7" s="1570"/>
      <c r="DR7" s="1570"/>
      <c r="DS7" s="1570"/>
      <c r="DT7" s="1570"/>
      <c r="DU7" s="1570"/>
      <c r="DV7" s="1570"/>
      <c r="DW7" s="1570"/>
      <c r="DX7" s="1571"/>
      <c r="DY7" s="1568"/>
    </row>
    <row r="8" spans="1:129" s="1554" customFormat="1" ht="15.75" customHeight="1">
      <c r="A8" s="1573" t="s">
        <v>106</v>
      </c>
      <c r="B8" s="1574" t="s">
        <v>750</v>
      </c>
      <c r="C8" s="1574" t="s">
        <v>750</v>
      </c>
      <c r="D8" s="1574" t="s">
        <v>750</v>
      </c>
      <c r="E8" s="1574" t="s">
        <v>750</v>
      </c>
      <c r="F8" s="1574" t="s">
        <v>843</v>
      </c>
      <c r="G8" s="1574" t="s">
        <v>750</v>
      </c>
      <c r="H8" s="1574" t="s">
        <v>750</v>
      </c>
      <c r="I8" s="1574" t="s">
        <v>750</v>
      </c>
      <c r="J8" s="1574" t="s">
        <v>750</v>
      </c>
      <c r="K8" s="1574" t="s">
        <v>107</v>
      </c>
      <c r="L8" s="1574" t="s">
        <v>107</v>
      </c>
      <c r="M8" s="1574" t="s">
        <v>107</v>
      </c>
      <c r="N8" s="1574" t="s">
        <v>107</v>
      </c>
      <c r="O8" s="1574" t="s">
        <v>107</v>
      </c>
      <c r="P8" s="1574" t="s">
        <v>107</v>
      </c>
      <c r="Q8" s="1574" t="s">
        <v>107</v>
      </c>
      <c r="R8" s="1574" t="s">
        <v>107</v>
      </c>
      <c r="S8" s="1575"/>
      <c r="T8" s="1574" t="s">
        <v>750</v>
      </c>
      <c r="U8" s="1574" t="s">
        <v>750</v>
      </c>
      <c r="V8" s="1574" t="s">
        <v>750</v>
      </c>
      <c r="W8" s="1574" t="s">
        <v>750</v>
      </c>
      <c r="X8" s="1574" t="s">
        <v>750</v>
      </c>
      <c r="Y8" s="1574" t="s">
        <v>750</v>
      </c>
      <c r="Z8" s="1574" t="s">
        <v>750</v>
      </c>
      <c r="AA8" s="1574" t="s">
        <v>750</v>
      </c>
      <c r="AB8" s="1574" t="s">
        <v>750</v>
      </c>
      <c r="AC8" s="1574"/>
      <c r="AD8" s="1574"/>
      <c r="AE8" s="1574"/>
      <c r="AF8" s="1574"/>
      <c r="AG8" s="1574"/>
      <c r="AH8" s="1574"/>
      <c r="AI8" s="1574"/>
      <c r="AJ8" s="1574"/>
      <c r="AK8" s="1575"/>
      <c r="AL8" s="1574" t="s">
        <v>750</v>
      </c>
      <c r="AM8" s="1574" t="s">
        <v>750</v>
      </c>
      <c r="AN8" s="1574" t="s">
        <v>750</v>
      </c>
      <c r="AO8" s="1574" t="s">
        <v>750</v>
      </c>
      <c r="AP8" s="1574" t="s">
        <v>750</v>
      </c>
      <c r="AQ8" s="1574" t="s">
        <v>750</v>
      </c>
      <c r="AR8" s="1574" t="s">
        <v>750</v>
      </c>
      <c r="AS8" s="1574" t="s">
        <v>750</v>
      </c>
      <c r="AT8" s="1574" t="s">
        <v>750</v>
      </c>
      <c r="AU8" s="1574"/>
      <c r="AV8" s="1574"/>
      <c r="AW8" s="1574"/>
      <c r="AX8" s="1574"/>
      <c r="AY8" s="1574"/>
      <c r="AZ8" s="1574"/>
      <c r="BA8" s="1574"/>
      <c r="BB8" s="1574"/>
      <c r="BC8" s="1575"/>
      <c r="BD8" s="1574" t="s">
        <v>750</v>
      </c>
      <c r="BE8" s="1574" t="s">
        <v>750</v>
      </c>
      <c r="BF8" s="1574" t="s">
        <v>750</v>
      </c>
      <c r="BG8" s="1574" t="s">
        <v>750</v>
      </c>
      <c r="BH8" s="1574" t="s">
        <v>750</v>
      </c>
      <c r="BI8" s="1574" t="s">
        <v>750</v>
      </c>
      <c r="BJ8" s="1574" t="s">
        <v>750</v>
      </c>
      <c r="BK8" s="1574" t="s">
        <v>750</v>
      </c>
      <c r="BL8" s="1574" t="s">
        <v>750</v>
      </c>
      <c r="BM8" s="1574"/>
      <c r="BN8" s="1574"/>
      <c r="BO8" s="1574"/>
      <c r="BP8" s="1574"/>
      <c r="BQ8" s="1574"/>
      <c r="BR8" s="1574"/>
      <c r="BS8" s="1574"/>
      <c r="BT8" s="1574"/>
      <c r="BU8" s="1576"/>
      <c r="BV8" s="1574" t="s">
        <v>107</v>
      </c>
      <c r="BW8" s="1577" t="str">
        <f>IF($BV$8="","",$BV$8)</f>
        <v>2013/14</v>
      </c>
      <c r="BX8" s="1577" t="str">
        <f>IF($BV$8="","",$BV$8)</f>
        <v>2013/14</v>
      </c>
      <c r="BY8" s="1577" t="str">
        <f>IF($BV$8="","",$BV$8)</f>
        <v>2013/14</v>
      </c>
      <c r="BZ8" s="1099"/>
      <c r="CA8" s="1099"/>
      <c r="CB8" s="1099"/>
      <c r="CC8" s="1099"/>
      <c r="CD8" s="1098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1099"/>
      <c r="CS8" s="1099"/>
      <c r="CT8" s="1100"/>
      <c r="CU8" s="1099"/>
      <c r="CV8" s="1099"/>
      <c r="CW8" s="1099"/>
      <c r="CX8" s="1099"/>
      <c r="CY8" s="1099"/>
      <c r="CZ8" s="1099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550"/>
      <c r="DM8" s="1551"/>
      <c r="DN8" s="1551"/>
      <c r="DO8" s="1551"/>
      <c r="DP8" s="1552"/>
      <c r="DQ8" s="1553"/>
      <c r="DR8" s="1553"/>
      <c r="DS8" s="1553"/>
      <c r="DT8" s="1553"/>
      <c r="DU8" s="1553"/>
      <c r="DV8" s="1553"/>
      <c r="DW8" s="1553"/>
      <c r="DX8" s="1553"/>
      <c r="DY8" s="1551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06" t="str">
        <f>IF($B$9="","",$B$9)</f>
        <v>ZMW</v>
      </c>
      <c r="BW9" s="1706" t="str">
        <f>IF($B$9="","",$B$9)</f>
        <v>ZMW</v>
      </c>
      <c r="BX9" s="1706" t="str">
        <f>IF($B$9="","",$B$9)</f>
        <v>ZMW</v>
      </c>
      <c r="BY9" s="1706" t="str">
        <f>IF($B$9="","",$B$9)</f>
        <v>ZMW</v>
      </c>
      <c r="BZ9" s="292"/>
      <c r="CA9" s="292"/>
      <c r="CB9" s="292"/>
      <c r="CC9" s="292"/>
      <c r="CD9" s="1098"/>
      <c r="CE9" s="1099"/>
      <c r="CF9" s="1099"/>
      <c r="CG9" s="1099"/>
      <c r="CH9" s="1099"/>
      <c r="CI9" s="1099"/>
      <c r="CJ9" s="1099"/>
      <c r="CK9" s="1099"/>
      <c r="CL9" s="1099"/>
      <c r="CM9" s="1099"/>
      <c r="CN9" s="1099"/>
      <c r="CO9" s="1099"/>
      <c r="CP9" s="1099"/>
      <c r="CQ9" s="1099"/>
      <c r="CR9" s="1099"/>
      <c r="CS9" s="1099"/>
      <c r="CT9" s="1100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1.0897148490778628</v>
      </c>
      <c r="AM10" s="305">
        <f t="shared" si="4"/>
        <v>1.0968652968036527</v>
      </c>
      <c r="AN10" s="305">
        <f t="shared" si="4"/>
        <v>1.1122916666666667</v>
      </c>
      <c r="AO10" s="305">
        <f t="shared" si="4"/>
        <v>1.1316640574037833</v>
      </c>
      <c r="AP10" s="305">
        <f t="shared" si="4"/>
        <v>1.1012884322678844</v>
      </c>
      <c r="AQ10" s="305">
        <f t="shared" si="4"/>
        <v>1.07171243748641</v>
      </c>
      <c r="AR10" s="305">
        <f t="shared" si="4"/>
        <v>1.0917710371819962</v>
      </c>
      <c r="AS10" s="305">
        <f t="shared" si="4"/>
        <v>1.0868432811480757</v>
      </c>
      <c r="AT10" s="305">
        <f t="shared" si="4"/>
        <v>1.0983544031311154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1.089274168297456</v>
      </c>
      <c r="BG10" s="305">
        <f t="shared" si="4"/>
        <v>1.1539363992172211</v>
      </c>
      <c r="BH10" s="305">
        <f t="shared" si="4"/>
        <v>1.1683622309197652</v>
      </c>
      <c r="BI10" s="305">
        <f t="shared" si="4"/>
        <v>1.1389520547945207</v>
      </c>
      <c r="BJ10" s="305">
        <f t="shared" si="4"/>
        <v>1.193581974342248</v>
      </c>
      <c r="BK10" s="305">
        <f t="shared" si="4"/>
        <v>1.1555590128288757</v>
      </c>
      <c r="BL10" s="305">
        <f t="shared" si="4"/>
        <v>1.1486462636805104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0.47773091976516635</v>
      </c>
      <c r="BW10" s="305">
        <f t="shared" si="5"/>
        <v>0.53880870841487283</v>
      </c>
      <c r="BX10" s="305">
        <f t="shared" si="5"/>
        <v>0.80968851924331386</v>
      </c>
      <c r="BY10" s="305">
        <f t="shared" si="5"/>
        <v>1.0661503587736463</v>
      </c>
      <c r="BZ10" s="307">
        <f t="shared" ref="BZ10:BZ16" si="6">IF(DL10&lt;3,"",(SUM(B10:R10)-MIN(B10:R10)-MAX(B10:R10))/(DL10-2))</f>
        <v>0.50114029323144782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0.58325609358424413</v>
      </c>
      <c r="CC10" s="307">
        <f t="shared" ref="CC10:CC16" si="9">IF(DO10&lt;3,"",(SUM(BD10:BT10)-MIN(BD10:BT10)-MAX(BD10:BT10))/(DO10-2))</f>
        <v>0.60882816361044678</v>
      </c>
      <c r="CD10" s="1113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4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5">
        <f t="shared" si="10"/>
        <v>0</v>
      </c>
      <c r="CG10" s="1115">
        <f t="shared" si="10"/>
        <v>0</v>
      </c>
      <c r="CH10" s="1115">
        <f t="shared" si="10"/>
        <v>0</v>
      </c>
      <c r="CI10" s="1115">
        <f t="shared" si="10"/>
        <v>0</v>
      </c>
      <c r="CJ10" s="1115">
        <f t="shared" si="10"/>
        <v>0</v>
      </c>
      <c r="CK10" s="1116">
        <f t="shared" si="10"/>
        <v>0</v>
      </c>
      <c r="CL10" s="1116">
        <f t="shared" si="10"/>
        <v>1.089274168297456</v>
      </c>
      <c r="CM10" s="1116">
        <f t="shared" si="10"/>
        <v>1.1277389649923897</v>
      </c>
      <c r="CN10" s="1115">
        <f t="shared" si="10"/>
        <v>1.1389520547945207</v>
      </c>
      <c r="CO10" s="1115">
        <f t="shared" si="10"/>
        <v>1.1486462636805104</v>
      </c>
      <c r="CP10" s="1115">
        <f t="shared" si="10"/>
        <v>1.1499533594259621</v>
      </c>
      <c r="CQ10" s="1115">
        <f t="shared" si="10"/>
        <v>1.1539363992172211</v>
      </c>
      <c r="CR10" s="1115">
        <f t="shared" si="10"/>
        <v>1.1555590128288757</v>
      </c>
      <c r="CS10" s="1114">
        <f t="shared" si="10"/>
        <v>1.1683622309197652</v>
      </c>
      <c r="CT10" s="1117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1.193581974342248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1.089274168297456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1.1486462636805104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1.1499533594259621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1.1539363992172211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1.1683622309197652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1.193581974342248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3">
        <f t="shared" si="10"/>
        <v>0</v>
      </c>
      <c r="CE11" s="1114">
        <f t="shared" si="11"/>
        <v>0</v>
      </c>
      <c r="CF11" s="1115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5">
        <f t="shared" si="39"/>
        <v>0</v>
      </c>
      <c r="CH11" s="1115">
        <f t="shared" si="39"/>
        <v>0</v>
      </c>
      <c r="CI11" s="1115">
        <f t="shared" si="39"/>
        <v>0</v>
      </c>
      <c r="CJ11" s="1115">
        <f t="shared" si="39"/>
        <v>0</v>
      </c>
      <c r="CK11" s="1116">
        <f t="shared" si="39"/>
        <v>0</v>
      </c>
      <c r="CL11" s="1116">
        <f t="shared" si="39"/>
        <v>0.36705805609915199</v>
      </c>
      <c r="CM11" s="1116">
        <f t="shared" si="39"/>
        <v>0.4087845183735595</v>
      </c>
      <c r="CN11" s="1115">
        <f t="shared" si="39"/>
        <v>0.4241030658838878</v>
      </c>
      <c r="CO11" s="1115">
        <f t="shared" si="39"/>
        <v>0.50287950796757064</v>
      </c>
      <c r="CP11" s="1115">
        <f t="shared" si="39"/>
        <v>0.57370080452272232</v>
      </c>
      <c r="CQ11" s="1115">
        <f t="shared" si="39"/>
        <v>0.66461187214611872</v>
      </c>
      <c r="CR11" s="1115">
        <f t="shared" si="39"/>
        <v>0.73401826484018273</v>
      </c>
      <c r="CS11" s="1114">
        <f t="shared" si="39"/>
        <v>0.75362035225048929</v>
      </c>
      <c r="CT11" s="1117">
        <f t="shared" si="12"/>
        <v>0.76338160469667315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0.36705805609915199</v>
      </c>
      <c r="DD11" s="315">
        <f t="shared" si="22"/>
        <v>0.4087845183735595</v>
      </c>
      <c r="DE11" s="314">
        <f t="shared" si="23"/>
        <v>0.4241030658838878</v>
      </c>
      <c r="DF11" s="314">
        <f t="shared" si="24"/>
        <v>0.50287950796757064</v>
      </c>
      <c r="DG11" s="314">
        <f t="shared" si="25"/>
        <v>0.57370080452272232</v>
      </c>
      <c r="DH11" s="314">
        <f t="shared" si="26"/>
        <v>0.66461187214611872</v>
      </c>
      <c r="DI11" s="314">
        <f t="shared" si="27"/>
        <v>0.73401826484018273</v>
      </c>
      <c r="DJ11" s="313">
        <f t="shared" si="28"/>
        <v>0.75362035225048929</v>
      </c>
      <c r="DK11" s="312">
        <f t="shared" si="29"/>
        <v>0.76338160469667315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3">
        <f t="shared" si="10"/>
        <v>0</v>
      </c>
      <c r="CE12" s="1114">
        <f t="shared" si="11"/>
        <v>0</v>
      </c>
      <c r="CF12" s="1115">
        <f t="shared" si="39"/>
        <v>0</v>
      </c>
      <c r="CG12" s="1115">
        <f t="shared" si="39"/>
        <v>0</v>
      </c>
      <c r="CH12" s="1115">
        <f t="shared" si="39"/>
        <v>0</v>
      </c>
      <c r="CI12" s="1115">
        <f t="shared" si="39"/>
        <v>0</v>
      </c>
      <c r="CJ12" s="1115">
        <f t="shared" si="39"/>
        <v>0</v>
      </c>
      <c r="CK12" s="1116">
        <f t="shared" si="39"/>
        <v>0</v>
      </c>
      <c r="CL12" s="1116">
        <f t="shared" si="39"/>
        <v>0.11657045009784736</v>
      </c>
      <c r="CM12" s="1116">
        <f t="shared" si="39"/>
        <v>0.12795335942596217</v>
      </c>
      <c r="CN12" s="1115">
        <f t="shared" si="39"/>
        <v>0.19979288975864318</v>
      </c>
      <c r="CO12" s="1115">
        <f t="shared" si="39"/>
        <v>0.21641668996365671</v>
      </c>
      <c r="CP12" s="1115">
        <f t="shared" si="39"/>
        <v>0.22697488584474884</v>
      </c>
      <c r="CQ12" s="1115">
        <f t="shared" si="39"/>
        <v>0.25203576864535765</v>
      </c>
      <c r="CR12" s="1115">
        <f t="shared" si="39"/>
        <v>0.30962328767123282</v>
      </c>
      <c r="CS12" s="1114">
        <f t="shared" si="39"/>
        <v>0.31669004131332901</v>
      </c>
      <c r="CT12" s="1117">
        <f t="shared" si="12"/>
        <v>0.39065394651011087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0.11657045009784736</v>
      </c>
      <c r="DD12" s="315">
        <f t="shared" si="22"/>
        <v>0.12795335942596217</v>
      </c>
      <c r="DE12" s="314">
        <f t="shared" si="23"/>
        <v>0.19979288975864318</v>
      </c>
      <c r="DF12" s="314">
        <f t="shared" si="24"/>
        <v>0.21641668996365671</v>
      </c>
      <c r="DG12" s="314">
        <f t="shared" si="25"/>
        <v>0.22697488584474884</v>
      </c>
      <c r="DH12" s="314">
        <f t="shared" si="26"/>
        <v>0.25203576864535765</v>
      </c>
      <c r="DI12" s="314">
        <f t="shared" si="27"/>
        <v>0.30962328767123282</v>
      </c>
      <c r="DJ12" s="313">
        <f t="shared" si="28"/>
        <v>0.31669004131332901</v>
      </c>
      <c r="DK12" s="312">
        <f t="shared" si="29"/>
        <v>0.39065394651011087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3">
        <f t="shared" si="10"/>
        <v>0</v>
      </c>
      <c r="CE13" s="1114">
        <f t="shared" si="11"/>
        <v>0</v>
      </c>
      <c r="CF13" s="1115">
        <f t="shared" si="39"/>
        <v>0</v>
      </c>
      <c r="CG13" s="1115">
        <f t="shared" si="39"/>
        <v>0</v>
      </c>
      <c r="CH13" s="1115">
        <f t="shared" si="39"/>
        <v>0</v>
      </c>
      <c r="CI13" s="1115">
        <f t="shared" si="39"/>
        <v>0</v>
      </c>
      <c r="CJ13" s="1115">
        <f t="shared" si="39"/>
        <v>0</v>
      </c>
      <c r="CK13" s="1116">
        <f t="shared" si="39"/>
        <v>0</v>
      </c>
      <c r="CL13" s="1116">
        <f t="shared" si="39"/>
        <v>3.2205759015935143E-2</v>
      </c>
      <c r="CM13" s="1116">
        <f t="shared" si="39"/>
        <v>3.4790171776473151E-2</v>
      </c>
      <c r="CN13" s="1115">
        <f t="shared" si="39"/>
        <v>4.649923896499239E-2</v>
      </c>
      <c r="CO13" s="1115">
        <f t="shared" si="39"/>
        <v>6.1230702326592737E-2</v>
      </c>
      <c r="CP13" s="1115">
        <f t="shared" si="39"/>
        <v>6.8741030658838881E-2</v>
      </c>
      <c r="CQ13" s="1115">
        <f t="shared" si="39"/>
        <v>7.5146771037181981E-2</v>
      </c>
      <c r="CR13" s="1115">
        <f t="shared" si="39"/>
        <v>8.0293542074363997E-2</v>
      </c>
      <c r="CS13" s="1114">
        <f t="shared" si="39"/>
        <v>9.3498586649271576E-2</v>
      </c>
      <c r="CT13" s="1117">
        <f t="shared" si="12"/>
        <v>9.6438356164383565E-2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3.4746684061752554E-2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3">
        <f t="shared" si="10"/>
        <v>0</v>
      </c>
      <c r="CE14" s="1114">
        <f t="shared" si="11"/>
        <v>0</v>
      </c>
      <c r="CF14" s="1115">
        <f t="shared" si="39"/>
        <v>0</v>
      </c>
      <c r="CG14" s="1115">
        <f t="shared" si="39"/>
        <v>0</v>
      </c>
      <c r="CH14" s="1115">
        <f t="shared" si="39"/>
        <v>0</v>
      </c>
      <c r="CI14" s="1115">
        <f t="shared" si="39"/>
        <v>0</v>
      </c>
      <c r="CJ14" s="1115">
        <f t="shared" si="39"/>
        <v>0</v>
      </c>
      <c r="CK14" s="1116">
        <f t="shared" si="39"/>
        <v>0</v>
      </c>
      <c r="CL14" s="1116">
        <f t="shared" si="39"/>
        <v>0</v>
      </c>
      <c r="CM14" s="1116">
        <f t="shared" si="39"/>
        <v>0</v>
      </c>
      <c r="CN14" s="1115">
        <f t="shared" si="39"/>
        <v>0</v>
      </c>
      <c r="CO14" s="1115">
        <f t="shared" si="39"/>
        <v>0</v>
      </c>
      <c r="CP14" s="1115">
        <f t="shared" si="39"/>
        <v>0</v>
      </c>
      <c r="CQ14" s="1115">
        <f t="shared" si="39"/>
        <v>0</v>
      </c>
      <c r="CR14" s="1115">
        <f t="shared" si="39"/>
        <v>0</v>
      </c>
      <c r="CS14" s="1114">
        <f t="shared" si="39"/>
        <v>1.6351380734942376E-2</v>
      </c>
      <c r="CT14" s="1117">
        <f t="shared" si="12"/>
        <v>3.4746684061752554E-2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3">
        <f t="shared" si="10"/>
        <v>0</v>
      </c>
      <c r="CE15" s="1114">
        <f t="shared" si="11"/>
        <v>0</v>
      </c>
      <c r="CF15" s="1115">
        <f t="shared" si="39"/>
        <v>0</v>
      </c>
      <c r="CG15" s="1115">
        <f t="shared" si="39"/>
        <v>0</v>
      </c>
      <c r="CH15" s="1115">
        <f t="shared" si="39"/>
        <v>0</v>
      </c>
      <c r="CI15" s="1115">
        <f t="shared" si="39"/>
        <v>0</v>
      </c>
      <c r="CJ15" s="1115">
        <f t="shared" si="39"/>
        <v>0</v>
      </c>
      <c r="CK15" s="1116">
        <f t="shared" si="39"/>
        <v>0</v>
      </c>
      <c r="CL15" s="1116">
        <f t="shared" si="39"/>
        <v>0</v>
      </c>
      <c r="CM15" s="1116">
        <f t="shared" si="39"/>
        <v>0</v>
      </c>
      <c r="CN15" s="1115">
        <f t="shared" si="39"/>
        <v>0</v>
      </c>
      <c r="CO15" s="1115">
        <f t="shared" si="39"/>
        <v>0</v>
      </c>
      <c r="CP15" s="1115">
        <f t="shared" si="39"/>
        <v>0</v>
      </c>
      <c r="CQ15" s="1115">
        <f t="shared" si="39"/>
        <v>0</v>
      </c>
      <c r="CR15" s="1115">
        <f t="shared" si="39"/>
        <v>0</v>
      </c>
      <c r="CS15" s="1114">
        <f t="shared" si="39"/>
        <v>0</v>
      </c>
      <c r="CT15" s="1117">
        <f t="shared" si="12"/>
        <v>0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</v>
      </c>
      <c r="BW16" s="319">
        <f t="shared" ref="BW16:BY16" si="85">SUM(BW858:BW859)</f>
        <v>0</v>
      </c>
      <c r="BX16" s="319">
        <f t="shared" si="85"/>
        <v>0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3">
        <f t="shared" si="10"/>
        <v>0</v>
      </c>
      <c r="CE16" s="1114">
        <f t="shared" si="11"/>
        <v>0</v>
      </c>
      <c r="CF16" s="1115">
        <f t="shared" si="39"/>
        <v>0</v>
      </c>
      <c r="CG16" s="1115">
        <f t="shared" si="39"/>
        <v>0</v>
      </c>
      <c r="CH16" s="1115">
        <f t="shared" si="39"/>
        <v>0</v>
      </c>
      <c r="CI16" s="1115">
        <f t="shared" si="39"/>
        <v>0</v>
      </c>
      <c r="CJ16" s="1115">
        <f t="shared" si="39"/>
        <v>0</v>
      </c>
      <c r="CK16" s="1116">
        <f t="shared" si="39"/>
        <v>0</v>
      </c>
      <c r="CL16" s="1116">
        <f t="shared" si="39"/>
        <v>0</v>
      </c>
      <c r="CM16" s="1116">
        <f t="shared" si="39"/>
        <v>0</v>
      </c>
      <c r="CN16" s="1115">
        <f t="shared" si="39"/>
        <v>0</v>
      </c>
      <c r="CO16" s="1115">
        <f t="shared" si="39"/>
        <v>0</v>
      </c>
      <c r="CP16" s="1115">
        <f t="shared" si="39"/>
        <v>0</v>
      </c>
      <c r="CQ16" s="1115">
        <f t="shared" si="39"/>
        <v>0</v>
      </c>
      <c r="CR16" s="1115">
        <f t="shared" si="39"/>
        <v>0</v>
      </c>
      <c r="CS16" s="1114">
        <f t="shared" si="39"/>
        <v>0</v>
      </c>
      <c r="CT16" s="1117">
        <f t="shared" si="12"/>
        <v>0.24355605255800952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8.1440685863386458E-2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0.28716740793453116</v>
      </c>
      <c r="AM17" s="319">
        <f t="shared" si="90"/>
        <v>9.9761035007610341E-2</v>
      </c>
      <c r="AN17" s="319">
        <f t="shared" si="90"/>
        <v>5.4951484018264843E-2</v>
      </c>
      <c r="AO17" s="319">
        <f t="shared" si="90"/>
        <v>0.26612915851272018</v>
      </c>
      <c r="AP17" s="319">
        <f t="shared" si="90"/>
        <v>0.11501804740160905</v>
      </c>
      <c r="AQ17" s="319">
        <f t="shared" si="90"/>
        <v>0.31801435094585773</v>
      </c>
      <c r="AR17" s="319">
        <f t="shared" si="90"/>
        <v>0.29848010437051536</v>
      </c>
      <c r="AS17" s="319">
        <f t="shared" si="90"/>
        <v>0.28677641878669274</v>
      </c>
      <c r="AT17" s="319">
        <f t="shared" si="90"/>
        <v>0.25418186562296147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0.12740691454664058</v>
      </c>
      <c r="BG17" s="319">
        <f t="shared" si="92"/>
        <v>9.4838878016960199E-2</v>
      </c>
      <c r="BH17" s="319">
        <f t="shared" si="92"/>
        <v>0.25716686236138286</v>
      </c>
      <c r="BI17" s="319">
        <f t="shared" si="92"/>
        <v>0.14389404528934865</v>
      </c>
      <c r="BJ17" s="319">
        <f t="shared" si="92"/>
        <v>0.40700717547292881</v>
      </c>
      <c r="BK17" s="319">
        <f t="shared" si="92"/>
        <v>0.28856673189823873</v>
      </c>
      <c r="BL17" s="319">
        <f t="shared" si="92"/>
        <v>0.37203015148220625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</v>
      </c>
      <c r="BW17" s="319">
        <f t="shared" ref="BW17:BY17" si="94">SUM(BW860:BW886)</f>
        <v>0</v>
      </c>
      <c r="BX17" s="319">
        <f t="shared" si="94"/>
        <v>0</v>
      </c>
      <c r="BY17" s="319">
        <f t="shared" si="94"/>
        <v>0</v>
      </c>
      <c r="BZ17" s="307">
        <f t="shared" ref="BZ17:BZ27" si="95">IF(DL17&lt;3,"",(SUM(B17:R17)-MIN(B17:R17)-MAX(B17:R17))/(DL17-2))</f>
        <v>4.4502908292693023E-2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0.11083103477699369</v>
      </c>
      <c r="CC17" s="307">
        <f t="shared" ref="CC17:CC27" si="98">IF(DO17&lt;3,"",(SUM(BD17:BT17)-MIN(BD17:BT17)-MAX(BD17:BT17))/(DO17-2))</f>
        <v>0.11244197406613585</v>
      </c>
      <c r="CD17" s="1113">
        <f t="shared" si="10"/>
        <v>0</v>
      </c>
      <c r="CE17" s="1114">
        <f t="shared" si="11"/>
        <v>0</v>
      </c>
      <c r="CF17" s="1115">
        <f t="shared" si="39"/>
        <v>0</v>
      </c>
      <c r="CG17" s="1115">
        <f t="shared" si="39"/>
        <v>0</v>
      </c>
      <c r="CH17" s="1115">
        <f t="shared" si="39"/>
        <v>0</v>
      </c>
      <c r="CI17" s="1115">
        <f t="shared" si="39"/>
        <v>0</v>
      </c>
      <c r="CJ17" s="1115">
        <f t="shared" si="39"/>
        <v>0</v>
      </c>
      <c r="CK17" s="1116">
        <f t="shared" si="39"/>
        <v>0</v>
      </c>
      <c r="CL17" s="1116">
        <f t="shared" si="39"/>
        <v>9.4838878016960199E-2</v>
      </c>
      <c r="CM17" s="1116">
        <f t="shared" si="39"/>
        <v>0.10266862361382909</v>
      </c>
      <c r="CN17" s="1115">
        <f t="shared" si="39"/>
        <v>0.12740691454664058</v>
      </c>
      <c r="CO17" s="1115">
        <f t="shared" si="39"/>
        <v>0.14389404528934865</v>
      </c>
      <c r="CP17" s="1115">
        <f t="shared" si="39"/>
        <v>0.25716686236138286</v>
      </c>
      <c r="CQ17" s="1115">
        <f t="shared" si="39"/>
        <v>0.28856673189823873</v>
      </c>
      <c r="CR17" s="1115">
        <f t="shared" si="39"/>
        <v>0.30005740378343115</v>
      </c>
      <c r="CS17" s="1114">
        <f t="shared" si="39"/>
        <v>0.37203015148220625</v>
      </c>
      <c r="CT17" s="1117">
        <f t="shared" si="12"/>
        <v>0.40700717547292881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9.4838878016960199E-2</v>
      </c>
      <c r="DD17" s="315">
        <f t="shared" si="22"/>
        <v>0.10266862361382909</v>
      </c>
      <c r="DE17" s="314">
        <f t="shared" si="23"/>
        <v>0.12740691454664058</v>
      </c>
      <c r="DF17" s="314">
        <f t="shared" si="24"/>
        <v>0.14389404528934865</v>
      </c>
      <c r="DG17" s="314">
        <f t="shared" si="25"/>
        <v>0.25716686236138286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0.37203015148220625</v>
      </c>
      <c r="DK17" s="312">
        <f t="shared" si="29"/>
        <v>0.40700717547292881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3">
        <f t="shared" si="10"/>
        <v>0</v>
      </c>
      <c r="CE18" s="1114">
        <f t="shared" si="11"/>
        <v>0</v>
      </c>
      <c r="CF18" s="1115">
        <f t="shared" si="39"/>
        <v>0</v>
      </c>
      <c r="CG18" s="1115">
        <f t="shared" si="39"/>
        <v>0</v>
      </c>
      <c r="CH18" s="1115">
        <f t="shared" si="39"/>
        <v>0</v>
      </c>
      <c r="CI18" s="1115">
        <f t="shared" si="39"/>
        <v>0</v>
      </c>
      <c r="CJ18" s="1115">
        <f t="shared" si="39"/>
        <v>0</v>
      </c>
      <c r="CK18" s="1116">
        <f t="shared" si="39"/>
        <v>0</v>
      </c>
      <c r="CL18" s="1116">
        <f t="shared" si="39"/>
        <v>0</v>
      </c>
      <c r="CM18" s="1116">
        <f t="shared" si="39"/>
        <v>0</v>
      </c>
      <c r="CN18" s="1115">
        <f t="shared" si="39"/>
        <v>0</v>
      </c>
      <c r="CO18" s="1115">
        <f t="shared" si="39"/>
        <v>0</v>
      </c>
      <c r="CP18" s="1115">
        <f t="shared" si="39"/>
        <v>0</v>
      </c>
      <c r="CQ18" s="1115">
        <f t="shared" si="39"/>
        <v>0</v>
      </c>
      <c r="CR18" s="1115">
        <f t="shared" si="39"/>
        <v>0</v>
      </c>
      <c r="CS18" s="1114">
        <f t="shared" si="39"/>
        <v>0</v>
      </c>
      <c r="CT18" s="1117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3">
        <f t="shared" si="10"/>
        <v>0</v>
      </c>
      <c r="CE19" s="1114">
        <f t="shared" si="11"/>
        <v>0</v>
      </c>
      <c r="CF19" s="1115">
        <f t="shared" si="39"/>
        <v>0</v>
      </c>
      <c r="CG19" s="1115">
        <f t="shared" si="39"/>
        <v>0</v>
      </c>
      <c r="CH19" s="1115">
        <f t="shared" si="39"/>
        <v>0</v>
      </c>
      <c r="CI19" s="1115">
        <f t="shared" si="39"/>
        <v>0</v>
      </c>
      <c r="CJ19" s="1115">
        <f t="shared" si="39"/>
        <v>0</v>
      </c>
      <c r="CK19" s="1116">
        <f t="shared" si="39"/>
        <v>0</v>
      </c>
      <c r="CL19" s="1116">
        <f t="shared" si="39"/>
        <v>0</v>
      </c>
      <c r="CM19" s="1116">
        <f t="shared" si="39"/>
        <v>0</v>
      </c>
      <c r="CN19" s="1115">
        <f t="shared" si="39"/>
        <v>0</v>
      </c>
      <c r="CO19" s="1115">
        <f t="shared" si="39"/>
        <v>0</v>
      </c>
      <c r="CP19" s="1115">
        <f t="shared" si="39"/>
        <v>0</v>
      </c>
      <c r="CQ19" s="1115">
        <f t="shared" si="39"/>
        <v>0</v>
      </c>
      <c r="CR19" s="1115">
        <f t="shared" si="39"/>
        <v>0</v>
      </c>
      <c r="CS19" s="1114">
        <f t="shared" si="39"/>
        <v>0</v>
      </c>
      <c r="CT19" s="1117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8">
        <f t="shared" si="10"/>
        <v>0</v>
      </c>
      <c r="CF20" s="1159">
        <f t="shared" si="10"/>
        <v>0</v>
      </c>
      <c r="CG20" s="1159">
        <f t="shared" si="10"/>
        <v>0</v>
      </c>
      <c r="CH20" s="1159">
        <f t="shared" si="10"/>
        <v>0</v>
      </c>
      <c r="CI20" s="1159">
        <f t="shared" si="10"/>
        <v>0</v>
      </c>
      <c r="CJ20" s="1159">
        <f t="shared" si="10"/>
        <v>0</v>
      </c>
      <c r="CK20" s="1160">
        <f t="shared" si="10"/>
        <v>0</v>
      </c>
      <c r="CL20" s="1160">
        <f t="shared" si="10"/>
        <v>23445</v>
      </c>
      <c r="CM20" s="1160">
        <f t="shared" si="10"/>
        <v>30892.240000000002</v>
      </c>
      <c r="CN20" s="1159">
        <f t="shared" si="10"/>
        <v>32688</v>
      </c>
      <c r="CO20" s="1159">
        <f t="shared" si="10"/>
        <v>34302</v>
      </c>
      <c r="CP20" s="1159">
        <f t="shared" si="10"/>
        <v>36050</v>
      </c>
      <c r="CQ20" s="1159">
        <f t="shared" si="10"/>
        <v>37802.259999999995</v>
      </c>
      <c r="CR20" s="1159">
        <f t="shared" si="10"/>
        <v>43610</v>
      </c>
      <c r="CS20" s="1158">
        <f t="shared" si="10"/>
        <v>54240</v>
      </c>
      <c r="CT20" s="1161">
        <f t="shared" si="12"/>
        <v>55133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7">
        <f t="shared" si="10"/>
        <v>0</v>
      </c>
      <c r="CE21" s="1158">
        <f t="shared" si="10"/>
        <v>0</v>
      </c>
      <c r="CF21" s="1159">
        <f t="shared" si="10"/>
        <v>0</v>
      </c>
      <c r="CG21" s="1159">
        <f t="shared" si="10"/>
        <v>0</v>
      </c>
      <c r="CH21" s="1159">
        <f t="shared" si="10"/>
        <v>0</v>
      </c>
      <c r="CI21" s="1159">
        <f t="shared" si="10"/>
        <v>0</v>
      </c>
      <c r="CJ21" s="1159">
        <f t="shared" si="10"/>
        <v>0</v>
      </c>
      <c r="CK21" s="1160">
        <f t="shared" si="10"/>
        <v>0</v>
      </c>
      <c r="CL21" s="1160">
        <f t="shared" si="10"/>
        <v>1060</v>
      </c>
      <c r="CM21" s="1160">
        <f t="shared" si="10"/>
        <v>11330</v>
      </c>
      <c r="CN21" s="1159">
        <f t="shared" si="10"/>
        <v>11588</v>
      </c>
      <c r="CO21" s="1159">
        <f t="shared" si="10"/>
        <v>13460</v>
      </c>
      <c r="CP21" s="1159">
        <f t="shared" si="10"/>
        <v>14720</v>
      </c>
      <c r="CQ21" s="1159">
        <f t="shared" si="10"/>
        <v>16064.259999999998</v>
      </c>
      <c r="CR21" s="1159">
        <f t="shared" si="10"/>
        <v>18420</v>
      </c>
      <c r="CS21" s="1158">
        <f t="shared" si="10"/>
        <v>19152.240000000002</v>
      </c>
      <c r="CT21" s="1161">
        <f t="shared" si="12"/>
        <v>24280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7">
        <f t="shared" si="10"/>
        <v>0</v>
      </c>
      <c r="CE22" s="1158">
        <f t="shared" si="10"/>
        <v>0</v>
      </c>
      <c r="CF22" s="1159">
        <f t="shared" si="10"/>
        <v>0</v>
      </c>
      <c r="CG22" s="1159">
        <f t="shared" si="10"/>
        <v>0</v>
      </c>
      <c r="CH22" s="1159">
        <f t="shared" si="10"/>
        <v>0</v>
      </c>
      <c r="CI22" s="1159">
        <f t="shared" si="10"/>
        <v>0</v>
      </c>
      <c r="CJ22" s="1159">
        <f t="shared" si="10"/>
        <v>0</v>
      </c>
      <c r="CK22" s="1160">
        <f t="shared" si="10"/>
        <v>0</v>
      </c>
      <c r="CL22" s="1160">
        <f t="shared" si="10"/>
        <v>0</v>
      </c>
      <c r="CM22" s="1160">
        <f t="shared" si="10"/>
        <v>240</v>
      </c>
      <c r="CN22" s="1159">
        <f t="shared" si="10"/>
        <v>990</v>
      </c>
      <c r="CO22" s="1159">
        <f t="shared" si="10"/>
        <v>1298</v>
      </c>
      <c r="CP22" s="1159">
        <f t="shared" si="10"/>
        <v>1650</v>
      </c>
      <c r="CQ22" s="1159">
        <f t="shared" si="10"/>
        <v>2500</v>
      </c>
      <c r="CR22" s="1159">
        <f t="shared" si="10"/>
        <v>2750</v>
      </c>
      <c r="CS22" s="1158">
        <f t="shared" si="10"/>
        <v>2800</v>
      </c>
      <c r="CT22" s="1161">
        <f t="shared" si="12"/>
        <v>3160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7">
        <f t="shared" si="10"/>
        <v>0</v>
      </c>
      <c r="CE23" s="1158">
        <f t="shared" si="10"/>
        <v>0</v>
      </c>
      <c r="CF23" s="1159">
        <f t="shared" si="10"/>
        <v>0</v>
      </c>
      <c r="CG23" s="1159">
        <f t="shared" si="10"/>
        <v>0</v>
      </c>
      <c r="CH23" s="1159">
        <f t="shared" si="10"/>
        <v>0</v>
      </c>
      <c r="CI23" s="1159">
        <f t="shared" si="10"/>
        <v>0</v>
      </c>
      <c r="CJ23" s="1159">
        <f t="shared" si="10"/>
        <v>0</v>
      </c>
      <c r="CK23" s="1160">
        <f t="shared" si="10"/>
        <v>0</v>
      </c>
      <c r="CL23" s="1160">
        <f t="shared" si="10"/>
        <v>760</v>
      </c>
      <c r="CM23" s="1160">
        <f t="shared" si="10"/>
        <v>3275</v>
      </c>
      <c r="CN23" s="1159">
        <f t="shared" si="10"/>
        <v>3700</v>
      </c>
      <c r="CO23" s="1159">
        <f t="shared" si="10"/>
        <v>4740</v>
      </c>
      <c r="CP23" s="1159">
        <f t="shared" si="10"/>
        <v>6360</v>
      </c>
      <c r="CQ23" s="1159">
        <f t="shared" si="10"/>
        <v>7000</v>
      </c>
      <c r="CR23" s="1159">
        <f t="shared" si="10"/>
        <v>7900</v>
      </c>
      <c r="CS23" s="1158">
        <f t="shared" si="10"/>
        <v>8275</v>
      </c>
      <c r="CT23" s="1161">
        <f t="shared" si="12"/>
        <v>8350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7">
        <f t="shared" si="10"/>
        <v>0</v>
      </c>
      <c r="CE24" s="1158">
        <f t="shared" si="10"/>
        <v>0</v>
      </c>
      <c r="CF24" s="1159">
        <f t="shared" si="10"/>
        <v>0</v>
      </c>
      <c r="CG24" s="1159">
        <f t="shared" si="10"/>
        <v>0</v>
      </c>
      <c r="CH24" s="1159">
        <f t="shared" si="10"/>
        <v>0</v>
      </c>
      <c r="CI24" s="1159">
        <f t="shared" si="10"/>
        <v>0</v>
      </c>
      <c r="CJ24" s="1159">
        <f t="shared" si="10"/>
        <v>0</v>
      </c>
      <c r="CK24" s="1160">
        <f t="shared" si="10"/>
        <v>0</v>
      </c>
      <c r="CL24" s="1160">
        <f t="shared" si="10"/>
        <v>0</v>
      </c>
      <c r="CM24" s="1160">
        <f t="shared" si="10"/>
        <v>0</v>
      </c>
      <c r="CN24" s="1159">
        <f t="shared" si="10"/>
        <v>0</v>
      </c>
      <c r="CO24" s="1159">
        <f t="shared" si="10"/>
        <v>0</v>
      </c>
      <c r="CP24" s="1159">
        <f t="shared" si="10"/>
        <v>0</v>
      </c>
      <c r="CQ24" s="1159">
        <f t="shared" si="10"/>
        <v>1000</v>
      </c>
      <c r="CR24" s="1159">
        <f t="shared" si="10"/>
        <v>1500</v>
      </c>
      <c r="CS24" s="1158">
        <f t="shared" si="10"/>
        <v>2100</v>
      </c>
      <c r="CT24" s="1161">
        <f t="shared" si="12"/>
        <v>7800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1500</v>
      </c>
      <c r="DJ24" s="325">
        <f t="shared" si="28"/>
        <v>2100</v>
      </c>
      <c r="DK24" s="324">
        <f t="shared" si="29"/>
        <v>7800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7">
        <f t="shared" si="10"/>
        <v>0</v>
      </c>
      <c r="CE25" s="1158">
        <f t="shared" si="10"/>
        <v>0</v>
      </c>
      <c r="CF25" s="1159">
        <f t="shared" si="10"/>
        <v>0</v>
      </c>
      <c r="CG25" s="1159">
        <f t="shared" si="10"/>
        <v>0</v>
      </c>
      <c r="CH25" s="1159">
        <f t="shared" si="10"/>
        <v>0</v>
      </c>
      <c r="CI25" s="1159">
        <f t="shared" si="10"/>
        <v>0</v>
      </c>
      <c r="CJ25" s="1159">
        <f t="shared" si="10"/>
        <v>0</v>
      </c>
      <c r="CK25" s="1160">
        <f t="shared" si="10"/>
        <v>0</v>
      </c>
      <c r="CL25" s="1160">
        <f t="shared" si="10"/>
        <v>0</v>
      </c>
      <c r="CM25" s="1160">
        <f t="shared" si="10"/>
        <v>0</v>
      </c>
      <c r="CN25" s="1159">
        <f t="shared" si="10"/>
        <v>0</v>
      </c>
      <c r="CO25" s="1159">
        <f t="shared" si="10"/>
        <v>0</v>
      </c>
      <c r="CP25" s="1159">
        <f t="shared" si="10"/>
        <v>0</v>
      </c>
      <c r="CQ25" s="1159">
        <f t="shared" si="10"/>
        <v>0</v>
      </c>
      <c r="CR25" s="1159">
        <f t="shared" si="10"/>
        <v>0</v>
      </c>
      <c r="CS25" s="1158">
        <f t="shared" si="10"/>
        <v>0</v>
      </c>
      <c r="CT25" s="1161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7">
        <f t="shared" si="10"/>
        <v>0</v>
      </c>
      <c r="CE26" s="1158">
        <f t="shared" si="10"/>
        <v>0</v>
      </c>
      <c r="CF26" s="1159">
        <f t="shared" si="10"/>
        <v>0</v>
      </c>
      <c r="CG26" s="1159">
        <f t="shared" si="10"/>
        <v>0</v>
      </c>
      <c r="CH26" s="1159">
        <f t="shared" si="10"/>
        <v>0</v>
      </c>
      <c r="CI26" s="1159">
        <f t="shared" si="10"/>
        <v>0</v>
      </c>
      <c r="CJ26" s="1159">
        <f t="shared" si="10"/>
        <v>0</v>
      </c>
      <c r="CK26" s="1160">
        <f t="shared" si="10"/>
        <v>0</v>
      </c>
      <c r="CL26" s="1160">
        <f t="shared" si="10"/>
        <v>0</v>
      </c>
      <c r="CM26" s="1160">
        <f t="shared" si="10"/>
        <v>0</v>
      </c>
      <c r="CN26" s="1159">
        <f t="shared" si="10"/>
        <v>0</v>
      </c>
      <c r="CO26" s="1159">
        <f t="shared" si="10"/>
        <v>0</v>
      </c>
      <c r="CP26" s="1159">
        <f t="shared" si="10"/>
        <v>0</v>
      </c>
      <c r="CQ26" s="1159">
        <f t="shared" si="10"/>
        <v>1848</v>
      </c>
      <c r="CR26" s="1159">
        <f t="shared" si="10"/>
        <v>3600</v>
      </c>
      <c r="CS26" s="1158">
        <f t="shared" si="10"/>
        <v>4032</v>
      </c>
      <c r="CT26" s="1161">
        <f t="shared" si="12"/>
        <v>9000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1848</v>
      </c>
      <c r="DI26" s="326">
        <f t="shared" si="27"/>
        <v>3600</v>
      </c>
      <c r="DJ26" s="325">
        <f t="shared" si="28"/>
        <v>4032</v>
      </c>
      <c r="DK26" s="324">
        <f t="shared" si="29"/>
        <v>9000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7">
        <f t="shared" si="10"/>
        <v>0</v>
      </c>
      <c r="CE27" s="1158">
        <f t="shared" si="10"/>
        <v>0</v>
      </c>
      <c r="CF27" s="1159">
        <f t="shared" si="10"/>
        <v>0</v>
      </c>
      <c r="CG27" s="1159">
        <f t="shared" si="10"/>
        <v>0</v>
      </c>
      <c r="CH27" s="1159">
        <f t="shared" si="10"/>
        <v>0</v>
      </c>
      <c r="CI27" s="1159">
        <f t="shared" si="10"/>
        <v>0</v>
      </c>
      <c r="CJ27" s="1159">
        <f t="shared" si="10"/>
        <v>0</v>
      </c>
      <c r="CK27" s="1160">
        <f t="shared" si="10"/>
        <v>0</v>
      </c>
      <c r="CL27" s="1160">
        <f t="shared" si="10"/>
        <v>4200</v>
      </c>
      <c r="CM27" s="1160">
        <f t="shared" si="10"/>
        <v>6000</v>
      </c>
      <c r="CN27" s="1159">
        <f t="shared" si="10"/>
        <v>9000</v>
      </c>
      <c r="CO27" s="1159">
        <f t="shared" si="10"/>
        <v>12000</v>
      </c>
      <c r="CP27" s="1159">
        <f t="shared" si="10"/>
        <v>14010</v>
      </c>
      <c r="CQ27" s="1159">
        <f t="shared" si="10"/>
        <v>14080</v>
      </c>
      <c r="CR27" s="1159">
        <f t="shared" si="10"/>
        <v>15850</v>
      </c>
      <c r="CS27" s="1158">
        <f t="shared" si="10"/>
        <v>17520</v>
      </c>
      <c r="CT27" s="1161">
        <f t="shared" si="12"/>
        <v>28800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6000</v>
      </c>
      <c r="DE27" s="326">
        <f t="shared" si="23"/>
        <v>9000</v>
      </c>
      <c r="DF27" s="326">
        <f t="shared" si="24"/>
        <v>12000</v>
      </c>
      <c r="DG27" s="326">
        <f t="shared" si="25"/>
        <v>14010</v>
      </c>
      <c r="DH27" s="326">
        <f t="shared" si="26"/>
        <v>14080</v>
      </c>
      <c r="DI27" s="326">
        <f t="shared" si="27"/>
        <v>15850</v>
      </c>
      <c r="DJ27" s="325">
        <f t="shared" si="28"/>
        <v>17520</v>
      </c>
      <c r="DK27" s="324">
        <f t="shared" si="29"/>
        <v>28800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7">
        <f t="shared" si="10"/>
        <v>0</v>
      </c>
      <c r="CE28" s="1158">
        <f t="shared" si="10"/>
        <v>0</v>
      </c>
      <c r="CF28" s="1159">
        <f t="shared" si="10"/>
        <v>0</v>
      </c>
      <c r="CG28" s="1159">
        <f t="shared" si="10"/>
        <v>0</v>
      </c>
      <c r="CH28" s="1159">
        <f t="shared" si="10"/>
        <v>0</v>
      </c>
      <c r="CI28" s="1159">
        <f t="shared" si="10"/>
        <v>0</v>
      </c>
      <c r="CJ28" s="1159">
        <f t="shared" si="10"/>
        <v>0</v>
      </c>
      <c r="CK28" s="1160">
        <f t="shared" si="10"/>
        <v>0</v>
      </c>
      <c r="CL28" s="1160">
        <f t="shared" si="10"/>
        <v>0</v>
      </c>
      <c r="CM28" s="1160">
        <f t="shared" si="10"/>
        <v>0</v>
      </c>
      <c r="CN28" s="1159">
        <f t="shared" si="10"/>
        <v>0</v>
      </c>
      <c r="CO28" s="1159">
        <f t="shared" si="10"/>
        <v>0</v>
      </c>
      <c r="CP28" s="1159">
        <f t="shared" si="10"/>
        <v>0</v>
      </c>
      <c r="CQ28" s="1159">
        <f t="shared" si="10"/>
        <v>0</v>
      </c>
      <c r="CR28" s="1159">
        <f t="shared" si="10"/>
        <v>0</v>
      </c>
      <c r="CS28" s="1158">
        <f t="shared" si="10"/>
        <v>0</v>
      </c>
      <c r="CT28" s="1161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7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8">
        <f t="shared" si="192"/>
        <v>0</v>
      </c>
      <c r="CF29" s="1159">
        <f t="shared" si="192"/>
        <v>0</v>
      </c>
      <c r="CG29" s="1159">
        <f t="shared" si="192"/>
        <v>0</v>
      </c>
      <c r="CH29" s="1159">
        <f t="shared" si="192"/>
        <v>0</v>
      </c>
      <c r="CI29" s="1159">
        <f t="shared" si="192"/>
        <v>0</v>
      </c>
      <c r="CJ29" s="1159">
        <f t="shared" si="192"/>
        <v>0</v>
      </c>
      <c r="CK29" s="1160">
        <f t="shared" si="192"/>
        <v>0</v>
      </c>
      <c r="CL29" s="1160">
        <f t="shared" si="192"/>
        <v>0</v>
      </c>
      <c r="CM29" s="1160">
        <f t="shared" si="192"/>
        <v>0</v>
      </c>
      <c r="CN29" s="1159">
        <f t="shared" si="192"/>
        <v>0</v>
      </c>
      <c r="CO29" s="1159">
        <f t="shared" si="192"/>
        <v>0</v>
      </c>
      <c r="CP29" s="1159">
        <f t="shared" si="192"/>
        <v>0</v>
      </c>
      <c r="CQ29" s="1159">
        <f t="shared" si="192"/>
        <v>0</v>
      </c>
      <c r="CR29" s="1159">
        <f t="shared" si="192"/>
        <v>0</v>
      </c>
      <c r="CS29" s="1158">
        <f t="shared" si="192"/>
        <v>0</v>
      </c>
      <c r="CT29" s="1161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7">
        <f t="shared" si="192"/>
        <v>0</v>
      </c>
      <c r="CE30" s="1158">
        <f t="shared" si="192"/>
        <v>0</v>
      </c>
      <c r="CF30" s="1159">
        <f t="shared" si="192"/>
        <v>0</v>
      </c>
      <c r="CG30" s="1159">
        <f t="shared" si="192"/>
        <v>0</v>
      </c>
      <c r="CH30" s="1159">
        <f t="shared" si="192"/>
        <v>0</v>
      </c>
      <c r="CI30" s="1159">
        <f t="shared" si="192"/>
        <v>0</v>
      </c>
      <c r="CJ30" s="1159">
        <f t="shared" si="192"/>
        <v>0</v>
      </c>
      <c r="CK30" s="1160">
        <f t="shared" si="192"/>
        <v>0</v>
      </c>
      <c r="CL30" s="1160">
        <f t="shared" si="192"/>
        <v>0</v>
      </c>
      <c r="CM30" s="1160">
        <f t="shared" si="192"/>
        <v>0</v>
      </c>
      <c r="CN30" s="1159">
        <f t="shared" si="192"/>
        <v>0</v>
      </c>
      <c r="CO30" s="1159">
        <f t="shared" si="192"/>
        <v>0</v>
      </c>
      <c r="CP30" s="1159">
        <f t="shared" si="192"/>
        <v>0</v>
      </c>
      <c r="CQ30" s="1159">
        <f t="shared" si="192"/>
        <v>0</v>
      </c>
      <c r="CR30" s="1159">
        <f t="shared" si="192"/>
        <v>0</v>
      </c>
      <c r="CS30" s="1158">
        <f t="shared" si="192"/>
        <v>0</v>
      </c>
      <c r="CT30" s="1161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8882.9599999999991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18100.28</v>
      </c>
      <c r="Z31" s="321">
        <f t="shared" si="210"/>
        <v>3172.5</v>
      </c>
      <c r="AA31" s="321">
        <f t="shared" si="210"/>
        <v>3203.1</v>
      </c>
      <c r="AB31" s="321">
        <f t="shared" si="210"/>
        <v>4366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25310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0</v>
      </c>
      <c r="BW31" s="321">
        <f t="shared" si="211"/>
        <v>0</v>
      </c>
      <c r="BX31" s="321">
        <f t="shared" si="211"/>
        <v>0</v>
      </c>
      <c r="BY31" s="321">
        <f t="shared" si="211"/>
        <v>0</v>
      </c>
      <c r="BZ31" s="323">
        <f t="shared" si="202"/>
        <v>2241.3106666666667</v>
      </c>
      <c r="CA31" s="323">
        <f t="shared" si="203"/>
        <v>2583.8826666666664</v>
      </c>
      <c r="CB31" s="323">
        <f t="shared" si="204"/>
        <v>13005.254666666668</v>
      </c>
      <c r="CC31" s="323">
        <f t="shared" si="205"/>
        <v>17563.471200000004</v>
      </c>
      <c r="CD31" s="1157">
        <f t="shared" si="192"/>
        <v>0</v>
      </c>
      <c r="CE31" s="1158">
        <f t="shared" si="192"/>
        <v>0</v>
      </c>
      <c r="CF31" s="1159">
        <f t="shared" si="192"/>
        <v>0</v>
      </c>
      <c r="CG31" s="1159">
        <f t="shared" si="192"/>
        <v>0</v>
      </c>
      <c r="CH31" s="1159">
        <f t="shared" si="192"/>
        <v>0</v>
      </c>
      <c r="CI31" s="1159">
        <f t="shared" si="192"/>
        <v>0</v>
      </c>
      <c r="CJ31" s="1159">
        <f t="shared" si="192"/>
        <v>0</v>
      </c>
      <c r="CK31" s="1160">
        <f t="shared" si="192"/>
        <v>0</v>
      </c>
      <c r="CL31" s="1160">
        <f t="shared" si="192"/>
        <v>20264.95</v>
      </c>
      <c r="CM31" s="1160">
        <f t="shared" si="192"/>
        <v>27687.578000000001</v>
      </c>
      <c r="CN31" s="1159">
        <f t="shared" si="192"/>
        <v>28001.988000000001</v>
      </c>
      <c r="CO31" s="1159">
        <f t="shared" si="192"/>
        <v>28392.2</v>
      </c>
      <c r="CP31" s="1159">
        <f t="shared" si="192"/>
        <v>35646.400000000001</v>
      </c>
      <c r="CQ31" s="1159">
        <f t="shared" si="192"/>
        <v>35924.6</v>
      </c>
      <c r="CR31" s="1159">
        <f t="shared" si="192"/>
        <v>37802.351999999999</v>
      </c>
      <c r="CS31" s="1158">
        <f t="shared" si="192"/>
        <v>49732</v>
      </c>
      <c r="CT31" s="1161">
        <f t="shared" si="193"/>
        <v>52988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20264.95</v>
      </c>
      <c r="DD31" s="327">
        <f t="shared" si="22"/>
        <v>27687.578000000001</v>
      </c>
      <c r="DE31" s="326">
        <f t="shared" si="23"/>
        <v>28001.988000000001</v>
      </c>
      <c r="DF31" s="326">
        <f t="shared" si="24"/>
        <v>28392.2</v>
      </c>
      <c r="DG31" s="326">
        <f t="shared" si="25"/>
        <v>35646.400000000001</v>
      </c>
      <c r="DH31" s="326">
        <f t="shared" si="26"/>
        <v>35924.6</v>
      </c>
      <c r="DI31" s="326">
        <f t="shared" si="27"/>
        <v>37802.351999999999</v>
      </c>
      <c r="DJ31" s="325">
        <f t="shared" si="28"/>
        <v>49732</v>
      </c>
      <c r="DK31" s="324">
        <f t="shared" si="29"/>
        <v>52988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7">
        <f t="shared" si="192"/>
        <v>0</v>
      </c>
      <c r="CE32" s="1158">
        <f t="shared" si="192"/>
        <v>0</v>
      </c>
      <c r="CF32" s="1159">
        <f t="shared" si="192"/>
        <v>0</v>
      </c>
      <c r="CG32" s="1159">
        <f t="shared" si="192"/>
        <v>0</v>
      </c>
      <c r="CH32" s="1159">
        <f t="shared" si="192"/>
        <v>0</v>
      </c>
      <c r="CI32" s="1159">
        <f t="shared" si="192"/>
        <v>0</v>
      </c>
      <c r="CJ32" s="1159">
        <f t="shared" si="192"/>
        <v>0</v>
      </c>
      <c r="CK32" s="1160">
        <f t="shared" si="192"/>
        <v>0</v>
      </c>
      <c r="CL32" s="1160">
        <f t="shared" si="192"/>
        <v>0</v>
      </c>
      <c r="CM32" s="1160">
        <f t="shared" si="192"/>
        <v>0</v>
      </c>
      <c r="CN32" s="1159">
        <f t="shared" si="192"/>
        <v>0</v>
      </c>
      <c r="CO32" s="1159">
        <f t="shared" si="192"/>
        <v>0</v>
      </c>
      <c r="CP32" s="1159">
        <f t="shared" si="192"/>
        <v>0</v>
      </c>
      <c r="CQ32" s="1159">
        <f t="shared" si="192"/>
        <v>0</v>
      </c>
      <c r="CR32" s="1159">
        <f t="shared" si="192"/>
        <v>0</v>
      </c>
      <c r="CS32" s="1158">
        <f t="shared" si="192"/>
        <v>0</v>
      </c>
      <c r="CT32" s="1161">
        <f t="shared" si="193"/>
        <v>396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1782.96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15768.28</v>
      </c>
      <c r="Z33" s="334">
        <f t="shared" si="222"/>
        <v>645.5</v>
      </c>
      <c r="AA33" s="334">
        <f t="shared" si="222"/>
        <v>802.1</v>
      </c>
      <c r="AB33" s="334">
        <f t="shared" si="222"/>
        <v>1014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3446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2"/>
        <v>692.87733333333324</v>
      </c>
      <c r="CA33" s="323">
        <f t="shared" si="203"/>
        <v>733.64933333333306</v>
      </c>
      <c r="CB33" s="323">
        <f t="shared" si="204"/>
        <v>1986.1906666666666</v>
      </c>
      <c r="CC33" s="323">
        <f t="shared" si="205"/>
        <v>1984.4312</v>
      </c>
      <c r="CD33" s="1157">
        <f t="shared" si="192"/>
        <v>0</v>
      </c>
      <c r="CE33" s="1158">
        <f t="shared" si="192"/>
        <v>0</v>
      </c>
      <c r="CF33" s="1159">
        <f t="shared" si="192"/>
        <v>0</v>
      </c>
      <c r="CG33" s="1159">
        <f t="shared" si="192"/>
        <v>0</v>
      </c>
      <c r="CH33" s="1159">
        <f t="shared" si="192"/>
        <v>0</v>
      </c>
      <c r="CI33" s="1159">
        <f t="shared" si="192"/>
        <v>0</v>
      </c>
      <c r="CJ33" s="1159">
        <f t="shared" si="192"/>
        <v>0</v>
      </c>
      <c r="CK33" s="1160">
        <f t="shared" si="192"/>
        <v>0</v>
      </c>
      <c r="CL33" s="1160">
        <f t="shared" si="192"/>
        <v>2397.3519999999999</v>
      </c>
      <c r="CM33" s="1160">
        <f t="shared" si="192"/>
        <v>2647.95</v>
      </c>
      <c r="CN33" s="1159">
        <f t="shared" si="192"/>
        <v>2846.4</v>
      </c>
      <c r="CO33" s="1159">
        <f t="shared" si="192"/>
        <v>3504</v>
      </c>
      <c r="CP33" s="1159">
        <f t="shared" si="192"/>
        <v>3786.2</v>
      </c>
      <c r="CQ33" s="1159">
        <f t="shared" si="192"/>
        <v>4219.5779999999995</v>
      </c>
      <c r="CR33" s="1159">
        <f t="shared" si="192"/>
        <v>4637</v>
      </c>
      <c r="CS33" s="1158">
        <f t="shared" si="192"/>
        <v>5727.9880000000003</v>
      </c>
      <c r="CT33" s="1161">
        <f t="shared" si="193"/>
        <v>6301.6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7">
        <f t="shared" si="192"/>
        <v>0</v>
      </c>
      <c r="CE34" s="1158">
        <f t="shared" si="192"/>
        <v>0</v>
      </c>
      <c r="CF34" s="1159">
        <f t="shared" si="192"/>
        <v>0</v>
      </c>
      <c r="CG34" s="1159">
        <f t="shared" si="192"/>
        <v>0</v>
      </c>
      <c r="CH34" s="1159">
        <f t="shared" si="192"/>
        <v>0</v>
      </c>
      <c r="CI34" s="1159">
        <f t="shared" si="192"/>
        <v>0</v>
      </c>
      <c r="CJ34" s="1159">
        <f t="shared" si="192"/>
        <v>0</v>
      </c>
      <c r="CK34" s="1160">
        <f t="shared" si="192"/>
        <v>0</v>
      </c>
      <c r="CL34" s="1160">
        <f t="shared" si="192"/>
        <v>184</v>
      </c>
      <c r="CM34" s="1160">
        <f t="shared" si="192"/>
        <v>360</v>
      </c>
      <c r="CN34" s="1159">
        <f t="shared" si="192"/>
        <v>520</v>
      </c>
      <c r="CO34" s="1159">
        <f t="shared" si="192"/>
        <v>696</v>
      </c>
      <c r="CP34" s="1159">
        <f t="shared" si="192"/>
        <v>807</v>
      </c>
      <c r="CQ34" s="1159">
        <f t="shared" si="192"/>
        <v>1316</v>
      </c>
      <c r="CR34" s="1159">
        <f t="shared" si="192"/>
        <v>1356</v>
      </c>
      <c r="CS34" s="1158">
        <f t="shared" si="192"/>
        <v>2394</v>
      </c>
      <c r="CT34" s="1161">
        <f t="shared" si="193"/>
        <v>3102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7">
        <f t="shared" si="192"/>
        <v>0</v>
      </c>
      <c r="CE35" s="1158">
        <f t="shared" si="192"/>
        <v>0</v>
      </c>
      <c r="CF35" s="1159">
        <f t="shared" si="192"/>
        <v>0</v>
      </c>
      <c r="CG35" s="1159">
        <f t="shared" si="192"/>
        <v>0</v>
      </c>
      <c r="CH35" s="1159">
        <f t="shared" si="192"/>
        <v>0</v>
      </c>
      <c r="CI35" s="1159">
        <f t="shared" si="192"/>
        <v>0</v>
      </c>
      <c r="CJ35" s="1159">
        <f t="shared" si="192"/>
        <v>0</v>
      </c>
      <c r="CK35" s="1160">
        <f t="shared" si="192"/>
        <v>0</v>
      </c>
      <c r="CL35" s="1160">
        <f t="shared" si="192"/>
        <v>0</v>
      </c>
      <c r="CM35" s="1160">
        <f t="shared" si="192"/>
        <v>0</v>
      </c>
      <c r="CN35" s="1159">
        <f t="shared" si="192"/>
        <v>0</v>
      </c>
      <c r="CO35" s="1159">
        <f t="shared" si="192"/>
        <v>0</v>
      </c>
      <c r="CP35" s="1159">
        <f t="shared" si="192"/>
        <v>0</v>
      </c>
      <c r="CQ35" s="1159">
        <f t="shared" si="192"/>
        <v>0</v>
      </c>
      <c r="CR35" s="1159">
        <f t="shared" si="192"/>
        <v>0</v>
      </c>
      <c r="CS35" s="1158">
        <f t="shared" si="192"/>
        <v>0</v>
      </c>
      <c r="CT35" s="1161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7">
        <f t="shared" si="192"/>
        <v>0</v>
      </c>
      <c r="CE36" s="1158">
        <f t="shared" si="192"/>
        <v>0</v>
      </c>
      <c r="CF36" s="1159">
        <f t="shared" si="192"/>
        <v>0</v>
      </c>
      <c r="CG36" s="1159">
        <f t="shared" si="192"/>
        <v>0</v>
      </c>
      <c r="CH36" s="1159">
        <f t="shared" si="192"/>
        <v>0</v>
      </c>
      <c r="CI36" s="1159">
        <f t="shared" si="192"/>
        <v>0</v>
      </c>
      <c r="CJ36" s="1159">
        <f t="shared" si="192"/>
        <v>0</v>
      </c>
      <c r="CK36" s="1160">
        <f t="shared" si="192"/>
        <v>0</v>
      </c>
      <c r="CL36" s="1160">
        <f t="shared" si="192"/>
        <v>5380</v>
      </c>
      <c r="CM36" s="1160">
        <f t="shared" si="192"/>
        <v>5810</v>
      </c>
      <c r="CN36" s="1159">
        <f t="shared" si="192"/>
        <v>7620</v>
      </c>
      <c r="CO36" s="1159">
        <f t="shared" si="192"/>
        <v>10370</v>
      </c>
      <c r="CP36" s="1159">
        <f t="shared" si="192"/>
        <v>11330</v>
      </c>
      <c r="CQ36" s="1159">
        <f t="shared" si="192"/>
        <v>11625</v>
      </c>
      <c r="CR36" s="1159">
        <f t="shared" si="192"/>
        <v>12200</v>
      </c>
      <c r="CS36" s="1158">
        <f t="shared" si="192"/>
        <v>12915</v>
      </c>
      <c r="CT36" s="1161">
        <f t="shared" si="193"/>
        <v>14476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7">
        <f t="shared" si="192"/>
        <v>0</v>
      </c>
      <c r="CE37" s="1158">
        <f t="shared" si="192"/>
        <v>0</v>
      </c>
      <c r="CF37" s="1159">
        <f t="shared" si="192"/>
        <v>0</v>
      </c>
      <c r="CG37" s="1159">
        <f t="shared" si="192"/>
        <v>0</v>
      </c>
      <c r="CH37" s="1159">
        <f t="shared" si="192"/>
        <v>0</v>
      </c>
      <c r="CI37" s="1159">
        <f t="shared" si="192"/>
        <v>0</v>
      </c>
      <c r="CJ37" s="1159">
        <f t="shared" si="192"/>
        <v>0</v>
      </c>
      <c r="CK37" s="1160">
        <f t="shared" si="192"/>
        <v>0</v>
      </c>
      <c r="CL37" s="1160">
        <f t="shared" si="192"/>
        <v>1600</v>
      </c>
      <c r="CM37" s="1160">
        <f t="shared" si="192"/>
        <v>1750</v>
      </c>
      <c r="CN37" s="1159">
        <f t="shared" si="192"/>
        <v>2425</v>
      </c>
      <c r="CO37" s="1159">
        <f t="shared" si="192"/>
        <v>2500</v>
      </c>
      <c r="CP37" s="1159">
        <f t="shared" si="192"/>
        <v>3160</v>
      </c>
      <c r="CQ37" s="1159">
        <f t="shared" si="192"/>
        <v>3500</v>
      </c>
      <c r="CR37" s="1159">
        <f t="shared" si="192"/>
        <v>5300</v>
      </c>
      <c r="CS37" s="1158">
        <f t="shared" si="192"/>
        <v>5605</v>
      </c>
      <c r="CT37" s="1161">
        <f t="shared" si="193"/>
        <v>5730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7">
        <f t="shared" si="192"/>
        <v>0</v>
      </c>
      <c r="CE38" s="1158">
        <f t="shared" si="192"/>
        <v>0</v>
      </c>
      <c r="CF38" s="1159">
        <f t="shared" si="192"/>
        <v>0</v>
      </c>
      <c r="CG38" s="1159">
        <f t="shared" si="192"/>
        <v>0</v>
      </c>
      <c r="CH38" s="1159">
        <f t="shared" si="192"/>
        <v>0</v>
      </c>
      <c r="CI38" s="1159">
        <f t="shared" si="192"/>
        <v>0</v>
      </c>
      <c r="CJ38" s="1159">
        <f t="shared" si="192"/>
        <v>0</v>
      </c>
      <c r="CK38" s="1160">
        <f t="shared" si="192"/>
        <v>0</v>
      </c>
      <c r="CL38" s="1160">
        <f t="shared" si="192"/>
        <v>0</v>
      </c>
      <c r="CM38" s="1160">
        <f t="shared" si="192"/>
        <v>0</v>
      </c>
      <c r="CN38" s="1159">
        <f t="shared" si="192"/>
        <v>0</v>
      </c>
      <c r="CO38" s="1159">
        <f t="shared" si="192"/>
        <v>0</v>
      </c>
      <c r="CP38" s="1159">
        <f t="shared" si="192"/>
        <v>500</v>
      </c>
      <c r="CQ38" s="1159">
        <f t="shared" si="192"/>
        <v>1000</v>
      </c>
      <c r="CR38" s="1159">
        <f t="shared" si="192"/>
        <v>1000</v>
      </c>
      <c r="CS38" s="1158">
        <f t="shared" si="192"/>
        <v>2000</v>
      </c>
      <c r="CT38" s="1161">
        <f t="shared" si="193"/>
        <v>2000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7">
        <f t="shared" si="192"/>
        <v>0</v>
      </c>
      <c r="CE39" s="1158">
        <f t="shared" si="192"/>
        <v>0</v>
      </c>
      <c r="CF39" s="1159">
        <f t="shared" si="192"/>
        <v>0</v>
      </c>
      <c r="CG39" s="1159">
        <f t="shared" si="192"/>
        <v>0</v>
      </c>
      <c r="CH39" s="1159">
        <f t="shared" si="192"/>
        <v>0</v>
      </c>
      <c r="CI39" s="1159">
        <f t="shared" si="192"/>
        <v>0</v>
      </c>
      <c r="CJ39" s="1159">
        <f t="shared" si="192"/>
        <v>0</v>
      </c>
      <c r="CK39" s="1160">
        <f t="shared" si="192"/>
        <v>0</v>
      </c>
      <c r="CL39" s="1160">
        <f t="shared" si="192"/>
        <v>60</v>
      </c>
      <c r="CM39" s="1160">
        <f t="shared" si="192"/>
        <v>288</v>
      </c>
      <c r="CN39" s="1159">
        <f t="shared" si="192"/>
        <v>360</v>
      </c>
      <c r="CO39" s="1159">
        <f t="shared" si="192"/>
        <v>600</v>
      </c>
      <c r="CP39" s="1159">
        <f t="shared" si="192"/>
        <v>600</v>
      </c>
      <c r="CQ39" s="1159">
        <f t="shared" si="192"/>
        <v>720</v>
      </c>
      <c r="CR39" s="1159">
        <f t="shared" si="192"/>
        <v>800</v>
      </c>
      <c r="CS39" s="1158">
        <f t="shared" si="192"/>
        <v>960</v>
      </c>
      <c r="CT39" s="1161">
        <f t="shared" si="193"/>
        <v>1200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60</v>
      </c>
      <c r="DD39" s="327">
        <f t="shared" si="22"/>
        <v>288</v>
      </c>
      <c r="DE39" s="326">
        <f t="shared" si="23"/>
        <v>360</v>
      </c>
      <c r="DF39" s="326">
        <f t="shared" si="24"/>
        <v>600</v>
      </c>
      <c r="DG39" s="326">
        <f t="shared" si="25"/>
        <v>600</v>
      </c>
      <c r="DH39" s="326">
        <f t="shared" si="26"/>
        <v>720</v>
      </c>
      <c r="DI39" s="326">
        <f t="shared" si="27"/>
        <v>800</v>
      </c>
      <c r="DJ39" s="325">
        <f t="shared" si="28"/>
        <v>960</v>
      </c>
      <c r="DK39" s="324">
        <f t="shared" si="29"/>
        <v>1200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7">
        <f t="shared" si="192"/>
        <v>0</v>
      </c>
      <c r="CE40" s="1158">
        <f t="shared" si="192"/>
        <v>0</v>
      </c>
      <c r="CF40" s="1159">
        <f t="shared" si="192"/>
        <v>0</v>
      </c>
      <c r="CG40" s="1159">
        <f t="shared" si="192"/>
        <v>0</v>
      </c>
      <c r="CH40" s="1159">
        <f t="shared" si="192"/>
        <v>0</v>
      </c>
      <c r="CI40" s="1159">
        <f t="shared" si="192"/>
        <v>0</v>
      </c>
      <c r="CJ40" s="1159">
        <f t="shared" si="192"/>
        <v>0</v>
      </c>
      <c r="CK40" s="1160">
        <f t="shared" si="192"/>
        <v>0</v>
      </c>
      <c r="CL40" s="1160">
        <f t="shared" si="192"/>
        <v>180</v>
      </c>
      <c r="CM40" s="1160">
        <f t="shared" si="192"/>
        <v>600</v>
      </c>
      <c r="CN40" s="1159">
        <f t="shared" si="192"/>
        <v>700</v>
      </c>
      <c r="CO40" s="1159">
        <f t="shared" si="192"/>
        <v>720</v>
      </c>
      <c r="CP40" s="1159">
        <f t="shared" si="192"/>
        <v>2400</v>
      </c>
      <c r="CQ40" s="1159">
        <f t="shared" si="192"/>
        <v>3000</v>
      </c>
      <c r="CR40" s="1159">
        <f t="shared" si="192"/>
        <v>3600</v>
      </c>
      <c r="CS40" s="1158">
        <f t="shared" si="192"/>
        <v>4320</v>
      </c>
      <c r="CT40" s="1161">
        <f t="shared" si="193"/>
        <v>4800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180</v>
      </c>
      <c r="DD40" s="327">
        <f t="shared" si="22"/>
        <v>600</v>
      </c>
      <c r="DE40" s="326">
        <f t="shared" si="23"/>
        <v>700</v>
      </c>
      <c r="DF40" s="326">
        <f t="shared" si="24"/>
        <v>720</v>
      </c>
      <c r="DG40" s="326">
        <f t="shared" si="25"/>
        <v>2400</v>
      </c>
      <c r="DH40" s="326">
        <f t="shared" si="26"/>
        <v>3000</v>
      </c>
      <c r="DI40" s="326">
        <f t="shared" si="27"/>
        <v>3600</v>
      </c>
      <c r="DJ40" s="325">
        <f t="shared" si="28"/>
        <v>4320</v>
      </c>
      <c r="DK40" s="324">
        <f t="shared" si="29"/>
        <v>4800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7">
        <f t="shared" si="192"/>
        <v>0</v>
      </c>
      <c r="CE41" s="1158">
        <f t="shared" si="192"/>
        <v>0</v>
      </c>
      <c r="CF41" s="1159">
        <f t="shared" si="192"/>
        <v>0</v>
      </c>
      <c r="CG41" s="1159">
        <f t="shared" si="192"/>
        <v>0</v>
      </c>
      <c r="CH41" s="1159">
        <f t="shared" si="192"/>
        <v>0</v>
      </c>
      <c r="CI41" s="1159">
        <f t="shared" si="192"/>
        <v>0</v>
      </c>
      <c r="CJ41" s="1159">
        <f t="shared" si="192"/>
        <v>0</v>
      </c>
      <c r="CK41" s="1160">
        <f t="shared" si="192"/>
        <v>0</v>
      </c>
      <c r="CL41" s="1160">
        <f t="shared" si="192"/>
        <v>1755</v>
      </c>
      <c r="CM41" s="1160">
        <f t="shared" si="192"/>
        <v>3835</v>
      </c>
      <c r="CN41" s="1159">
        <f t="shared" si="192"/>
        <v>7607</v>
      </c>
      <c r="CO41" s="1159">
        <f t="shared" si="192"/>
        <v>7958</v>
      </c>
      <c r="CP41" s="1159">
        <f t="shared" si="192"/>
        <v>8757</v>
      </c>
      <c r="CQ41" s="1159">
        <f t="shared" si="192"/>
        <v>14844</v>
      </c>
      <c r="CR41" s="1159">
        <f t="shared" si="192"/>
        <v>15169</v>
      </c>
      <c r="CS41" s="1158">
        <f t="shared" si="192"/>
        <v>24913</v>
      </c>
      <c r="CT41" s="1161">
        <f t="shared" si="193"/>
        <v>28699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1755</v>
      </c>
      <c r="DD41" s="327">
        <f t="shared" si="22"/>
        <v>3835</v>
      </c>
      <c r="DE41" s="326">
        <f t="shared" si="23"/>
        <v>7607</v>
      </c>
      <c r="DF41" s="326">
        <f t="shared" si="24"/>
        <v>7958</v>
      </c>
      <c r="DG41" s="326">
        <f t="shared" si="25"/>
        <v>8757</v>
      </c>
      <c r="DH41" s="326">
        <f t="shared" si="26"/>
        <v>14844</v>
      </c>
      <c r="DI41" s="326">
        <f t="shared" si="27"/>
        <v>15169</v>
      </c>
      <c r="DJ41" s="325">
        <f t="shared" si="28"/>
        <v>24913</v>
      </c>
      <c r="DK41" s="324">
        <f t="shared" si="29"/>
        <v>28699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7" t="str">
        <f t="shared" si="192"/>
        <v/>
      </c>
      <c r="CE42" s="1158" t="str">
        <f t="shared" si="192"/>
        <v/>
      </c>
      <c r="CF42" s="1159" t="str">
        <f t="shared" si="192"/>
        <v/>
      </c>
      <c r="CG42" s="1159" t="str">
        <f t="shared" si="192"/>
        <v/>
      </c>
      <c r="CH42" s="1159">
        <f t="shared" si="192"/>
        <v>0</v>
      </c>
      <c r="CI42" s="1159">
        <f t="shared" si="192"/>
        <v>0</v>
      </c>
      <c r="CJ42" s="1159">
        <f t="shared" si="192"/>
        <v>0</v>
      </c>
      <c r="CK42" s="1160">
        <f t="shared" si="192"/>
        <v>0</v>
      </c>
      <c r="CL42" s="1160">
        <f t="shared" si="192"/>
        <v>0</v>
      </c>
      <c r="CM42" s="1160">
        <f t="shared" si="192"/>
        <v>0</v>
      </c>
      <c r="CN42" s="1159">
        <f t="shared" si="192"/>
        <v>0</v>
      </c>
      <c r="CO42" s="1159">
        <f t="shared" si="192"/>
        <v>0</v>
      </c>
      <c r="CP42" s="1159">
        <f t="shared" si="192"/>
        <v>1.6890595009596929E-2</v>
      </c>
      <c r="CQ42" s="1159" t="str">
        <f t="shared" si="192"/>
        <v/>
      </c>
      <c r="CR42" s="1159" t="str">
        <f t="shared" si="192"/>
        <v/>
      </c>
      <c r="CS42" s="1158" t="str">
        <f t="shared" si="192"/>
        <v/>
      </c>
      <c r="CT42" s="1161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-47.959999999999127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-12960.279999999999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1900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100</v>
      </c>
      <c r="BW43" s="339">
        <f>BW20-BW31</f>
        <v>590</v>
      </c>
      <c r="BX43" s="339">
        <f>BX20-BX31</f>
        <v>11915</v>
      </c>
      <c r="BY43" s="339">
        <f>BY20-BY31</f>
        <v>25027</v>
      </c>
      <c r="BZ43" s="323">
        <f t="shared" si="202"/>
        <v>-257.59400000000011</v>
      </c>
      <c r="CA43" s="323">
        <f t="shared" si="203"/>
        <v>-228.76933333333344</v>
      </c>
      <c r="CB43" s="323">
        <f t="shared" si="204"/>
        <v>899.03733333333344</v>
      </c>
      <c r="CC43" s="323">
        <f t="shared" si="205"/>
        <v>1583.9282666666666</v>
      </c>
      <c r="CD43" s="1157">
        <f t="shared" si="192"/>
        <v>-9.2000000004190952E-2</v>
      </c>
      <c r="CE43" s="1158">
        <f t="shared" si="192"/>
        <v>0</v>
      </c>
      <c r="CF43" s="1159">
        <f t="shared" si="192"/>
        <v>0</v>
      </c>
      <c r="CG43" s="1159">
        <f t="shared" si="192"/>
        <v>0</v>
      </c>
      <c r="CH43" s="1159">
        <f t="shared" si="192"/>
        <v>0</v>
      </c>
      <c r="CI43" s="1159">
        <f t="shared" si="192"/>
        <v>0</v>
      </c>
      <c r="CJ43" s="1159">
        <f t="shared" si="192"/>
        <v>0</v>
      </c>
      <c r="CK43" s="1160">
        <f t="shared" si="192"/>
        <v>0</v>
      </c>
      <c r="CL43" s="1160">
        <f t="shared" si="192"/>
        <v>0</v>
      </c>
      <c r="CM43" s="1160">
        <f t="shared" si="192"/>
        <v>125.40000000000146</v>
      </c>
      <c r="CN43" s="1159">
        <f t="shared" si="192"/>
        <v>2145</v>
      </c>
      <c r="CO43" s="1159">
        <f t="shared" si="192"/>
        <v>2500.0400000000009</v>
      </c>
      <c r="CP43" s="1159">
        <f t="shared" si="192"/>
        <v>3180.0499999999993</v>
      </c>
      <c r="CQ43" s="1159">
        <f t="shared" si="192"/>
        <v>4508</v>
      </c>
      <c r="CR43" s="1159">
        <f t="shared" si="192"/>
        <v>5000.4219999999987</v>
      </c>
      <c r="CS43" s="1158">
        <f t="shared" si="192"/>
        <v>6300.0119999999988</v>
      </c>
      <c r="CT43" s="1161">
        <f t="shared" si="193"/>
        <v>7963.5999999999985</v>
      </c>
      <c r="CU43" s="324">
        <f t="shared" si="13"/>
        <v>-9.2000000004190952E-2</v>
      </c>
      <c r="CV43" s="325">
        <f t="shared" si="14"/>
        <v>0</v>
      </c>
      <c r="CW43" s="326">
        <f t="shared" si="15"/>
        <v>0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125.40000000000146</v>
      </c>
      <c r="DE43" s="326">
        <f t="shared" si="23"/>
        <v>2145</v>
      </c>
      <c r="DF43" s="326">
        <f t="shared" si="24"/>
        <v>2500.0400000000009</v>
      </c>
      <c r="DG43" s="326">
        <f t="shared" si="25"/>
        <v>3180.0499999999993</v>
      </c>
      <c r="DH43" s="326">
        <f t="shared" si="26"/>
        <v>4508</v>
      </c>
      <c r="DI43" s="326">
        <f t="shared" si="27"/>
        <v>5000.4219999999987</v>
      </c>
      <c r="DJ43" s="325">
        <f t="shared" si="28"/>
        <v>6300.0119999999988</v>
      </c>
      <c r="DK43" s="324">
        <f t="shared" si="29"/>
        <v>7963.5999999999985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8"/>
      <c r="CE44" s="1119"/>
      <c r="CF44" s="1119"/>
      <c r="CG44" s="1119"/>
      <c r="CH44" s="1119"/>
      <c r="CI44" s="1119"/>
      <c r="CJ44" s="1119"/>
      <c r="CK44" s="1119"/>
      <c r="CL44" s="1119"/>
      <c r="CM44" s="1119"/>
      <c r="CN44" s="1119"/>
      <c r="CO44" s="1119"/>
      <c r="CP44" s="1119"/>
      <c r="CQ44" s="1119"/>
      <c r="CR44" s="1119"/>
      <c r="CS44" s="1119"/>
      <c r="CT44" s="1120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1"/>
      <c r="CE45" s="1122"/>
      <c r="CF45" s="1122"/>
      <c r="CG45" s="1122"/>
      <c r="CH45" s="1122"/>
      <c r="CI45" s="1122"/>
      <c r="CJ45" s="1122"/>
      <c r="CK45" s="1122"/>
      <c r="CL45" s="1122"/>
      <c r="CM45" s="1122"/>
      <c r="CN45" s="1122"/>
      <c r="CO45" s="1122"/>
      <c r="CP45" s="1122"/>
      <c r="CQ45" s="1122"/>
      <c r="CR45" s="1122"/>
      <c r="CS45" s="1122"/>
      <c r="CT45" s="1123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4"/>
      <c r="CE46" s="1125"/>
      <c r="CF46" s="1125"/>
      <c r="CG46" s="1125"/>
      <c r="CH46" s="1125"/>
      <c r="CI46" s="1125"/>
      <c r="CJ46" s="1125"/>
      <c r="CK46" s="1125"/>
      <c r="CL46" s="1125"/>
      <c r="CM46" s="1125"/>
      <c r="CN46" s="1125"/>
      <c r="CO46" s="1125"/>
      <c r="CP46" s="1125"/>
      <c r="CQ46" s="1125"/>
      <c r="CR46" s="1125"/>
      <c r="CS46" s="1125"/>
      <c r="CT46" s="1126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4"/>
      <c r="CE47" s="1125"/>
      <c r="CF47" s="1125"/>
      <c r="CG47" s="1125"/>
      <c r="CH47" s="1125"/>
      <c r="CI47" s="1125"/>
      <c r="CJ47" s="1125"/>
      <c r="CK47" s="1125"/>
      <c r="CL47" s="1125"/>
      <c r="CM47" s="1125"/>
      <c r="CN47" s="1125"/>
      <c r="CO47" s="1125"/>
      <c r="CP47" s="1125"/>
      <c r="CQ47" s="1125"/>
      <c r="CR47" s="1125"/>
      <c r="CS47" s="1125"/>
      <c r="CT47" s="1126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4"/>
      <c r="CE48" s="1125"/>
      <c r="CF48" s="1125"/>
      <c r="CG48" s="1125"/>
      <c r="CH48" s="1125"/>
      <c r="CI48" s="1125"/>
      <c r="CJ48" s="1125"/>
      <c r="CK48" s="1125"/>
      <c r="CL48" s="1125"/>
      <c r="CM48" s="1125"/>
      <c r="CN48" s="1125"/>
      <c r="CO48" s="1125"/>
      <c r="CP48" s="1125"/>
      <c r="CQ48" s="1125"/>
      <c r="CR48" s="1125"/>
      <c r="CS48" s="1125"/>
      <c r="CT48" s="1126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4"/>
      <c r="CE49" s="1125"/>
      <c r="CF49" s="1125"/>
      <c r="CG49" s="1125"/>
      <c r="CH49" s="1125"/>
      <c r="CI49" s="1125"/>
      <c r="CJ49" s="1125"/>
      <c r="CK49" s="1125"/>
      <c r="CL49" s="1125"/>
      <c r="CM49" s="1125"/>
      <c r="CN49" s="1125"/>
      <c r="CO49" s="1125"/>
      <c r="CP49" s="1125"/>
      <c r="CQ49" s="1125"/>
      <c r="CR49" s="1125"/>
      <c r="CS49" s="1125"/>
      <c r="CT49" s="1126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4"/>
      <c r="CE50" s="1125"/>
      <c r="CF50" s="1125"/>
      <c r="CG50" s="1125"/>
      <c r="CH50" s="1125"/>
      <c r="CI50" s="1125"/>
      <c r="CJ50" s="1125"/>
      <c r="CK50" s="1125"/>
      <c r="CL50" s="1125"/>
      <c r="CM50" s="1125"/>
      <c r="CN50" s="1125"/>
      <c r="CO50" s="1125"/>
      <c r="CP50" s="1125"/>
      <c r="CQ50" s="1125"/>
      <c r="CR50" s="1125"/>
      <c r="CS50" s="1125"/>
      <c r="CT50" s="1126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4"/>
      <c r="CE51" s="1125"/>
      <c r="CF51" s="1125"/>
      <c r="CG51" s="1125"/>
      <c r="CH51" s="1125"/>
      <c r="CI51" s="1125"/>
      <c r="CJ51" s="1125"/>
      <c r="CK51" s="1125"/>
      <c r="CL51" s="1125"/>
      <c r="CM51" s="1125"/>
      <c r="CN51" s="1125"/>
      <c r="CO51" s="1125"/>
      <c r="CP51" s="1125"/>
      <c r="CQ51" s="1125"/>
      <c r="CR51" s="1125"/>
      <c r="CS51" s="1125"/>
      <c r="CT51" s="1126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4"/>
      <c r="CE52" s="1125"/>
      <c r="CF52" s="1125"/>
      <c r="CG52" s="1125"/>
      <c r="CH52" s="1125"/>
      <c r="CI52" s="1125"/>
      <c r="CJ52" s="1125"/>
      <c r="CK52" s="1125"/>
      <c r="CL52" s="1125"/>
      <c r="CM52" s="1125"/>
      <c r="CN52" s="1125"/>
      <c r="CO52" s="1125"/>
      <c r="CP52" s="1125"/>
      <c r="CQ52" s="1125"/>
      <c r="CR52" s="1125"/>
      <c r="CS52" s="1125"/>
      <c r="CT52" s="1126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4"/>
      <c r="CE53" s="1125"/>
      <c r="CF53" s="1125"/>
      <c r="CG53" s="1125"/>
      <c r="CH53" s="1125"/>
      <c r="CI53" s="1125"/>
      <c r="CJ53" s="1125"/>
      <c r="CK53" s="1125"/>
      <c r="CL53" s="1125"/>
      <c r="CM53" s="1125"/>
      <c r="CN53" s="1125"/>
      <c r="CO53" s="1125"/>
      <c r="CP53" s="1125"/>
      <c r="CQ53" s="1125"/>
      <c r="CR53" s="1125"/>
      <c r="CS53" s="1125"/>
      <c r="CT53" s="1126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4"/>
      <c r="CE54" s="1125"/>
      <c r="CF54" s="1125"/>
      <c r="CG54" s="1125"/>
      <c r="CH54" s="1125"/>
      <c r="CI54" s="1125"/>
      <c r="CJ54" s="1125"/>
      <c r="CK54" s="1125"/>
      <c r="CL54" s="1125"/>
      <c r="CM54" s="1125"/>
      <c r="CN54" s="1125"/>
      <c r="CO54" s="1125"/>
      <c r="CP54" s="1125"/>
      <c r="CQ54" s="1125"/>
      <c r="CR54" s="1125"/>
      <c r="CS54" s="1125"/>
      <c r="CT54" s="1126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4"/>
      <c r="CE55" s="1125"/>
      <c r="CF55" s="1125"/>
      <c r="CG55" s="1125"/>
      <c r="CH55" s="1125"/>
      <c r="CI55" s="1125"/>
      <c r="CJ55" s="1125"/>
      <c r="CK55" s="1125"/>
      <c r="CL55" s="1125"/>
      <c r="CM55" s="1125"/>
      <c r="CN55" s="1125"/>
      <c r="CO55" s="1125"/>
      <c r="CP55" s="1125"/>
      <c r="CQ55" s="1125"/>
      <c r="CR55" s="1125"/>
      <c r="CS55" s="1125"/>
      <c r="CT55" s="1126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4"/>
      <c r="CE56" s="1125"/>
      <c r="CF56" s="1125"/>
      <c r="CG56" s="1125"/>
      <c r="CH56" s="1125"/>
      <c r="CI56" s="1125"/>
      <c r="CJ56" s="1125"/>
      <c r="CK56" s="1125"/>
      <c r="CL56" s="1125"/>
      <c r="CM56" s="1125"/>
      <c r="CN56" s="1125"/>
      <c r="CO56" s="1125"/>
      <c r="CP56" s="1125"/>
      <c r="CQ56" s="1125"/>
      <c r="CR56" s="1125"/>
      <c r="CS56" s="1125"/>
      <c r="CT56" s="1126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4"/>
      <c r="CE57" s="1125"/>
      <c r="CF57" s="1125"/>
      <c r="CG57" s="1125"/>
      <c r="CH57" s="1125"/>
      <c r="CI57" s="1125"/>
      <c r="CJ57" s="1125"/>
      <c r="CK57" s="1125"/>
      <c r="CL57" s="1125"/>
      <c r="CM57" s="1125"/>
      <c r="CN57" s="1125"/>
      <c r="CO57" s="1125"/>
      <c r="CP57" s="1125"/>
      <c r="CQ57" s="1125"/>
      <c r="CR57" s="1125"/>
      <c r="CS57" s="1125"/>
      <c r="CT57" s="1126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4"/>
      <c r="CE58" s="1125"/>
      <c r="CF58" s="1125"/>
      <c r="CG58" s="1125"/>
      <c r="CH58" s="1125"/>
      <c r="CI58" s="1125"/>
      <c r="CJ58" s="1125"/>
      <c r="CK58" s="1125"/>
      <c r="CL58" s="1125"/>
      <c r="CM58" s="1125"/>
      <c r="CN58" s="1125"/>
      <c r="CO58" s="1125"/>
      <c r="CP58" s="1125"/>
      <c r="CQ58" s="1125"/>
      <c r="CR58" s="1125"/>
      <c r="CS58" s="1125"/>
      <c r="CT58" s="1126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4"/>
      <c r="CE59" s="1125"/>
      <c r="CF59" s="1125"/>
      <c r="CG59" s="1125"/>
      <c r="CH59" s="1125"/>
      <c r="CI59" s="1125"/>
      <c r="CJ59" s="1125"/>
      <c r="CK59" s="1125"/>
      <c r="CL59" s="1125"/>
      <c r="CM59" s="1125"/>
      <c r="CN59" s="1125"/>
      <c r="CO59" s="1125"/>
      <c r="CP59" s="1125"/>
      <c r="CQ59" s="1125"/>
      <c r="CR59" s="1125"/>
      <c r="CS59" s="1125"/>
      <c r="CT59" s="1126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4"/>
      <c r="CE60" s="1125"/>
      <c r="CF60" s="1125"/>
      <c r="CG60" s="1125"/>
      <c r="CH60" s="1125"/>
      <c r="CI60" s="1125"/>
      <c r="CJ60" s="1125"/>
      <c r="CK60" s="1125"/>
      <c r="CL60" s="1125"/>
      <c r="CM60" s="1125"/>
      <c r="CN60" s="1125"/>
      <c r="CO60" s="1125"/>
      <c r="CP60" s="1125"/>
      <c r="CQ60" s="1125"/>
      <c r="CR60" s="1125"/>
      <c r="CS60" s="1125"/>
      <c r="CT60" s="1126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4"/>
      <c r="CE61" s="1125"/>
      <c r="CF61" s="1125"/>
      <c r="CG61" s="1125"/>
      <c r="CH61" s="1125"/>
      <c r="CI61" s="1125"/>
      <c r="CJ61" s="1125"/>
      <c r="CK61" s="1125"/>
      <c r="CL61" s="1125"/>
      <c r="CM61" s="1125"/>
      <c r="CN61" s="1125"/>
      <c r="CO61" s="1125"/>
      <c r="CP61" s="1125"/>
      <c r="CQ61" s="1125"/>
      <c r="CR61" s="1125"/>
      <c r="CS61" s="1125"/>
      <c r="CT61" s="1126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4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6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4"/>
      <c r="CE63" s="1125"/>
      <c r="CF63" s="1125"/>
      <c r="CG63" s="1125"/>
      <c r="CH63" s="1125"/>
      <c r="CI63" s="1125"/>
      <c r="CJ63" s="1125"/>
      <c r="CK63" s="1125"/>
      <c r="CL63" s="1125"/>
      <c r="CM63" s="1125"/>
      <c r="CN63" s="1125"/>
      <c r="CO63" s="1125"/>
      <c r="CP63" s="1125"/>
      <c r="CQ63" s="1125"/>
      <c r="CR63" s="1125"/>
      <c r="CS63" s="1125"/>
      <c r="CT63" s="1126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8"/>
      <c r="CE64" s="1119"/>
      <c r="CF64" s="1119"/>
      <c r="CG64" s="1119"/>
      <c r="CH64" s="1119"/>
      <c r="CI64" s="1119"/>
      <c r="CJ64" s="1119"/>
      <c r="CK64" s="1119"/>
      <c r="CL64" s="1119"/>
      <c r="CM64" s="1119"/>
      <c r="CN64" s="1119"/>
      <c r="CO64" s="1119"/>
      <c r="CP64" s="1119"/>
      <c r="CQ64" s="1119"/>
      <c r="CR64" s="1119"/>
      <c r="CS64" s="1119"/>
      <c r="CT64" s="1120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8"/>
      <c r="CE65" s="1119"/>
      <c r="CF65" s="1119"/>
      <c r="CG65" s="1119"/>
      <c r="CH65" s="1119"/>
      <c r="CI65" s="1119"/>
      <c r="CJ65" s="1119"/>
      <c r="CK65" s="1119"/>
      <c r="CL65" s="1119"/>
      <c r="CM65" s="1119"/>
      <c r="CN65" s="1119"/>
      <c r="CO65" s="1119"/>
      <c r="CP65" s="1119"/>
      <c r="CQ65" s="1119"/>
      <c r="CR65" s="1119"/>
      <c r="CS65" s="1119"/>
      <c r="CT65" s="1120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8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9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0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0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0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1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1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1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0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0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0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0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0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9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2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8" t="str">
        <f t="shared" si="311"/>
        <v/>
      </c>
      <c r="CE67" s="1109" t="str">
        <f t="shared" si="312"/>
        <v/>
      </c>
      <c r="CF67" s="1110" t="str">
        <f t="shared" si="313"/>
        <v/>
      </c>
      <c r="CG67" s="1110" t="str">
        <f t="shared" si="314"/>
        <v/>
      </c>
      <c r="CH67" s="1110" t="str">
        <f t="shared" si="315"/>
        <v/>
      </c>
      <c r="CI67" s="1110" t="str">
        <f t="shared" si="316"/>
        <v/>
      </c>
      <c r="CJ67" s="1110" t="str">
        <f t="shared" si="317"/>
        <v/>
      </c>
      <c r="CK67" s="1111" t="str">
        <f t="shared" si="318"/>
        <v/>
      </c>
      <c r="CL67" s="1111" t="str">
        <f t="shared" si="319"/>
        <v/>
      </c>
      <c r="CM67" s="1111" t="str">
        <f t="shared" si="320"/>
        <v/>
      </c>
      <c r="CN67" s="1110" t="str">
        <f t="shared" si="321"/>
        <v/>
      </c>
      <c r="CO67" s="1110" t="str">
        <f t="shared" si="322"/>
        <v/>
      </c>
      <c r="CP67" s="1110" t="str">
        <f t="shared" si="323"/>
        <v/>
      </c>
      <c r="CQ67" s="1110" t="str">
        <f t="shared" si="324"/>
        <v/>
      </c>
      <c r="CR67" s="1110" t="str">
        <f t="shared" si="325"/>
        <v/>
      </c>
      <c r="CS67" s="1109" t="str">
        <f t="shared" si="326"/>
        <v/>
      </c>
      <c r="CT67" s="1112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8" t="str">
        <f t="shared" si="311"/>
        <v/>
      </c>
      <c r="CE68" s="1109" t="str">
        <f t="shared" si="312"/>
        <v/>
      </c>
      <c r="CF68" s="1110" t="str">
        <f t="shared" si="313"/>
        <v/>
      </c>
      <c r="CG68" s="1110" t="str">
        <f t="shared" si="314"/>
        <v/>
      </c>
      <c r="CH68" s="1110" t="str">
        <f t="shared" si="315"/>
        <v/>
      </c>
      <c r="CI68" s="1110" t="str">
        <f t="shared" si="316"/>
        <v/>
      </c>
      <c r="CJ68" s="1110" t="str">
        <f t="shared" si="317"/>
        <v/>
      </c>
      <c r="CK68" s="1111" t="str">
        <f t="shared" si="318"/>
        <v/>
      </c>
      <c r="CL68" s="1111" t="str">
        <f t="shared" si="319"/>
        <v/>
      </c>
      <c r="CM68" s="1111" t="str">
        <f t="shared" si="320"/>
        <v/>
      </c>
      <c r="CN68" s="1110" t="str">
        <f t="shared" si="321"/>
        <v/>
      </c>
      <c r="CO68" s="1110" t="str">
        <f t="shared" si="322"/>
        <v/>
      </c>
      <c r="CP68" s="1110" t="str">
        <f t="shared" si="323"/>
        <v/>
      </c>
      <c r="CQ68" s="1110" t="str">
        <f t="shared" si="324"/>
        <v/>
      </c>
      <c r="CR68" s="1110" t="str">
        <f t="shared" si="325"/>
        <v/>
      </c>
      <c r="CS68" s="1109" t="str">
        <f t="shared" si="326"/>
        <v/>
      </c>
      <c r="CT68" s="1112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8" t="str">
        <f t="shared" si="311"/>
        <v/>
      </c>
      <c r="CE69" s="1109" t="str">
        <f t="shared" si="312"/>
        <v/>
      </c>
      <c r="CF69" s="1110" t="str">
        <f t="shared" si="313"/>
        <v/>
      </c>
      <c r="CG69" s="1110" t="str">
        <f t="shared" si="314"/>
        <v/>
      </c>
      <c r="CH69" s="1110" t="str">
        <f t="shared" si="315"/>
        <v/>
      </c>
      <c r="CI69" s="1110" t="str">
        <f t="shared" si="316"/>
        <v/>
      </c>
      <c r="CJ69" s="1110" t="str">
        <f t="shared" si="317"/>
        <v/>
      </c>
      <c r="CK69" s="1111" t="str">
        <f t="shared" si="318"/>
        <v/>
      </c>
      <c r="CL69" s="1111" t="str">
        <f t="shared" si="319"/>
        <v/>
      </c>
      <c r="CM69" s="1111" t="str">
        <f t="shared" si="320"/>
        <v/>
      </c>
      <c r="CN69" s="1110" t="str">
        <f t="shared" si="321"/>
        <v/>
      </c>
      <c r="CO69" s="1110" t="str">
        <f t="shared" si="322"/>
        <v/>
      </c>
      <c r="CP69" s="1110" t="str">
        <f t="shared" si="323"/>
        <v/>
      </c>
      <c r="CQ69" s="1110" t="str">
        <f t="shared" si="324"/>
        <v/>
      </c>
      <c r="CR69" s="1110" t="str">
        <f t="shared" si="325"/>
        <v/>
      </c>
      <c r="CS69" s="1109" t="str">
        <f t="shared" si="326"/>
        <v/>
      </c>
      <c r="CT69" s="1112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8" t="str">
        <f t="shared" si="311"/>
        <v/>
      </c>
      <c r="CE70" s="1109" t="str">
        <f t="shared" si="312"/>
        <v/>
      </c>
      <c r="CF70" s="1110" t="str">
        <f t="shared" si="313"/>
        <v/>
      </c>
      <c r="CG70" s="1110" t="str">
        <f t="shared" si="314"/>
        <v/>
      </c>
      <c r="CH70" s="1110" t="str">
        <f t="shared" si="315"/>
        <v/>
      </c>
      <c r="CI70" s="1110" t="str">
        <f t="shared" si="316"/>
        <v/>
      </c>
      <c r="CJ70" s="1110" t="str">
        <f t="shared" si="317"/>
        <v/>
      </c>
      <c r="CK70" s="1111" t="str">
        <f t="shared" si="318"/>
        <v/>
      </c>
      <c r="CL70" s="1111" t="str">
        <f t="shared" si="319"/>
        <v/>
      </c>
      <c r="CM70" s="1111" t="str">
        <f t="shared" si="320"/>
        <v/>
      </c>
      <c r="CN70" s="1110" t="str">
        <f t="shared" si="321"/>
        <v/>
      </c>
      <c r="CO70" s="1110" t="str">
        <f t="shared" si="322"/>
        <v/>
      </c>
      <c r="CP70" s="1110" t="str">
        <f t="shared" si="323"/>
        <v/>
      </c>
      <c r="CQ70" s="1110" t="str">
        <f t="shared" si="324"/>
        <v/>
      </c>
      <c r="CR70" s="1110" t="str">
        <f t="shared" si="325"/>
        <v/>
      </c>
      <c r="CS70" s="1109" t="str">
        <f t="shared" si="326"/>
        <v/>
      </c>
      <c r="CT70" s="1112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8" t="str">
        <f t="shared" si="311"/>
        <v/>
      </c>
      <c r="CE71" s="1109" t="str">
        <f t="shared" si="312"/>
        <v/>
      </c>
      <c r="CF71" s="1110" t="str">
        <f t="shared" si="313"/>
        <v/>
      </c>
      <c r="CG71" s="1110" t="str">
        <f t="shared" si="314"/>
        <v/>
      </c>
      <c r="CH71" s="1110" t="str">
        <f t="shared" si="315"/>
        <v/>
      </c>
      <c r="CI71" s="1110" t="str">
        <f t="shared" si="316"/>
        <v/>
      </c>
      <c r="CJ71" s="1110" t="str">
        <f t="shared" si="317"/>
        <v/>
      </c>
      <c r="CK71" s="1111" t="str">
        <f t="shared" si="318"/>
        <v/>
      </c>
      <c r="CL71" s="1111" t="str">
        <f t="shared" si="319"/>
        <v/>
      </c>
      <c r="CM71" s="1111" t="str">
        <f t="shared" si="320"/>
        <v/>
      </c>
      <c r="CN71" s="1110" t="str">
        <f t="shared" si="321"/>
        <v/>
      </c>
      <c r="CO71" s="1110" t="str">
        <f t="shared" si="322"/>
        <v/>
      </c>
      <c r="CP71" s="1110" t="str">
        <f t="shared" si="323"/>
        <v/>
      </c>
      <c r="CQ71" s="1110" t="str">
        <f t="shared" si="324"/>
        <v/>
      </c>
      <c r="CR71" s="1110" t="str">
        <f t="shared" si="325"/>
        <v/>
      </c>
      <c r="CS71" s="1109" t="str">
        <f t="shared" si="326"/>
        <v/>
      </c>
      <c r="CT71" s="1112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8" t="str">
        <f t="shared" si="311"/>
        <v/>
      </c>
      <c r="CE72" s="1109" t="str">
        <f t="shared" si="312"/>
        <v/>
      </c>
      <c r="CF72" s="1110" t="str">
        <f t="shared" si="313"/>
        <v/>
      </c>
      <c r="CG72" s="1110" t="str">
        <f t="shared" si="314"/>
        <v/>
      </c>
      <c r="CH72" s="1110" t="str">
        <f t="shared" si="315"/>
        <v/>
      </c>
      <c r="CI72" s="1110" t="str">
        <f t="shared" si="316"/>
        <v/>
      </c>
      <c r="CJ72" s="1110" t="str">
        <f t="shared" si="317"/>
        <v/>
      </c>
      <c r="CK72" s="1111" t="str">
        <f t="shared" si="318"/>
        <v/>
      </c>
      <c r="CL72" s="1111" t="str">
        <f t="shared" si="319"/>
        <v/>
      </c>
      <c r="CM72" s="1111" t="str">
        <f t="shared" si="320"/>
        <v/>
      </c>
      <c r="CN72" s="1110" t="str">
        <f t="shared" si="321"/>
        <v/>
      </c>
      <c r="CO72" s="1110" t="str">
        <f t="shared" si="322"/>
        <v/>
      </c>
      <c r="CP72" s="1110" t="str">
        <f t="shared" si="323"/>
        <v/>
      </c>
      <c r="CQ72" s="1110" t="str">
        <f t="shared" si="324"/>
        <v/>
      </c>
      <c r="CR72" s="1110" t="str">
        <f t="shared" si="325"/>
        <v/>
      </c>
      <c r="CS72" s="1109" t="str">
        <f t="shared" si="326"/>
        <v/>
      </c>
      <c r="CT72" s="1112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8" t="str">
        <f t="shared" si="311"/>
        <v/>
      </c>
      <c r="CE73" s="1109" t="str">
        <f t="shared" si="312"/>
        <v/>
      </c>
      <c r="CF73" s="1110" t="str">
        <f t="shared" si="313"/>
        <v/>
      </c>
      <c r="CG73" s="1110" t="str">
        <f t="shared" si="314"/>
        <v/>
      </c>
      <c r="CH73" s="1110" t="str">
        <f t="shared" si="315"/>
        <v/>
      </c>
      <c r="CI73" s="1110" t="str">
        <f t="shared" si="316"/>
        <v/>
      </c>
      <c r="CJ73" s="1110" t="str">
        <f t="shared" si="317"/>
        <v/>
      </c>
      <c r="CK73" s="1111" t="str">
        <f t="shared" si="318"/>
        <v/>
      </c>
      <c r="CL73" s="1111" t="str">
        <f t="shared" si="319"/>
        <v/>
      </c>
      <c r="CM73" s="1111" t="str">
        <f t="shared" si="320"/>
        <v/>
      </c>
      <c r="CN73" s="1110" t="str">
        <f t="shared" si="321"/>
        <v/>
      </c>
      <c r="CO73" s="1110" t="str">
        <f t="shared" si="322"/>
        <v/>
      </c>
      <c r="CP73" s="1110" t="str">
        <f t="shared" si="323"/>
        <v/>
      </c>
      <c r="CQ73" s="1110" t="str">
        <f t="shared" si="324"/>
        <v/>
      </c>
      <c r="CR73" s="1110" t="str">
        <f t="shared" si="325"/>
        <v/>
      </c>
      <c r="CS73" s="1109" t="str">
        <f t="shared" si="326"/>
        <v/>
      </c>
      <c r="CT73" s="1112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8" t="str">
        <f t="shared" si="311"/>
        <v/>
      </c>
      <c r="CE74" s="1109" t="str">
        <f t="shared" si="312"/>
        <v/>
      </c>
      <c r="CF74" s="1110" t="str">
        <f t="shared" si="313"/>
        <v/>
      </c>
      <c r="CG74" s="1110" t="str">
        <f t="shared" si="314"/>
        <v/>
      </c>
      <c r="CH74" s="1110" t="str">
        <f t="shared" si="315"/>
        <v/>
      </c>
      <c r="CI74" s="1110" t="str">
        <f t="shared" si="316"/>
        <v/>
      </c>
      <c r="CJ74" s="1110" t="str">
        <f t="shared" si="317"/>
        <v/>
      </c>
      <c r="CK74" s="1111" t="str">
        <f t="shared" si="318"/>
        <v/>
      </c>
      <c r="CL74" s="1111" t="str">
        <f t="shared" si="319"/>
        <v/>
      </c>
      <c r="CM74" s="1111" t="str">
        <f t="shared" si="320"/>
        <v/>
      </c>
      <c r="CN74" s="1110" t="str">
        <f t="shared" si="321"/>
        <v/>
      </c>
      <c r="CO74" s="1110" t="str">
        <f t="shared" si="322"/>
        <v/>
      </c>
      <c r="CP74" s="1110" t="str">
        <f t="shared" si="323"/>
        <v/>
      </c>
      <c r="CQ74" s="1110" t="str">
        <f t="shared" si="324"/>
        <v/>
      </c>
      <c r="CR74" s="1110" t="str">
        <f t="shared" si="325"/>
        <v/>
      </c>
      <c r="CS74" s="1109" t="str">
        <f t="shared" si="326"/>
        <v/>
      </c>
      <c r="CT74" s="1112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8" t="str">
        <f t="shared" si="311"/>
        <v/>
      </c>
      <c r="CE75" s="1109" t="str">
        <f t="shared" si="312"/>
        <v/>
      </c>
      <c r="CF75" s="1110" t="str">
        <f t="shared" si="313"/>
        <v/>
      </c>
      <c r="CG75" s="1110" t="str">
        <f t="shared" si="314"/>
        <v/>
      </c>
      <c r="CH75" s="1110" t="str">
        <f t="shared" si="315"/>
        <v/>
      </c>
      <c r="CI75" s="1110" t="str">
        <f t="shared" si="316"/>
        <v/>
      </c>
      <c r="CJ75" s="1110" t="str">
        <f t="shared" si="317"/>
        <v/>
      </c>
      <c r="CK75" s="1111" t="str">
        <f t="shared" si="318"/>
        <v/>
      </c>
      <c r="CL75" s="1111" t="str">
        <f t="shared" si="319"/>
        <v/>
      </c>
      <c r="CM75" s="1111" t="str">
        <f t="shared" si="320"/>
        <v/>
      </c>
      <c r="CN75" s="1110" t="str">
        <f t="shared" si="321"/>
        <v/>
      </c>
      <c r="CO75" s="1110" t="str">
        <f t="shared" si="322"/>
        <v/>
      </c>
      <c r="CP75" s="1110" t="str">
        <f t="shared" si="323"/>
        <v/>
      </c>
      <c r="CQ75" s="1110" t="str">
        <f t="shared" si="324"/>
        <v/>
      </c>
      <c r="CR75" s="1110" t="str">
        <f t="shared" si="325"/>
        <v/>
      </c>
      <c r="CS75" s="1109" t="str">
        <f t="shared" si="326"/>
        <v/>
      </c>
      <c r="CT75" s="1112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8" t="str">
        <f t="shared" si="311"/>
        <v/>
      </c>
      <c r="CE76" s="1109" t="str">
        <f t="shared" si="312"/>
        <v/>
      </c>
      <c r="CF76" s="1110" t="str">
        <f t="shared" si="313"/>
        <v/>
      </c>
      <c r="CG76" s="1110" t="str">
        <f t="shared" si="314"/>
        <v/>
      </c>
      <c r="CH76" s="1110" t="str">
        <f t="shared" si="315"/>
        <v/>
      </c>
      <c r="CI76" s="1110" t="str">
        <f t="shared" si="316"/>
        <v/>
      </c>
      <c r="CJ76" s="1110" t="str">
        <f t="shared" si="317"/>
        <v/>
      </c>
      <c r="CK76" s="1111" t="str">
        <f t="shared" si="318"/>
        <v/>
      </c>
      <c r="CL76" s="1111" t="str">
        <f t="shared" si="319"/>
        <v/>
      </c>
      <c r="CM76" s="1111" t="str">
        <f t="shared" si="320"/>
        <v/>
      </c>
      <c r="CN76" s="1110" t="str">
        <f t="shared" si="321"/>
        <v/>
      </c>
      <c r="CO76" s="1110" t="str">
        <f t="shared" si="322"/>
        <v/>
      </c>
      <c r="CP76" s="1110" t="str">
        <f t="shared" si="323"/>
        <v/>
      </c>
      <c r="CQ76" s="1110" t="str">
        <f t="shared" si="324"/>
        <v/>
      </c>
      <c r="CR76" s="1110" t="str">
        <f t="shared" si="325"/>
        <v/>
      </c>
      <c r="CS76" s="1109" t="str">
        <f t="shared" si="326"/>
        <v/>
      </c>
      <c r="CT76" s="1112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8" t="str">
        <f t="shared" si="311"/>
        <v/>
      </c>
      <c r="CE77" s="1109" t="str">
        <f t="shared" si="312"/>
        <v/>
      </c>
      <c r="CF77" s="1110" t="str">
        <f t="shared" si="313"/>
        <v/>
      </c>
      <c r="CG77" s="1110" t="str">
        <f t="shared" si="314"/>
        <v/>
      </c>
      <c r="CH77" s="1110" t="str">
        <f t="shared" si="315"/>
        <v/>
      </c>
      <c r="CI77" s="1110" t="str">
        <f t="shared" si="316"/>
        <v/>
      </c>
      <c r="CJ77" s="1110" t="str">
        <f t="shared" si="317"/>
        <v/>
      </c>
      <c r="CK77" s="1111" t="str">
        <f t="shared" si="318"/>
        <v/>
      </c>
      <c r="CL77" s="1111" t="str">
        <f t="shared" si="319"/>
        <v/>
      </c>
      <c r="CM77" s="1111" t="str">
        <f t="shared" si="320"/>
        <v/>
      </c>
      <c r="CN77" s="1110" t="str">
        <f t="shared" si="321"/>
        <v/>
      </c>
      <c r="CO77" s="1110" t="str">
        <f t="shared" si="322"/>
        <v/>
      </c>
      <c r="CP77" s="1110" t="str">
        <f t="shared" si="323"/>
        <v/>
      </c>
      <c r="CQ77" s="1110" t="str">
        <f t="shared" si="324"/>
        <v/>
      </c>
      <c r="CR77" s="1110" t="str">
        <f t="shared" si="325"/>
        <v/>
      </c>
      <c r="CS77" s="1109" t="str">
        <f t="shared" si="326"/>
        <v/>
      </c>
      <c r="CT77" s="1112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8" t="str">
        <f t="shared" si="311"/>
        <v/>
      </c>
      <c r="CE78" s="1109" t="str">
        <f t="shared" si="312"/>
        <v/>
      </c>
      <c r="CF78" s="1110" t="str">
        <f t="shared" si="313"/>
        <v/>
      </c>
      <c r="CG78" s="1110" t="str">
        <f t="shared" si="314"/>
        <v/>
      </c>
      <c r="CH78" s="1110" t="str">
        <f t="shared" si="315"/>
        <v/>
      </c>
      <c r="CI78" s="1110" t="str">
        <f t="shared" si="316"/>
        <v/>
      </c>
      <c r="CJ78" s="1110" t="str">
        <f t="shared" si="317"/>
        <v/>
      </c>
      <c r="CK78" s="1111" t="str">
        <f t="shared" si="318"/>
        <v/>
      </c>
      <c r="CL78" s="1111" t="str">
        <f t="shared" si="319"/>
        <v/>
      </c>
      <c r="CM78" s="1111" t="str">
        <f t="shared" si="320"/>
        <v/>
      </c>
      <c r="CN78" s="1110" t="str">
        <f t="shared" si="321"/>
        <v/>
      </c>
      <c r="CO78" s="1110" t="str">
        <f t="shared" si="322"/>
        <v/>
      </c>
      <c r="CP78" s="1110" t="str">
        <f t="shared" si="323"/>
        <v/>
      </c>
      <c r="CQ78" s="1110" t="str">
        <f t="shared" si="324"/>
        <v/>
      </c>
      <c r="CR78" s="1110" t="str">
        <f t="shared" si="325"/>
        <v/>
      </c>
      <c r="CS78" s="1109" t="str">
        <f t="shared" si="326"/>
        <v/>
      </c>
      <c r="CT78" s="1112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8" t="str">
        <f t="shared" si="311"/>
        <v/>
      </c>
      <c r="CE79" s="1109" t="str">
        <f t="shared" si="312"/>
        <v/>
      </c>
      <c r="CF79" s="1110" t="str">
        <f t="shared" si="313"/>
        <v/>
      </c>
      <c r="CG79" s="1110" t="str">
        <f t="shared" si="314"/>
        <v/>
      </c>
      <c r="CH79" s="1110" t="str">
        <f t="shared" si="315"/>
        <v/>
      </c>
      <c r="CI79" s="1110" t="str">
        <f t="shared" si="316"/>
        <v/>
      </c>
      <c r="CJ79" s="1110" t="str">
        <f t="shared" si="317"/>
        <v/>
      </c>
      <c r="CK79" s="1111" t="str">
        <f t="shared" si="318"/>
        <v/>
      </c>
      <c r="CL79" s="1111" t="str">
        <f t="shared" si="319"/>
        <v/>
      </c>
      <c r="CM79" s="1111" t="str">
        <f t="shared" si="320"/>
        <v/>
      </c>
      <c r="CN79" s="1110" t="str">
        <f t="shared" si="321"/>
        <v/>
      </c>
      <c r="CO79" s="1110" t="str">
        <f t="shared" si="322"/>
        <v/>
      </c>
      <c r="CP79" s="1110" t="str">
        <f t="shared" si="323"/>
        <v/>
      </c>
      <c r="CQ79" s="1110" t="str">
        <f t="shared" si="324"/>
        <v/>
      </c>
      <c r="CR79" s="1110" t="str">
        <f t="shared" si="325"/>
        <v/>
      </c>
      <c r="CS79" s="1109" t="str">
        <f t="shared" si="326"/>
        <v/>
      </c>
      <c r="CT79" s="1112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8" t="str">
        <f t="shared" si="311"/>
        <v/>
      </c>
      <c r="CE80" s="1109" t="str">
        <f t="shared" si="312"/>
        <v/>
      </c>
      <c r="CF80" s="1110" t="str">
        <f t="shared" si="313"/>
        <v/>
      </c>
      <c r="CG80" s="1110" t="str">
        <f t="shared" si="314"/>
        <v/>
      </c>
      <c r="CH80" s="1110" t="str">
        <f t="shared" si="315"/>
        <v/>
      </c>
      <c r="CI80" s="1110" t="str">
        <f t="shared" si="316"/>
        <v/>
      </c>
      <c r="CJ80" s="1110" t="str">
        <f t="shared" si="317"/>
        <v/>
      </c>
      <c r="CK80" s="1111" t="str">
        <f t="shared" si="318"/>
        <v/>
      </c>
      <c r="CL80" s="1111" t="str">
        <f t="shared" si="319"/>
        <v/>
      </c>
      <c r="CM80" s="1111" t="str">
        <f t="shared" si="320"/>
        <v/>
      </c>
      <c r="CN80" s="1110" t="str">
        <f t="shared" si="321"/>
        <v/>
      </c>
      <c r="CO80" s="1110" t="str">
        <f t="shared" si="322"/>
        <v/>
      </c>
      <c r="CP80" s="1110" t="str">
        <f t="shared" si="323"/>
        <v/>
      </c>
      <c r="CQ80" s="1110" t="str">
        <f t="shared" si="324"/>
        <v/>
      </c>
      <c r="CR80" s="1110" t="str">
        <f t="shared" si="325"/>
        <v/>
      </c>
      <c r="CS80" s="1109" t="str">
        <f t="shared" si="326"/>
        <v/>
      </c>
      <c r="CT80" s="1112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8" t="str">
        <f t="shared" si="311"/>
        <v/>
      </c>
      <c r="CE81" s="1109" t="str">
        <f t="shared" si="312"/>
        <v/>
      </c>
      <c r="CF81" s="1110" t="str">
        <f t="shared" si="313"/>
        <v/>
      </c>
      <c r="CG81" s="1110" t="str">
        <f t="shared" si="314"/>
        <v/>
      </c>
      <c r="CH81" s="1110">
        <f t="shared" si="315"/>
        <v>1</v>
      </c>
      <c r="CI81" s="1110">
        <f t="shared" si="316"/>
        <v>1</v>
      </c>
      <c r="CJ81" s="1110">
        <f t="shared" si="317"/>
        <v>1</v>
      </c>
      <c r="CK81" s="1111">
        <f t="shared" si="318"/>
        <v>1</v>
      </c>
      <c r="CL81" s="1111">
        <f t="shared" si="319"/>
        <v>1</v>
      </c>
      <c r="CM81" s="1111">
        <f t="shared" si="320"/>
        <v>1</v>
      </c>
      <c r="CN81" s="1110">
        <f t="shared" si="321"/>
        <v>1</v>
      </c>
      <c r="CO81" s="1110">
        <f t="shared" si="322"/>
        <v>1</v>
      </c>
      <c r="CP81" s="1110">
        <f t="shared" si="323"/>
        <v>1</v>
      </c>
      <c r="CQ81" s="1110" t="str">
        <f t="shared" si="324"/>
        <v/>
      </c>
      <c r="CR81" s="1110" t="str">
        <f t="shared" si="325"/>
        <v/>
      </c>
      <c r="CS81" s="1109" t="str">
        <f t="shared" si="326"/>
        <v/>
      </c>
      <c r="CT81" s="1112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8" t="str">
        <f t="shared" si="311"/>
        <v/>
      </c>
      <c r="CE82" s="1109" t="str">
        <f t="shared" si="312"/>
        <v/>
      </c>
      <c r="CF82" s="1110" t="str">
        <f t="shared" si="313"/>
        <v/>
      </c>
      <c r="CG82" s="1110" t="str">
        <f t="shared" si="314"/>
        <v/>
      </c>
      <c r="CH82" s="1110" t="str">
        <f t="shared" si="315"/>
        <v/>
      </c>
      <c r="CI82" s="1110" t="str">
        <f t="shared" si="316"/>
        <v/>
      </c>
      <c r="CJ82" s="1110" t="str">
        <f t="shared" si="317"/>
        <v/>
      </c>
      <c r="CK82" s="1111" t="str">
        <f t="shared" si="318"/>
        <v/>
      </c>
      <c r="CL82" s="1111" t="str">
        <f t="shared" si="319"/>
        <v/>
      </c>
      <c r="CM82" s="1111" t="str">
        <f t="shared" si="320"/>
        <v/>
      </c>
      <c r="CN82" s="1110" t="str">
        <f t="shared" si="321"/>
        <v/>
      </c>
      <c r="CO82" s="1110" t="str">
        <f t="shared" si="322"/>
        <v/>
      </c>
      <c r="CP82" s="1110" t="str">
        <f t="shared" si="323"/>
        <v/>
      </c>
      <c r="CQ82" s="1110" t="str">
        <f t="shared" si="324"/>
        <v/>
      </c>
      <c r="CR82" s="1110" t="str">
        <f t="shared" si="325"/>
        <v/>
      </c>
      <c r="CS82" s="1109" t="str">
        <f t="shared" si="326"/>
        <v/>
      </c>
      <c r="CT82" s="1112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7" t="str">
        <f t="shared" si="311"/>
        <v/>
      </c>
      <c r="CE83" s="1128" t="str">
        <f t="shared" si="312"/>
        <v/>
      </c>
      <c r="CF83" s="1129" t="str">
        <f t="shared" si="313"/>
        <v/>
      </c>
      <c r="CG83" s="1129" t="str">
        <f t="shared" si="314"/>
        <v/>
      </c>
      <c r="CH83" s="1129" t="str">
        <f t="shared" si="315"/>
        <v/>
      </c>
      <c r="CI83" s="1129" t="str">
        <f t="shared" si="316"/>
        <v/>
      </c>
      <c r="CJ83" s="1129" t="str">
        <f t="shared" si="317"/>
        <v/>
      </c>
      <c r="CK83" s="1130" t="str">
        <f t="shared" si="318"/>
        <v/>
      </c>
      <c r="CL83" s="1130" t="str">
        <f t="shared" si="319"/>
        <v/>
      </c>
      <c r="CM83" s="1130" t="str">
        <f t="shared" si="320"/>
        <v/>
      </c>
      <c r="CN83" s="1129" t="str">
        <f t="shared" si="321"/>
        <v/>
      </c>
      <c r="CO83" s="1129" t="str">
        <f t="shared" si="322"/>
        <v/>
      </c>
      <c r="CP83" s="1129" t="str">
        <f t="shared" si="323"/>
        <v/>
      </c>
      <c r="CQ83" s="1129" t="str">
        <f t="shared" si="324"/>
        <v/>
      </c>
      <c r="CR83" s="1129" t="str">
        <f t="shared" si="325"/>
        <v/>
      </c>
      <c r="CS83" s="1128" t="str">
        <f t="shared" si="326"/>
        <v/>
      </c>
      <c r="CT83" s="1131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8" t="str">
        <f t="shared" si="311"/>
        <v/>
      </c>
      <c r="CE84" s="1109" t="str">
        <f t="shared" si="312"/>
        <v/>
      </c>
      <c r="CF84" s="1110" t="str">
        <f t="shared" si="313"/>
        <v/>
      </c>
      <c r="CG84" s="1110" t="str">
        <f t="shared" si="314"/>
        <v/>
      </c>
      <c r="CH84" s="1110" t="str">
        <f t="shared" si="315"/>
        <v/>
      </c>
      <c r="CI84" s="1110" t="str">
        <f t="shared" si="316"/>
        <v/>
      </c>
      <c r="CJ84" s="1110" t="str">
        <f t="shared" si="317"/>
        <v/>
      </c>
      <c r="CK84" s="1111" t="str">
        <f t="shared" si="318"/>
        <v/>
      </c>
      <c r="CL84" s="1111" t="str">
        <f t="shared" si="319"/>
        <v/>
      </c>
      <c r="CM84" s="1111" t="str">
        <f t="shared" si="320"/>
        <v/>
      </c>
      <c r="CN84" s="1110" t="str">
        <f t="shared" si="321"/>
        <v/>
      </c>
      <c r="CO84" s="1110" t="str">
        <f t="shared" si="322"/>
        <v/>
      </c>
      <c r="CP84" s="1110" t="str">
        <f t="shared" si="323"/>
        <v/>
      </c>
      <c r="CQ84" s="1110" t="str">
        <f t="shared" si="324"/>
        <v/>
      </c>
      <c r="CR84" s="1110" t="str">
        <f t="shared" si="325"/>
        <v/>
      </c>
      <c r="CS84" s="1109" t="str">
        <f t="shared" si="326"/>
        <v/>
      </c>
      <c r="CT84" s="1112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8" t="str">
        <f t="shared" si="311"/>
        <v/>
      </c>
      <c r="CE85" s="1109" t="str">
        <f t="shared" si="312"/>
        <v/>
      </c>
      <c r="CF85" s="1110" t="str">
        <f t="shared" si="313"/>
        <v/>
      </c>
      <c r="CG85" s="1110" t="str">
        <f t="shared" si="314"/>
        <v/>
      </c>
      <c r="CH85" s="1110" t="str">
        <f t="shared" si="315"/>
        <v/>
      </c>
      <c r="CI85" s="1110" t="str">
        <f t="shared" si="316"/>
        <v/>
      </c>
      <c r="CJ85" s="1110" t="str">
        <f t="shared" si="317"/>
        <v/>
      </c>
      <c r="CK85" s="1111" t="str">
        <f t="shared" si="318"/>
        <v/>
      </c>
      <c r="CL85" s="1111" t="str">
        <f t="shared" si="319"/>
        <v/>
      </c>
      <c r="CM85" s="1111" t="str">
        <f t="shared" si="320"/>
        <v/>
      </c>
      <c r="CN85" s="1110" t="str">
        <f t="shared" si="321"/>
        <v/>
      </c>
      <c r="CO85" s="1110" t="str">
        <f t="shared" si="322"/>
        <v/>
      </c>
      <c r="CP85" s="1110" t="str">
        <f t="shared" si="323"/>
        <v/>
      </c>
      <c r="CQ85" s="1110" t="str">
        <f t="shared" si="324"/>
        <v/>
      </c>
      <c r="CR85" s="1110" t="str">
        <f t="shared" si="325"/>
        <v/>
      </c>
      <c r="CS85" s="1109" t="str">
        <f t="shared" si="326"/>
        <v/>
      </c>
      <c r="CT85" s="1112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8" t="str">
        <f t="shared" si="311"/>
        <v/>
      </c>
      <c r="CE86" s="1109" t="str">
        <f t="shared" si="312"/>
        <v/>
      </c>
      <c r="CF86" s="1110" t="str">
        <f t="shared" si="313"/>
        <v/>
      </c>
      <c r="CG86" s="1110" t="str">
        <f t="shared" si="314"/>
        <v/>
      </c>
      <c r="CH86" s="1110" t="str">
        <f t="shared" si="315"/>
        <v/>
      </c>
      <c r="CI86" s="1110" t="str">
        <f t="shared" si="316"/>
        <v/>
      </c>
      <c r="CJ86" s="1110" t="str">
        <f t="shared" si="317"/>
        <v/>
      </c>
      <c r="CK86" s="1111" t="str">
        <f t="shared" si="318"/>
        <v/>
      </c>
      <c r="CL86" s="1111" t="str">
        <f t="shared" si="319"/>
        <v/>
      </c>
      <c r="CM86" s="1111" t="str">
        <f t="shared" si="320"/>
        <v/>
      </c>
      <c r="CN86" s="1110" t="str">
        <f t="shared" si="321"/>
        <v/>
      </c>
      <c r="CO86" s="1110" t="str">
        <f t="shared" si="322"/>
        <v/>
      </c>
      <c r="CP86" s="1110" t="str">
        <f t="shared" si="323"/>
        <v/>
      </c>
      <c r="CQ86" s="1110" t="str">
        <f t="shared" si="324"/>
        <v/>
      </c>
      <c r="CR86" s="1110" t="str">
        <f t="shared" si="325"/>
        <v/>
      </c>
      <c r="CS86" s="1109" t="str">
        <f t="shared" si="326"/>
        <v/>
      </c>
      <c r="CT86" s="1112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8" t="str">
        <f t="shared" si="311"/>
        <v/>
      </c>
      <c r="CE87" s="1109" t="str">
        <f t="shared" si="312"/>
        <v/>
      </c>
      <c r="CF87" s="1110" t="str">
        <f t="shared" si="313"/>
        <v/>
      </c>
      <c r="CG87" s="1110" t="str">
        <f t="shared" si="314"/>
        <v/>
      </c>
      <c r="CH87" s="1110" t="str">
        <f t="shared" si="315"/>
        <v/>
      </c>
      <c r="CI87" s="1110" t="str">
        <f t="shared" si="316"/>
        <v/>
      </c>
      <c r="CJ87" s="1110" t="str">
        <f t="shared" si="317"/>
        <v/>
      </c>
      <c r="CK87" s="1111" t="str">
        <f t="shared" si="318"/>
        <v/>
      </c>
      <c r="CL87" s="1111" t="str">
        <f t="shared" si="319"/>
        <v/>
      </c>
      <c r="CM87" s="1111" t="str">
        <f t="shared" si="320"/>
        <v/>
      </c>
      <c r="CN87" s="1110" t="str">
        <f t="shared" si="321"/>
        <v/>
      </c>
      <c r="CO87" s="1110" t="str">
        <f t="shared" si="322"/>
        <v/>
      </c>
      <c r="CP87" s="1110" t="str">
        <f t="shared" si="323"/>
        <v/>
      </c>
      <c r="CQ87" s="1110" t="str">
        <f t="shared" si="324"/>
        <v/>
      </c>
      <c r="CR87" s="1110" t="str">
        <f t="shared" si="325"/>
        <v/>
      </c>
      <c r="CS87" s="1109" t="str">
        <f t="shared" si="326"/>
        <v/>
      </c>
      <c r="CT87" s="1112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8" t="str">
        <f t="shared" si="311"/>
        <v/>
      </c>
      <c r="CE88" s="1109" t="str">
        <f t="shared" si="312"/>
        <v/>
      </c>
      <c r="CF88" s="1110" t="str">
        <f t="shared" si="313"/>
        <v/>
      </c>
      <c r="CG88" s="1110" t="str">
        <f t="shared" si="314"/>
        <v/>
      </c>
      <c r="CH88" s="1110" t="str">
        <f t="shared" si="315"/>
        <v/>
      </c>
      <c r="CI88" s="1110" t="str">
        <f t="shared" si="316"/>
        <v/>
      </c>
      <c r="CJ88" s="1110" t="str">
        <f t="shared" si="317"/>
        <v/>
      </c>
      <c r="CK88" s="1111" t="str">
        <f t="shared" si="318"/>
        <v/>
      </c>
      <c r="CL88" s="1111" t="str">
        <f t="shared" si="319"/>
        <v/>
      </c>
      <c r="CM88" s="1111" t="str">
        <f t="shared" si="320"/>
        <v/>
      </c>
      <c r="CN88" s="1110" t="str">
        <f t="shared" si="321"/>
        <v/>
      </c>
      <c r="CO88" s="1110" t="str">
        <f t="shared" si="322"/>
        <v/>
      </c>
      <c r="CP88" s="1110" t="str">
        <f t="shared" si="323"/>
        <v/>
      </c>
      <c r="CQ88" s="1110" t="str">
        <f t="shared" si="324"/>
        <v/>
      </c>
      <c r="CR88" s="1110" t="str">
        <f t="shared" si="325"/>
        <v/>
      </c>
      <c r="CS88" s="1109" t="str">
        <f t="shared" si="326"/>
        <v/>
      </c>
      <c r="CT88" s="1112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7" t="str">
        <f t="shared" si="311"/>
        <v/>
      </c>
      <c r="CE89" s="1128" t="str">
        <f t="shared" si="312"/>
        <v/>
      </c>
      <c r="CF89" s="1129" t="str">
        <f t="shared" si="313"/>
        <v/>
      </c>
      <c r="CG89" s="1129" t="str">
        <f t="shared" si="314"/>
        <v/>
      </c>
      <c r="CH89" s="1129" t="str">
        <f t="shared" si="315"/>
        <v/>
      </c>
      <c r="CI89" s="1129" t="str">
        <f t="shared" si="316"/>
        <v/>
      </c>
      <c r="CJ89" s="1129" t="str">
        <f t="shared" si="317"/>
        <v/>
      </c>
      <c r="CK89" s="1130" t="str">
        <f t="shared" si="318"/>
        <v/>
      </c>
      <c r="CL89" s="1130" t="str">
        <f t="shared" si="319"/>
        <v/>
      </c>
      <c r="CM89" s="1130" t="str">
        <f t="shared" si="320"/>
        <v/>
      </c>
      <c r="CN89" s="1129" t="str">
        <f t="shared" si="321"/>
        <v/>
      </c>
      <c r="CO89" s="1129" t="str">
        <f t="shared" si="322"/>
        <v/>
      </c>
      <c r="CP89" s="1129" t="str">
        <f t="shared" si="323"/>
        <v/>
      </c>
      <c r="CQ89" s="1129" t="str">
        <f t="shared" si="324"/>
        <v/>
      </c>
      <c r="CR89" s="1129" t="str">
        <f t="shared" si="325"/>
        <v/>
      </c>
      <c r="CS89" s="1128" t="str">
        <f t="shared" si="326"/>
        <v/>
      </c>
      <c r="CT89" s="1131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7" t="str">
        <f t="shared" si="311"/>
        <v/>
      </c>
      <c r="CE90" s="1128" t="str">
        <f t="shared" si="312"/>
        <v/>
      </c>
      <c r="CF90" s="1129" t="str">
        <f t="shared" si="313"/>
        <v/>
      </c>
      <c r="CG90" s="1129" t="str">
        <f t="shared" si="314"/>
        <v/>
      </c>
      <c r="CH90" s="1129" t="str">
        <f t="shared" si="315"/>
        <v/>
      </c>
      <c r="CI90" s="1129" t="str">
        <f t="shared" si="316"/>
        <v/>
      </c>
      <c r="CJ90" s="1129" t="str">
        <f t="shared" si="317"/>
        <v/>
      </c>
      <c r="CK90" s="1130" t="str">
        <f t="shared" si="318"/>
        <v/>
      </c>
      <c r="CL90" s="1130" t="str">
        <f t="shared" si="319"/>
        <v/>
      </c>
      <c r="CM90" s="1130" t="str">
        <f t="shared" si="320"/>
        <v/>
      </c>
      <c r="CN90" s="1129" t="str">
        <f t="shared" si="321"/>
        <v/>
      </c>
      <c r="CO90" s="1129" t="str">
        <f t="shared" si="322"/>
        <v/>
      </c>
      <c r="CP90" s="1129" t="str">
        <f t="shared" si="323"/>
        <v/>
      </c>
      <c r="CQ90" s="1129" t="str">
        <f t="shared" si="324"/>
        <v/>
      </c>
      <c r="CR90" s="1129" t="str">
        <f t="shared" si="325"/>
        <v/>
      </c>
      <c r="CS90" s="1128" t="str">
        <f t="shared" si="326"/>
        <v/>
      </c>
      <c r="CT90" s="1131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7" t="str">
        <f t="shared" si="311"/>
        <v/>
      </c>
      <c r="CE91" s="1128" t="str">
        <f t="shared" si="312"/>
        <v/>
      </c>
      <c r="CF91" s="1129" t="str">
        <f t="shared" si="313"/>
        <v/>
      </c>
      <c r="CG91" s="1129" t="str">
        <f t="shared" si="314"/>
        <v/>
      </c>
      <c r="CH91" s="1129" t="str">
        <f t="shared" si="315"/>
        <v/>
      </c>
      <c r="CI91" s="1129" t="str">
        <f t="shared" si="316"/>
        <v/>
      </c>
      <c r="CJ91" s="1129" t="str">
        <f t="shared" si="317"/>
        <v/>
      </c>
      <c r="CK91" s="1130" t="str">
        <f t="shared" si="318"/>
        <v/>
      </c>
      <c r="CL91" s="1130" t="str">
        <f t="shared" si="319"/>
        <v/>
      </c>
      <c r="CM91" s="1130" t="str">
        <f t="shared" si="320"/>
        <v/>
      </c>
      <c r="CN91" s="1129" t="str">
        <f t="shared" si="321"/>
        <v/>
      </c>
      <c r="CO91" s="1129" t="str">
        <f t="shared" si="322"/>
        <v/>
      </c>
      <c r="CP91" s="1129" t="str">
        <f t="shared" si="323"/>
        <v/>
      </c>
      <c r="CQ91" s="1129" t="str">
        <f t="shared" si="324"/>
        <v/>
      </c>
      <c r="CR91" s="1129" t="str">
        <f t="shared" si="325"/>
        <v/>
      </c>
      <c r="CS91" s="1128" t="str">
        <f t="shared" si="326"/>
        <v/>
      </c>
      <c r="CT91" s="1131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4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2"/>
      <c r="CE92" s="1133"/>
      <c r="CF92" s="1133"/>
      <c r="CG92" s="1133"/>
      <c r="CH92" s="1133"/>
      <c r="CI92" s="1133"/>
      <c r="CJ92" s="1133"/>
      <c r="CK92" s="1133"/>
      <c r="CL92" s="1133"/>
      <c r="CM92" s="1133"/>
      <c r="CN92" s="1133"/>
      <c r="CO92" s="1133"/>
      <c r="CP92" s="1133"/>
      <c r="CQ92" s="1133"/>
      <c r="CR92" s="1133"/>
      <c r="CS92" s="1133"/>
      <c r="CT92" s="1134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8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9">
        <f t="shared" si="389"/>
        <v>0</v>
      </c>
      <c r="CF93" s="1110">
        <f t="shared" si="389"/>
        <v>0</v>
      </c>
      <c r="CG93" s="1110">
        <f t="shared" si="389"/>
        <v>0</v>
      </c>
      <c r="CH93" s="1110">
        <f t="shared" si="389"/>
        <v>0</v>
      </c>
      <c r="CI93" s="1110">
        <f t="shared" si="389"/>
        <v>0</v>
      </c>
      <c r="CJ93" s="1110">
        <f t="shared" si="389"/>
        <v>0</v>
      </c>
      <c r="CK93" s="1111">
        <f t="shared" si="389"/>
        <v>0</v>
      </c>
      <c r="CL93" s="1111">
        <f t="shared" si="389"/>
        <v>1</v>
      </c>
      <c r="CM93" s="1111">
        <f t="shared" si="389"/>
        <v>2</v>
      </c>
      <c r="CN93" s="1110">
        <f t="shared" si="389"/>
        <v>4</v>
      </c>
      <c r="CO93" s="1110">
        <f t="shared" si="389"/>
        <v>4</v>
      </c>
      <c r="CP93" s="1110">
        <f t="shared" si="389"/>
        <v>4</v>
      </c>
      <c r="CQ93" s="1110">
        <f t="shared" si="389"/>
        <v>4</v>
      </c>
      <c r="CR93" s="1110">
        <f t="shared" si="389"/>
        <v>6</v>
      </c>
      <c r="CS93" s="1109">
        <f t="shared" si="389"/>
        <v>6</v>
      </c>
      <c r="CT93" s="1112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324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1109" t="str">
        <f t="shared" si="389"/>
        <v/>
      </c>
      <c r="CF94" s="1110" t="str">
        <f t="shared" si="389"/>
        <v/>
      </c>
      <c r="CG94" s="1110" t="str">
        <f t="shared" si="389"/>
        <v/>
      </c>
      <c r="CH94" s="1110">
        <f t="shared" si="389"/>
        <v>75</v>
      </c>
      <c r="CI94" s="1110">
        <f t="shared" si="389"/>
        <v>90</v>
      </c>
      <c r="CJ94" s="1110">
        <f t="shared" si="389"/>
        <v>90</v>
      </c>
      <c r="CK94" s="1111">
        <f t="shared" si="389"/>
        <v>90</v>
      </c>
      <c r="CL94" s="1111">
        <f t="shared" si="389"/>
        <v>90</v>
      </c>
      <c r="CM94" s="1111">
        <f t="shared" si="389"/>
        <v>90</v>
      </c>
      <c r="CN94" s="1110">
        <f t="shared" si="389"/>
        <v>90</v>
      </c>
      <c r="CO94" s="1110">
        <f t="shared" si="389"/>
        <v>90</v>
      </c>
      <c r="CP94" s="1110">
        <f t="shared" si="389"/>
        <v>90</v>
      </c>
      <c r="CQ94" s="1110" t="str">
        <f t="shared" si="389"/>
        <v/>
      </c>
      <c r="CR94" s="1110" t="str">
        <f t="shared" si="389"/>
        <v/>
      </c>
      <c r="CS94" s="1109" t="str">
        <f t="shared" si="389"/>
        <v/>
      </c>
      <c r="CT94" s="1112" t="str">
        <f t="shared" si="390"/>
        <v/>
      </c>
      <c r="CU94" s="324" t="str">
        <f t="shared" si="391"/>
        <v/>
      </c>
      <c r="CV94" s="325" t="str">
        <f t="shared" si="392"/>
        <v/>
      </c>
      <c r="CW94" s="326" t="str">
        <f t="shared" si="393"/>
        <v/>
      </c>
      <c r="CX94" s="326" t="str">
        <f t="shared" si="394"/>
        <v/>
      </c>
      <c r="CY94" s="326">
        <f t="shared" si="395"/>
        <v>75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 t="str">
        <f t="shared" si="404"/>
        <v/>
      </c>
      <c r="DI94" s="326" t="str">
        <f t="shared" si="405"/>
        <v/>
      </c>
      <c r="DJ94" s="325" t="str">
        <f t="shared" si="406"/>
        <v/>
      </c>
      <c r="DK94" s="324" t="str">
        <f t="shared" si="407"/>
        <v/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8" t="str">
        <f t="shared" si="389"/>
        <v/>
      </c>
      <c r="CE95" s="1109" t="str">
        <f t="shared" si="389"/>
        <v/>
      </c>
      <c r="CF95" s="1110" t="str">
        <f t="shared" si="389"/>
        <v/>
      </c>
      <c r="CG95" s="1110" t="str">
        <f t="shared" si="389"/>
        <v/>
      </c>
      <c r="CH95" s="1110">
        <f t="shared" si="389"/>
        <v>2</v>
      </c>
      <c r="CI95" s="1110">
        <f t="shared" si="389"/>
        <v>2.5</v>
      </c>
      <c r="CJ95" s="1110">
        <f t="shared" si="389"/>
        <v>2.5</v>
      </c>
      <c r="CK95" s="1111">
        <f t="shared" si="389"/>
        <v>2.5</v>
      </c>
      <c r="CL95" s="1111">
        <f t="shared" si="389"/>
        <v>2.5</v>
      </c>
      <c r="CM95" s="1111">
        <f t="shared" si="389"/>
        <v>2.5</v>
      </c>
      <c r="CN95" s="1110">
        <f t="shared" si="389"/>
        <v>2.5</v>
      </c>
      <c r="CO95" s="1110">
        <f t="shared" si="389"/>
        <v>2.5</v>
      </c>
      <c r="CP95" s="1110">
        <f t="shared" si="389"/>
        <v>2.5</v>
      </c>
      <c r="CQ95" s="1110" t="str">
        <f t="shared" si="389"/>
        <v/>
      </c>
      <c r="CR95" s="1110" t="str">
        <f t="shared" si="389"/>
        <v/>
      </c>
      <c r="CS95" s="1109" t="str">
        <f t="shared" si="389"/>
        <v/>
      </c>
      <c r="CT95" s="1112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>
        <f t="shared" si="395"/>
        <v>2</v>
      </c>
      <c r="CZ95" s="326">
        <f t="shared" si="396"/>
        <v>2.5</v>
      </c>
      <c r="DA95" s="326">
        <f t="shared" si="397"/>
        <v>2.5</v>
      </c>
      <c r="DB95" s="327">
        <f t="shared" si="398"/>
        <v>2.5</v>
      </c>
      <c r="DC95" s="327">
        <f t="shared" si="399"/>
        <v>2.5</v>
      </c>
      <c r="DD95" s="327">
        <f t="shared" si="400"/>
        <v>2.5</v>
      </c>
      <c r="DE95" s="326">
        <f t="shared" si="401"/>
        <v>2.5</v>
      </c>
      <c r="DF95" s="326">
        <f t="shared" si="402"/>
        <v>2.5</v>
      </c>
      <c r="DG95" s="326">
        <f t="shared" si="403"/>
        <v>2.5</v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8" t="str">
        <f t="shared" si="389"/>
        <v/>
      </c>
      <c r="CE96" s="1109" t="str">
        <f t="shared" si="389"/>
        <v/>
      </c>
      <c r="CF96" s="1110" t="str">
        <f t="shared" si="389"/>
        <v/>
      </c>
      <c r="CG96" s="1110" t="str">
        <f t="shared" si="389"/>
        <v/>
      </c>
      <c r="CH96" s="1110">
        <f t="shared" si="389"/>
        <v>180</v>
      </c>
      <c r="CI96" s="1110">
        <f t="shared" si="389"/>
        <v>450</v>
      </c>
      <c r="CJ96" s="1110">
        <f t="shared" si="389"/>
        <v>900</v>
      </c>
      <c r="CK96" s="1111">
        <f t="shared" si="389"/>
        <v>900</v>
      </c>
      <c r="CL96" s="1111">
        <f t="shared" si="389"/>
        <v>900</v>
      </c>
      <c r="CM96" s="1111">
        <f t="shared" si="389"/>
        <v>900</v>
      </c>
      <c r="CN96" s="1110">
        <f t="shared" si="389"/>
        <v>1125</v>
      </c>
      <c r="CO96" s="1110">
        <f t="shared" si="389"/>
        <v>1350</v>
      </c>
      <c r="CP96" s="1110">
        <f t="shared" si="389"/>
        <v>1575</v>
      </c>
      <c r="CQ96" s="1110" t="str">
        <f t="shared" si="389"/>
        <v/>
      </c>
      <c r="CR96" s="1110" t="str">
        <f t="shared" si="389"/>
        <v/>
      </c>
      <c r="CS96" s="1109" t="str">
        <f t="shared" si="389"/>
        <v/>
      </c>
      <c r="CT96" s="1112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>
        <f t="shared" si="395"/>
        <v>180</v>
      </c>
      <c r="CZ96" s="326">
        <f t="shared" si="396"/>
        <v>450</v>
      </c>
      <c r="DA96" s="326">
        <f t="shared" si="397"/>
        <v>900</v>
      </c>
      <c r="DB96" s="327">
        <f t="shared" si="398"/>
        <v>900</v>
      </c>
      <c r="DC96" s="327">
        <f t="shared" si="399"/>
        <v>900</v>
      </c>
      <c r="DD96" s="327">
        <f t="shared" si="400"/>
        <v>900</v>
      </c>
      <c r="DE96" s="326">
        <f t="shared" si="401"/>
        <v>1125</v>
      </c>
      <c r="DF96" s="326">
        <f t="shared" si="402"/>
        <v>1350</v>
      </c>
      <c r="DG96" s="326">
        <f t="shared" si="403"/>
        <v>1575</v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8" t="str">
        <f t="shared" si="389"/>
        <v/>
      </c>
      <c r="CE97" s="1109" t="str">
        <f t="shared" si="389"/>
        <v/>
      </c>
      <c r="CF97" s="1110" t="str">
        <f t="shared" si="389"/>
        <v/>
      </c>
      <c r="CG97" s="1110" t="str">
        <f t="shared" si="389"/>
        <v/>
      </c>
      <c r="CH97" s="1110" t="str">
        <f t="shared" si="389"/>
        <v/>
      </c>
      <c r="CI97" s="1110">
        <f t="shared" si="389"/>
        <v>120</v>
      </c>
      <c r="CJ97" s="1110">
        <f t="shared" si="389"/>
        <v>150</v>
      </c>
      <c r="CK97" s="1111">
        <f t="shared" si="389"/>
        <v>445</v>
      </c>
      <c r="CL97" s="1111">
        <f t="shared" si="389"/>
        <v>470</v>
      </c>
      <c r="CM97" s="1111">
        <f t="shared" si="389"/>
        <v>600</v>
      </c>
      <c r="CN97" s="1110">
        <f t="shared" si="389"/>
        <v>750</v>
      </c>
      <c r="CO97" s="1110">
        <f t="shared" si="389"/>
        <v>975</v>
      </c>
      <c r="CP97" s="1110">
        <f t="shared" si="389"/>
        <v>1000</v>
      </c>
      <c r="CQ97" s="1110" t="str">
        <f t="shared" si="389"/>
        <v/>
      </c>
      <c r="CR97" s="1110" t="str">
        <f t="shared" si="389"/>
        <v/>
      </c>
      <c r="CS97" s="1109" t="str">
        <f t="shared" si="389"/>
        <v/>
      </c>
      <c r="CT97" s="1112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>
        <f t="shared" si="396"/>
        <v>120</v>
      </c>
      <c r="DA97" s="326">
        <f t="shared" si="397"/>
        <v>150</v>
      </c>
      <c r="DB97" s="327">
        <f t="shared" si="398"/>
        <v>445</v>
      </c>
      <c r="DC97" s="327">
        <f t="shared" si="399"/>
        <v>470</v>
      </c>
      <c r="DD97" s="327">
        <f t="shared" si="400"/>
        <v>600</v>
      </c>
      <c r="DE97" s="326">
        <f t="shared" si="401"/>
        <v>750</v>
      </c>
      <c r="DF97" s="326">
        <f t="shared" si="402"/>
        <v>975</v>
      </c>
      <c r="DG97" s="326">
        <f t="shared" si="403"/>
        <v>1000</v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72" customFormat="1" ht="15.75" customHeight="1">
      <c r="A98" s="1856" t="s">
        <v>163</v>
      </c>
      <c r="B98" s="1857"/>
      <c r="C98" s="1857"/>
      <c r="D98" s="1857"/>
      <c r="E98" s="1857"/>
      <c r="F98" s="1857"/>
      <c r="G98" s="1857"/>
      <c r="H98" s="1857"/>
      <c r="I98" s="1857"/>
      <c r="J98" s="1857"/>
      <c r="K98" s="1857"/>
      <c r="L98" s="1857"/>
      <c r="M98" s="1857"/>
      <c r="N98" s="1857"/>
      <c r="O98" s="1857"/>
      <c r="P98" s="1857"/>
      <c r="Q98" s="1857"/>
      <c r="R98" s="1857"/>
      <c r="S98" s="1858"/>
      <c r="T98" s="1857"/>
      <c r="U98" s="1857"/>
      <c r="V98" s="1857"/>
      <c r="W98" s="1857"/>
      <c r="X98" s="1857"/>
      <c r="Y98" s="1857"/>
      <c r="Z98" s="1857"/>
      <c r="AA98" s="1857"/>
      <c r="AB98" s="1857"/>
      <c r="AC98" s="1857"/>
      <c r="AD98" s="1857"/>
      <c r="AE98" s="1857"/>
      <c r="AF98" s="1857"/>
      <c r="AG98" s="1857"/>
      <c r="AH98" s="1857"/>
      <c r="AI98" s="1857"/>
      <c r="AJ98" s="1857"/>
      <c r="AK98" s="1858"/>
      <c r="AL98" s="1857">
        <v>15</v>
      </c>
      <c r="AM98" s="1857">
        <v>10</v>
      </c>
      <c r="AN98" s="1857">
        <v>2</v>
      </c>
      <c r="AO98" s="1857">
        <v>1</v>
      </c>
      <c r="AP98" s="1857">
        <v>10</v>
      </c>
      <c r="AQ98" s="1857">
        <v>5</v>
      </c>
      <c r="AR98" s="1857"/>
      <c r="AS98" s="1857">
        <v>6</v>
      </c>
      <c r="AT98" s="1857"/>
      <c r="AU98" s="1857"/>
      <c r="AV98" s="1857"/>
      <c r="AW98" s="1857"/>
      <c r="AX98" s="1857"/>
      <c r="AY98" s="1857"/>
      <c r="AZ98" s="1857"/>
      <c r="BA98" s="1857"/>
      <c r="BB98" s="1857"/>
      <c r="BC98" s="1858"/>
      <c r="BD98" s="1857">
        <v>2.4</v>
      </c>
      <c r="BE98" s="1857">
        <v>2</v>
      </c>
      <c r="BF98" s="1857">
        <v>2</v>
      </c>
      <c r="BG98" s="1857">
        <v>2.5</v>
      </c>
      <c r="BH98" s="1857">
        <v>1.5</v>
      </c>
      <c r="BI98" s="1857"/>
      <c r="BJ98" s="1857">
        <v>2</v>
      </c>
      <c r="BK98" s="1857">
        <v>2</v>
      </c>
      <c r="BL98" s="1857">
        <v>2</v>
      </c>
      <c r="BM98" s="1857"/>
      <c r="BN98" s="1857"/>
      <c r="BO98" s="1857"/>
      <c r="BP98" s="1857"/>
      <c r="BQ98" s="1857"/>
      <c r="BR98" s="1857"/>
      <c r="BS98" s="1857"/>
      <c r="BT98" s="1857"/>
      <c r="BU98" s="1858"/>
      <c r="BV98" s="1857"/>
      <c r="BW98" s="1857"/>
      <c r="BX98" s="1857">
        <v>2</v>
      </c>
      <c r="BY98" s="1857">
        <v>2</v>
      </c>
      <c r="BZ98" s="1086" t="str">
        <f t="shared" si="412"/>
        <v/>
      </c>
      <c r="CA98" s="1086" t="str">
        <f t="shared" si="413"/>
        <v/>
      </c>
      <c r="CB98" s="1086">
        <f t="shared" si="414"/>
        <v>6.6</v>
      </c>
      <c r="CC98" s="1086">
        <f t="shared" si="415"/>
        <v>2.0666666666666664</v>
      </c>
      <c r="CD98" s="1146" t="str">
        <f t="shared" si="389"/>
        <v/>
      </c>
      <c r="CE98" s="1147" t="str">
        <f t="shared" si="389"/>
        <v/>
      </c>
      <c r="CF98" s="1148" t="str">
        <f t="shared" si="389"/>
        <v/>
      </c>
      <c r="CG98" s="1148" t="str">
        <f t="shared" si="389"/>
        <v/>
      </c>
      <c r="CH98" s="1148" t="str">
        <f t="shared" si="389"/>
        <v/>
      </c>
      <c r="CI98" s="1148">
        <f t="shared" si="389"/>
        <v>1.5</v>
      </c>
      <c r="CJ98" s="1148">
        <f t="shared" si="389"/>
        <v>2</v>
      </c>
      <c r="CK98" s="1149">
        <f t="shared" si="389"/>
        <v>2</v>
      </c>
      <c r="CL98" s="1149">
        <f t="shared" si="389"/>
        <v>2</v>
      </c>
      <c r="CM98" s="1149">
        <f t="shared" si="389"/>
        <v>2</v>
      </c>
      <c r="CN98" s="1148">
        <f t="shared" si="389"/>
        <v>2</v>
      </c>
      <c r="CO98" s="1148">
        <f t="shared" si="389"/>
        <v>2.4</v>
      </c>
      <c r="CP98" s="1148">
        <f t="shared" si="389"/>
        <v>2.5</v>
      </c>
      <c r="CQ98" s="1148" t="str">
        <f t="shared" si="389"/>
        <v/>
      </c>
      <c r="CR98" s="1148" t="str">
        <f t="shared" si="389"/>
        <v/>
      </c>
      <c r="CS98" s="1147" t="str">
        <f t="shared" si="389"/>
        <v/>
      </c>
      <c r="CT98" s="1150" t="str">
        <f t="shared" si="390"/>
        <v/>
      </c>
      <c r="CU98" s="1859" t="str">
        <f t="shared" si="391"/>
        <v/>
      </c>
      <c r="CV98" s="1860" t="str">
        <f t="shared" si="392"/>
        <v/>
      </c>
      <c r="CW98" s="1861" t="str">
        <f t="shared" si="393"/>
        <v/>
      </c>
      <c r="CX98" s="1861" t="str">
        <f t="shared" si="394"/>
        <v/>
      </c>
      <c r="CY98" s="1861" t="str">
        <f t="shared" si="395"/>
        <v/>
      </c>
      <c r="CZ98" s="1861">
        <f t="shared" si="396"/>
        <v>1.5</v>
      </c>
      <c r="DA98" s="1861">
        <f t="shared" si="397"/>
        <v>2</v>
      </c>
      <c r="DB98" s="1862">
        <f t="shared" si="398"/>
        <v>2</v>
      </c>
      <c r="DC98" s="1862">
        <f t="shared" si="399"/>
        <v>2</v>
      </c>
      <c r="DD98" s="1862">
        <f t="shared" si="400"/>
        <v>2</v>
      </c>
      <c r="DE98" s="1861">
        <f t="shared" si="401"/>
        <v>2</v>
      </c>
      <c r="DF98" s="1861">
        <f t="shared" si="402"/>
        <v>2.4</v>
      </c>
      <c r="DG98" s="1861">
        <f t="shared" si="403"/>
        <v>2.5</v>
      </c>
      <c r="DH98" s="1861" t="str">
        <f t="shared" si="404"/>
        <v/>
      </c>
      <c r="DI98" s="1861" t="str">
        <f t="shared" si="405"/>
        <v/>
      </c>
      <c r="DJ98" s="1860" t="str">
        <f t="shared" si="406"/>
        <v/>
      </c>
      <c r="DK98" s="1859" t="str">
        <f t="shared" si="407"/>
        <v/>
      </c>
      <c r="DL98" s="1863">
        <f t="shared" si="408"/>
        <v>0</v>
      </c>
      <c r="DM98" s="1864">
        <f t="shared" si="409"/>
        <v>0</v>
      </c>
      <c r="DN98" s="1864">
        <f t="shared" si="410"/>
        <v>7</v>
      </c>
      <c r="DO98" s="1864">
        <f t="shared" si="411"/>
        <v>8</v>
      </c>
      <c r="DP98" s="1865"/>
      <c r="DQ98" s="1866"/>
      <c r="DR98" s="1867" t="s">
        <v>173</v>
      </c>
      <c r="DS98" s="1868"/>
      <c r="DT98" s="1869">
        <f>SUM(DV97:DW97)</f>
        <v>0</v>
      </c>
      <c r="DU98" s="1866"/>
      <c r="DV98" s="1866"/>
      <c r="DW98" s="1866"/>
      <c r="DX98" s="1870"/>
      <c r="DY98" s="1871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8" t="str">
        <f t="shared" si="389"/>
        <v/>
      </c>
      <c r="CE99" s="1109" t="str">
        <f t="shared" si="389"/>
        <v/>
      </c>
      <c r="CF99" s="1110" t="str">
        <f t="shared" si="389"/>
        <v/>
      </c>
      <c r="CG99" s="1110" t="str">
        <f t="shared" si="389"/>
        <v/>
      </c>
      <c r="CH99" s="1110" t="str">
        <f t="shared" si="389"/>
        <v/>
      </c>
      <c r="CI99" s="1110">
        <f t="shared" si="389"/>
        <v>240</v>
      </c>
      <c r="CJ99" s="1110">
        <f t="shared" si="389"/>
        <v>300</v>
      </c>
      <c r="CK99" s="1111">
        <f t="shared" si="389"/>
        <v>890</v>
      </c>
      <c r="CL99" s="1111">
        <f t="shared" si="389"/>
        <v>1128</v>
      </c>
      <c r="CM99" s="1111">
        <f t="shared" si="389"/>
        <v>1200</v>
      </c>
      <c r="CN99" s="1110">
        <f t="shared" si="389"/>
        <v>1462.5</v>
      </c>
      <c r="CO99" s="1110">
        <f t="shared" si="389"/>
        <v>1500</v>
      </c>
      <c r="CP99" s="1110">
        <f t="shared" si="389"/>
        <v>2500</v>
      </c>
      <c r="CQ99" s="1110" t="str">
        <f t="shared" si="389"/>
        <v/>
      </c>
      <c r="CR99" s="1110" t="str">
        <f t="shared" si="389"/>
        <v/>
      </c>
      <c r="CS99" s="1109" t="str">
        <f t="shared" si="389"/>
        <v/>
      </c>
      <c r="CT99" s="1112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>
        <f t="shared" si="396"/>
        <v>240</v>
      </c>
      <c r="DA99" s="326">
        <f t="shared" si="397"/>
        <v>300</v>
      </c>
      <c r="DB99" s="327">
        <f t="shared" si="398"/>
        <v>890</v>
      </c>
      <c r="DC99" s="327">
        <f t="shared" si="399"/>
        <v>1128</v>
      </c>
      <c r="DD99" s="327">
        <f t="shared" si="400"/>
        <v>1200</v>
      </c>
      <c r="DE99" s="326">
        <f t="shared" si="401"/>
        <v>1462.5</v>
      </c>
      <c r="DF99" s="326">
        <f t="shared" si="402"/>
        <v>1500</v>
      </c>
      <c r="DG99" s="326">
        <f t="shared" si="403"/>
        <v>2500</v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8">
        <f t="shared" si="389"/>
        <v>1</v>
      </c>
      <c r="CE100" s="1109">
        <f t="shared" si="389"/>
        <v>1</v>
      </c>
      <c r="CF100" s="1110">
        <f t="shared" si="389"/>
        <v>1</v>
      </c>
      <c r="CG100" s="1110">
        <f t="shared" si="389"/>
        <v>1</v>
      </c>
      <c r="CH100" s="1110">
        <f t="shared" si="389"/>
        <v>1</v>
      </c>
      <c r="CI100" s="1110">
        <f t="shared" si="389"/>
        <v>1</v>
      </c>
      <c r="CJ100" s="1110">
        <f t="shared" si="389"/>
        <v>1</v>
      </c>
      <c r="CK100" s="1111">
        <f t="shared" si="389"/>
        <v>1</v>
      </c>
      <c r="CL100" s="1111">
        <f t="shared" si="389"/>
        <v>1</v>
      </c>
      <c r="CM100" s="1111">
        <f t="shared" si="389"/>
        <v>1</v>
      </c>
      <c r="CN100" s="1110">
        <f t="shared" si="389"/>
        <v>1</v>
      </c>
      <c r="CO100" s="1110">
        <f t="shared" si="389"/>
        <v>1</v>
      </c>
      <c r="CP100" s="1110">
        <f t="shared" si="389"/>
        <v>1</v>
      </c>
      <c r="CQ100" s="1110">
        <f t="shared" si="389"/>
        <v>1</v>
      </c>
      <c r="CR100" s="1110">
        <f t="shared" si="389"/>
        <v>1</v>
      </c>
      <c r="CS100" s="1109">
        <f t="shared" si="389"/>
        <v>1</v>
      </c>
      <c r="CT100" s="1112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8" t="str">
        <f t="shared" si="389"/>
        <v/>
      </c>
      <c r="CE101" s="1109" t="str">
        <f t="shared" si="389"/>
        <v/>
      </c>
      <c r="CF101" s="1110" t="str">
        <f t="shared" si="389"/>
        <v/>
      </c>
      <c r="CG101" s="1110" t="str">
        <f t="shared" si="389"/>
        <v/>
      </c>
      <c r="CH101" s="1110" t="str">
        <f t="shared" si="389"/>
        <v/>
      </c>
      <c r="CI101" s="1110" t="str">
        <f t="shared" si="389"/>
        <v/>
      </c>
      <c r="CJ101" s="1110" t="str">
        <f t="shared" si="389"/>
        <v/>
      </c>
      <c r="CK101" s="1111" t="str">
        <f t="shared" si="389"/>
        <v/>
      </c>
      <c r="CL101" s="1111" t="str">
        <f t="shared" si="389"/>
        <v/>
      </c>
      <c r="CM101" s="1111" t="str">
        <f t="shared" si="389"/>
        <v/>
      </c>
      <c r="CN101" s="1110" t="str">
        <f t="shared" si="389"/>
        <v/>
      </c>
      <c r="CO101" s="1110" t="str">
        <f t="shared" si="389"/>
        <v/>
      </c>
      <c r="CP101" s="1110" t="str">
        <f t="shared" si="389"/>
        <v/>
      </c>
      <c r="CQ101" s="1110" t="str">
        <f t="shared" si="389"/>
        <v/>
      </c>
      <c r="CR101" s="1110" t="str">
        <f t="shared" si="389"/>
        <v/>
      </c>
      <c r="CS101" s="1109" t="str">
        <f t="shared" si="389"/>
        <v/>
      </c>
      <c r="CT101" s="1112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8">
        <f t="shared" si="389"/>
        <v>60</v>
      </c>
      <c r="CE102" s="1109">
        <f t="shared" si="389"/>
        <v>90</v>
      </c>
      <c r="CF102" s="1110">
        <f t="shared" si="389"/>
        <v>90</v>
      </c>
      <c r="CG102" s="1110">
        <f t="shared" si="389"/>
        <v>90</v>
      </c>
      <c r="CH102" s="1110">
        <f t="shared" si="389"/>
        <v>90</v>
      </c>
      <c r="CI102" s="1110">
        <f t="shared" si="389"/>
        <v>90</v>
      </c>
      <c r="CJ102" s="1110">
        <f t="shared" si="389"/>
        <v>90</v>
      </c>
      <c r="CK102" s="1111">
        <f t="shared" si="389"/>
        <v>90</v>
      </c>
      <c r="CL102" s="1111">
        <f t="shared" si="389"/>
        <v>90</v>
      </c>
      <c r="CM102" s="1111">
        <f t="shared" si="389"/>
        <v>90</v>
      </c>
      <c r="CN102" s="1110">
        <f t="shared" si="389"/>
        <v>90</v>
      </c>
      <c r="CO102" s="1110">
        <f t="shared" si="389"/>
        <v>90</v>
      </c>
      <c r="CP102" s="1110">
        <f t="shared" si="389"/>
        <v>90</v>
      </c>
      <c r="CQ102" s="1110">
        <f t="shared" si="389"/>
        <v>90</v>
      </c>
      <c r="CR102" s="1110">
        <f t="shared" si="389"/>
        <v>90</v>
      </c>
      <c r="CS102" s="1109">
        <f t="shared" si="389"/>
        <v>90</v>
      </c>
      <c r="CT102" s="1112">
        <f t="shared" si="390"/>
        <v>90</v>
      </c>
      <c r="CU102" s="324">
        <f t="shared" si="391"/>
        <v>60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8" t="str">
        <f t="shared" si="389"/>
        <v/>
      </c>
      <c r="CE103" s="1109" t="str">
        <f t="shared" si="389"/>
        <v/>
      </c>
      <c r="CF103" s="1110" t="str">
        <f t="shared" si="389"/>
        <v/>
      </c>
      <c r="CG103" s="1110" t="str">
        <f t="shared" si="389"/>
        <v/>
      </c>
      <c r="CH103" s="1110" t="str">
        <f t="shared" si="389"/>
        <v/>
      </c>
      <c r="CI103" s="1110">
        <f t="shared" si="389"/>
        <v>1</v>
      </c>
      <c r="CJ103" s="1110">
        <f t="shared" si="389"/>
        <v>1</v>
      </c>
      <c r="CK103" s="1111">
        <f t="shared" si="389"/>
        <v>1</v>
      </c>
      <c r="CL103" s="1111">
        <f t="shared" si="389"/>
        <v>1.25</v>
      </c>
      <c r="CM103" s="1111">
        <f t="shared" si="389"/>
        <v>1.25</v>
      </c>
      <c r="CN103" s="1110">
        <f t="shared" si="389"/>
        <v>1.25</v>
      </c>
      <c r="CO103" s="1110">
        <f t="shared" si="389"/>
        <v>1.5</v>
      </c>
      <c r="CP103" s="1110" t="str">
        <f t="shared" si="389"/>
        <v/>
      </c>
      <c r="CQ103" s="1110" t="str">
        <f t="shared" si="389"/>
        <v/>
      </c>
      <c r="CR103" s="1110" t="str">
        <f t="shared" si="389"/>
        <v/>
      </c>
      <c r="CS103" s="1109" t="str">
        <f t="shared" si="389"/>
        <v/>
      </c>
      <c r="CT103" s="1112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>
        <f t="shared" si="396"/>
        <v>1</v>
      </c>
      <c r="DA103" s="326">
        <f t="shared" si="397"/>
        <v>1</v>
      </c>
      <c r="DB103" s="327">
        <f t="shared" si="398"/>
        <v>1</v>
      </c>
      <c r="DC103" s="327">
        <f t="shared" si="399"/>
        <v>1.25</v>
      </c>
      <c r="DD103" s="327">
        <f t="shared" si="400"/>
        <v>1.25</v>
      </c>
      <c r="DE103" s="326">
        <f t="shared" si="401"/>
        <v>1.25</v>
      </c>
      <c r="DF103" s="326">
        <f t="shared" si="402"/>
        <v>1.5</v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8" t="str">
        <f t="shared" si="389"/>
        <v/>
      </c>
      <c r="CE104" s="1109" t="str">
        <f t="shared" si="389"/>
        <v/>
      </c>
      <c r="CF104" s="1110" t="str">
        <f t="shared" si="389"/>
        <v/>
      </c>
      <c r="CG104" s="1110" t="str">
        <f t="shared" si="389"/>
        <v/>
      </c>
      <c r="CH104" s="1110" t="str">
        <f t="shared" si="389"/>
        <v/>
      </c>
      <c r="CI104" s="1110">
        <f t="shared" si="389"/>
        <v>90</v>
      </c>
      <c r="CJ104" s="1110">
        <f t="shared" si="389"/>
        <v>225</v>
      </c>
      <c r="CK104" s="1111">
        <f t="shared" si="389"/>
        <v>240</v>
      </c>
      <c r="CL104" s="1111">
        <f t="shared" si="389"/>
        <v>450</v>
      </c>
      <c r="CM104" s="1111">
        <f t="shared" si="389"/>
        <v>450</v>
      </c>
      <c r="CN104" s="1110">
        <f t="shared" si="389"/>
        <v>630</v>
      </c>
      <c r="CO104" s="1110">
        <f t="shared" si="389"/>
        <v>810</v>
      </c>
      <c r="CP104" s="1110" t="str">
        <f t="shared" si="389"/>
        <v/>
      </c>
      <c r="CQ104" s="1110" t="str">
        <f t="shared" si="389"/>
        <v/>
      </c>
      <c r="CR104" s="1110" t="str">
        <f t="shared" si="389"/>
        <v/>
      </c>
      <c r="CS104" s="1109" t="str">
        <f t="shared" si="389"/>
        <v/>
      </c>
      <c r="CT104" s="1112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>
        <f t="shared" si="396"/>
        <v>90</v>
      </c>
      <c r="DA104" s="326">
        <f t="shared" si="397"/>
        <v>225</v>
      </c>
      <c r="DB104" s="327">
        <f t="shared" si="398"/>
        <v>240</v>
      </c>
      <c r="DC104" s="327">
        <f t="shared" si="399"/>
        <v>450</v>
      </c>
      <c r="DD104" s="327">
        <f t="shared" si="400"/>
        <v>450</v>
      </c>
      <c r="DE104" s="326">
        <f t="shared" si="401"/>
        <v>630</v>
      </c>
      <c r="DF104" s="326">
        <f t="shared" si="402"/>
        <v>810</v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8" t="str">
        <f t="shared" si="389"/>
        <v/>
      </c>
      <c r="CE105" s="1109" t="str">
        <f t="shared" si="389"/>
        <v/>
      </c>
      <c r="CF105" s="1110" t="str">
        <f t="shared" si="389"/>
        <v/>
      </c>
      <c r="CG105" s="1110" t="str">
        <f t="shared" si="389"/>
        <v/>
      </c>
      <c r="CH105" s="1110" t="str">
        <f t="shared" si="389"/>
        <v/>
      </c>
      <c r="CI105" s="1110" t="str">
        <f t="shared" si="389"/>
        <v/>
      </c>
      <c r="CJ105" s="1110" t="str">
        <f t="shared" si="389"/>
        <v/>
      </c>
      <c r="CK105" s="1111" t="str">
        <f t="shared" si="389"/>
        <v/>
      </c>
      <c r="CL105" s="1111">
        <f t="shared" si="389"/>
        <v>75</v>
      </c>
      <c r="CM105" s="1111" t="str">
        <f t="shared" si="389"/>
        <v/>
      </c>
      <c r="CN105" s="1110" t="str">
        <f t="shared" si="389"/>
        <v/>
      </c>
      <c r="CO105" s="1110" t="str">
        <f t="shared" si="389"/>
        <v/>
      </c>
      <c r="CP105" s="1110" t="str">
        <f t="shared" si="389"/>
        <v/>
      </c>
      <c r="CQ105" s="1110" t="str">
        <f t="shared" si="389"/>
        <v/>
      </c>
      <c r="CR105" s="1110" t="str">
        <f t="shared" si="389"/>
        <v/>
      </c>
      <c r="CS105" s="1109" t="str">
        <f t="shared" si="389"/>
        <v/>
      </c>
      <c r="CT105" s="1112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>
        <f t="shared" si="399"/>
        <v>75</v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8" t="str">
        <f t="shared" si="389"/>
        <v/>
      </c>
      <c r="CE106" s="1109" t="str">
        <f t="shared" si="389"/>
        <v/>
      </c>
      <c r="CF106" s="1110" t="str">
        <f t="shared" si="389"/>
        <v/>
      </c>
      <c r="CG106" s="1110" t="str">
        <f t="shared" si="389"/>
        <v/>
      </c>
      <c r="CH106" s="1110" t="str">
        <f t="shared" si="389"/>
        <v/>
      </c>
      <c r="CI106" s="1110" t="str">
        <f t="shared" si="389"/>
        <v/>
      </c>
      <c r="CJ106" s="1110" t="str">
        <f t="shared" si="389"/>
        <v/>
      </c>
      <c r="CK106" s="1111" t="str">
        <f t="shared" si="389"/>
        <v/>
      </c>
      <c r="CL106" s="1111">
        <f t="shared" si="389"/>
        <v>2.5</v>
      </c>
      <c r="CM106" s="1111" t="str">
        <f t="shared" si="389"/>
        <v/>
      </c>
      <c r="CN106" s="1110" t="str">
        <f t="shared" si="389"/>
        <v/>
      </c>
      <c r="CO106" s="1110" t="str">
        <f t="shared" si="389"/>
        <v/>
      </c>
      <c r="CP106" s="1110" t="str">
        <f t="shared" si="389"/>
        <v/>
      </c>
      <c r="CQ106" s="1110" t="str">
        <f t="shared" si="389"/>
        <v/>
      </c>
      <c r="CR106" s="1110" t="str">
        <f t="shared" si="389"/>
        <v/>
      </c>
      <c r="CS106" s="1109" t="str">
        <f t="shared" si="389"/>
        <v/>
      </c>
      <c r="CT106" s="1112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>
        <f t="shared" si="399"/>
        <v>2.5</v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8" t="str">
        <f t="shared" si="389"/>
        <v/>
      </c>
      <c r="CE107" s="1109" t="str">
        <f t="shared" si="389"/>
        <v/>
      </c>
      <c r="CF107" s="1110" t="str">
        <f t="shared" si="389"/>
        <v/>
      </c>
      <c r="CG107" s="1110" t="str">
        <f t="shared" si="389"/>
        <v/>
      </c>
      <c r="CH107" s="1110" t="str">
        <f t="shared" si="389"/>
        <v/>
      </c>
      <c r="CI107" s="1110" t="str">
        <f t="shared" si="389"/>
        <v/>
      </c>
      <c r="CJ107" s="1110" t="str">
        <f t="shared" si="389"/>
        <v/>
      </c>
      <c r="CK107" s="1111" t="str">
        <f t="shared" si="389"/>
        <v/>
      </c>
      <c r="CL107" s="1111">
        <f t="shared" si="389"/>
        <v>187.5</v>
      </c>
      <c r="CM107" s="1111" t="str">
        <f t="shared" si="389"/>
        <v/>
      </c>
      <c r="CN107" s="1110" t="str">
        <f t="shared" si="389"/>
        <v/>
      </c>
      <c r="CO107" s="1110" t="str">
        <f t="shared" si="389"/>
        <v/>
      </c>
      <c r="CP107" s="1110" t="str">
        <f t="shared" si="389"/>
        <v/>
      </c>
      <c r="CQ107" s="1110" t="str">
        <f t="shared" si="389"/>
        <v/>
      </c>
      <c r="CR107" s="1110" t="str">
        <f t="shared" si="389"/>
        <v/>
      </c>
      <c r="CS107" s="1109" t="str">
        <f t="shared" si="389"/>
        <v/>
      </c>
      <c r="CT107" s="1112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>
        <f t="shared" si="399"/>
        <v>187.5</v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8">
        <f t="shared" si="389"/>
        <v>1</v>
      </c>
      <c r="CE108" s="1109">
        <f t="shared" si="389"/>
        <v>1</v>
      </c>
      <c r="CF108" s="1110">
        <f t="shared" si="389"/>
        <v>1</v>
      </c>
      <c r="CG108" s="1110">
        <f t="shared" si="389"/>
        <v>1</v>
      </c>
      <c r="CH108" s="1110">
        <f t="shared" si="389"/>
        <v>1</v>
      </c>
      <c r="CI108" s="1110">
        <f t="shared" si="389"/>
        <v>1</v>
      </c>
      <c r="CJ108" s="1110">
        <f t="shared" si="389"/>
        <v>1</v>
      </c>
      <c r="CK108" s="1111">
        <f t="shared" si="389"/>
        <v>1</v>
      </c>
      <c r="CL108" s="1111">
        <f t="shared" si="389"/>
        <v>1</v>
      </c>
      <c r="CM108" s="1111">
        <f t="shared" si="389"/>
        <v>1</v>
      </c>
      <c r="CN108" s="1110">
        <f t="shared" si="389"/>
        <v>1</v>
      </c>
      <c r="CO108" s="1110">
        <f t="shared" si="389"/>
        <v>1</v>
      </c>
      <c r="CP108" s="1110">
        <f t="shared" si="389"/>
        <v>1</v>
      </c>
      <c r="CQ108" s="1110">
        <f t="shared" si="389"/>
        <v>1</v>
      </c>
      <c r="CR108" s="1110">
        <f t="shared" si="389"/>
        <v>1</v>
      </c>
      <c r="CS108" s="1109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2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8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9" t="str">
        <f t="shared" si="449"/>
        <v/>
      </c>
      <c r="CF109" s="1110" t="str">
        <f t="shared" si="449"/>
        <v/>
      </c>
      <c r="CG109" s="1110" t="str">
        <f t="shared" si="449"/>
        <v/>
      </c>
      <c r="CH109" s="1110" t="str">
        <f t="shared" si="449"/>
        <v/>
      </c>
      <c r="CI109" s="1110" t="str">
        <f t="shared" si="449"/>
        <v/>
      </c>
      <c r="CJ109" s="1110" t="str">
        <f t="shared" si="449"/>
        <v/>
      </c>
      <c r="CK109" s="1111" t="str">
        <f t="shared" si="449"/>
        <v/>
      </c>
      <c r="CL109" s="1111">
        <f t="shared" si="449"/>
        <v>450</v>
      </c>
      <c r="CM109" s="1111" t="str">
        <f t="shared" si="449"/>
        <v/>
      </c>
      <c r="CN109" s="1110" t="str">
        <f t="shared" si="449"/>
        <v/>
      </c>
      <c r="CO109" s="1110" t="str">
        <f t="shared" si="449"/>
        <v/>
      </c>
      <c r="CP109" s="1110" t="str">
        <f t="shared" si="449"/>
        <v/>
      </c>
      <c r="CQ109" s="1110" t="str">
        <f t="shared" si="449"/>
        <v/>
      </c>
      <c r="CR109" s="1110" t="str">
        <f t="shared" si="449"/>
        <v/>
      </c>
      <c r="CS109" s="1109" t="str">
        <f t="shared" si="449"/>
        <v/>
      </c>
      <c r="CT109" s="1112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>
        <f t="shared" si="399"/>
        <v>450</v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3" t="str">
        <f t="shared" si="450"/>
        <v/>
      </c>
      <c r="CE110" s="1114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5" t="str">
        <f t="shared" si="459"/>
        <v/>
      </c>
      <c r="CG110" s="1115" t="str">
        <f t="shared" si="459"/>
        <v/>
      </c>
      <c r="CH110" s="1115">
        <f t="shared" si="459"/>
        <v>0</v>
      </c>
      <c r="CI110" s="1115">
        <f t="shared" si="459"/>
        <v>0.16666666666666666</v>
      </c>
      <c r="CJ110" s="1115">
        <f t="shared" si="459"/>
        <v>0.17777777777777778</v>
      </c>
      <c r="CK110" s="1116">
        <f t="shared" si="459"/>
        <v>0.32962962962962961</v>
      </c>
      <c r="CL110" s="1116">
        <f t="shared" si="459"/>
        <v>0.34814814814814815</v>
      </c>
      <c r="CM110" s="1116">
        <f t="shared" si="459"/>
        <v>0.46296296296296297</v>
      </c>
      <c r="CN110" s="1115">
        <f t="shared" si="459"/>
        <v>0.47619047619047616</v>
      </c>
      <c r="CO110" s="1115">
        <f t="shared" si="459"/>
        <v>0.52631578947368418</v>
      </c>
      <c r="CP110" s="1115">
        <f t="shared" si="459"/>
        <v>0.66666666666666663</v>
      </c>
      <c r="CQ110" s="1115" t="str">
        <f t="shared" si="459"/>
        <v/>
      </c>
      <c r="CR110" s="1115" t="str">
        <f t="shared" si="459"/>
        <v/>
      </c>
      <c r="CS110" s="1114" t="str">
        <f t="shared" si="459"/>
        <v/>
      </c>
      <c r="CT110" s="1117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>
        <f t="shared" si="395"/>
        <v>0</v>
      </c>
      <c r="CZ110" s="314">
        <f t="shared" si="396"/>
        <v>0.16666666666666666</v>
      </c>
      <c r="DA110" s="314">
        <f t="shared" si="397"/>
        <v>0.17777777777777778</v>
      </c>
      <c r="DB110" s="315">
        <f t="shared" si="398"/>
        <v>0.32962962962962961</v>
      </c>
      <c r="DC110" s="315">
        <f t="shared" si="399"/>
        <v>0.34814814814814815</v>
      </c>
      <c r="DD110" s="315">
        <f t="shared" si="400"/>
        <v>0.46296296296296297</v>
      </c>
      <c r="DE110" s="314">
        <f t="shared" si="401"/>
        <v>0.47619047619047616</v>
      </c>
      <c r="DF110" s="314">
        <f t="shared" si="402"/>
        <v>0.52631578947368418</v>
      </c>
      <c r="DG110" s="314">
        <f t="shared" si="403"/>
        <v>0.66666666666666663</v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3" t="str">
        <f t="shared" si="450"/>
        <v/>
      </c>
      <c r="CE111" s="1114" t="str">
        <f t="shared" si="460"/>
        <v/>
      </c>
      <c r="CF111" s="1115" t="str">
        <f t="shared" si="460"/>
        <v/>
      </c>
      <c r="CG111" s="1115" t="str">
        <f t="shared" si="460"/>
        <v/>
      </c>
      <c r="CH111" s="1115">
        <f t="shared" si="460"/>
        <v>10.8</v>
      </c>
      <c r="CI111" s="1115">
        <f t="shared" si="460"/>
        <v>15</v>
      </c>
      <c r="CJ111" s="1115">
        <f t="shared" si="460"/>
        <v>21.6</v>
      </c>
      <c r="CK111" s="1116">
        <f t="shared" si="460"/>
        <v>22.2</v>
      </c>
      <c r="CL111" s="1116">
        <f t="shared" si="460"/>
        <v>28.400000000000002</v>
      </c>
      <c r="CM111" s="1116">
        <f t="shared" si="460"/>
        <v>30</v>
      </c>
      <c r="CN111" s="1115">
        <f t="shared" si="460"/>
        <v>35.200000000000003</v>
      </c>
      <c r="CO111" s="1115">
        <f t="shared" si="460"/>
        <v>36.200000000000003</v>
      </c>
      <c r="CP111" s="1115">
        <f t="shared" si="460"/>
        <v>46.2</v>
      </c>
      <c r="CQ111" s="1115" t="str">
        <f t="shared" si="460"/>
        <v/>
      </c>
      <c r="CR111" s="1115" t="str">
        <f t="shared" si="460"/>
        <v/>
      </c>
      <c r="CS111" s="1114" t="str">
        <f t="shared" si="460"/>
        <v/>
      </c>
      <c r="CT111" s="1117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>
        <f t="shared" si="395"/>
        <v>10.8</v>
      </c>
      <c r="CZ111" s="326">
        <f t="shared" si="396"/>
        <v>15</v>
      </c>
      <c r="DA111" s="326">
        <f t="shared" si="397"/>
        <v>21.6</v>
      </c>
      <c r="DB111" s="327">
        <f t="shared" si="398"/>
        <v>22.2</v>
      </c>
      <c r="DC111" s="327">
        <f t="shared" si="399"/>
        <v>28.400000000000002</v>
      </c>
      <c r="DD111" s="327">
        <f t="shared" si="400"/>
        <v>30</v>
      </c>
      <c r="DE111" s="326">
        <f t="shared" si="401"/>
        <v>35.200000000000003</v>
      </c>
      <c r="DF111" s="326">
        <f t="shared" si="402"/>
        <v>36.200000000000003</v>
      </c>
      <c r="DG111" s="326">
        <f t="shared" si="403"/>
        <v>46.2</v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3" t="str">
        <f t="shared" si="450"/>
        <v/>
      </c>
      <c r="CE112" s="1114" t="str">
        <f t="shared" si="460"/>
        <v/>
      </c>
      <c r="CF112" s="1115" t="str">
        <f t="shared" si="460"/>
        <v/>
      </c>
      <c r="CG112" s="1115" t="str">
        <f t="shared" si="460"/>
        <v/>
      </c>
      <c r="CH112" s="1115" t="str">
        <f t="shared" si="460"/>
        <v/>
      </c>
      <c r="CI112" s="1115" t="str">
        <f t="shared" si="460"/>
        <v/>
      </c>
      <c r="CJ112" s="1115" t="str">
        <f t="shared" si="460"/>
        <v/>
      </c>
      <c r="CK112" s="1116" t="str">
        <f t="shared" si="460"/>
        <v/>
      </c>
      <c r="CL112" s="1116" t="str">
        <f t="shared" si="460"/>
        <v/>
      </c>
      <c r="CM112" s="1116" t="str">
        <f t="shared" si="460"/>
        <v/>
      </c>
      <c r="CN112" s="1115" t="str">
        <f t="shared" si="460"/>
        <v/>
      </c>
      <c r="CO112" s="1115" t="str">
        <f t="shared" si="460"/>
        <v/>
      </c>
      <c r="CP112" s="1115" t="str">
        <f t="shared" si="460"/>
        <v/>
      </c>
      <c r="CQ112" s="1115" t="str">
        <f t="shared" si="460"/>
        <v/>
      </c>
      <c r="CR112" s="1115" t="str">
        <f t="shared" si="460"/>
        <v/>
      </c>
      <c r="CS112" s="1114" t="str">
        <f t="shared" si="460"/>
        <v/>
      </c>
      <c r="CT112" s="1117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3" t="str">
        <f t="shared" si="450"/>
        <v/>
      </c>
      <c r="CE113" s="1114" t="str">
        <f t="shared" si="460"/>
        <v/>
      </c>
      <c r="CF113" s="1115" t="str">
        <f t="shared" si="460"/>
        <v/>
      </c>
      <c r="CG113" s="1115" t="str">
        <f t="shared" si="460"/>
        <v/>
      </c>
      <c r="CH113" s="1115" t="str">
        <f t="shared" si="460"/>
        <v/>
      </c>
      <c r="CI113" s="1115" t="str">
        <f t="shared" si="460"/>
        <v/>
      </c>
      <c r="CJ113" s="1115" t="str">
        <f t="shared" si="460"/>
        <v/>
      </c>
      <c r="CK113" s="1116" t="str">
        <f t="shared" si="460"/>
        <v/>
      </c>
      <c r="CL113" s="1116" t="str">
        <f t="shared" si="460"/>
        <v/>
      </c>
      <c r="CM113" s="1116" t="str">
        <f t="shared" si="460"/>
        <v/>
      </c>
      <c r="CN113" s="1115" t="str">
        <f t="shared" si="460"/>
        <v/>
      </c>
      <c r="CO113" s="1115" t="str">
        <f t="shared" si="460"/>
        <v/>
      </c>
      <c r="CP113" s="1115" t="str">
        <f t="shared" si="460"/>
        <v/>
      </c>
      <c r="CQ113" s="1115" t="str">
        <f t="shared" si="460"/>
        <v/>
      </c>
      <c r="CR113" s="1115" t="str">
        <f t="shared" si="460"/>
        <v/>
      </c>
      <c r="CS113" s="1114" t="str">
        <f t="shared" si="460"/>
        <v/>
      </c>
      <c r="CT113" s="1117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3" t="str">
        <f t="shared" si="450"/>
        <v/>
      </c>
      <c r="CE114" s="1114" t="str">
        <f t="shared" si="460"/>
        <v/>
      </c>
      <c r="CF114" s="1115" t="str">
        <f t="shared" si="460"/>
        <v/>
      </c>
      <c r="CG114" s="1115" t="str">
        <f t="shared" si="460"/>
        <v/>
      </c>
      <c r="CH114" s="1115" t="str">
        <f t="shared" si="460"/>
        <v/>
      </c>
      <c r="CI114" s="1115" t="str">
        <f t="shared" si="460"/>
        <v/>
      </c>
      <c r="CJ114" s="1115" t="str">
        <f t="shared" si="460"/>
        <v/>
      </c>
      <c r="CK114" s="1116" t="str">
        <f t="shared" si="460"/>
        <v/>
      </c>
      <c r="CL114" s="1116" t="str">
        <f t="shared" si="460"/>
        <v/>
      </c>
      <c r="CM114" s="1116" t="str">
        <f t="shared" si="460"/>
        <v/>
      </c>
      <c r="CN114" s="1115" t="str">
        <f t="shared" si="460"/>
        <v/>
      </c>
      <c r="CO114" s="1115" t="str">
        <f t="shared" si="460"/>
        <v/>
      </c>
      <c r="CP114" s="1115" t="str">
        <f t="shared" si="460"/>
        <v/>
      </c>
      <c r="CQ114" s="1115" t="str">
        <f t="shared" si="460"/>
        <v/>
      </c>
      <c r="CR114" s="1115" t="str">
        <f t="shared" si="460"/>
        <v/>
      </c>
      <c r="CS114" s="1114" t="str">
        <f t="shared" si="460"/>
        <v/>
      </c>
      <c r="CT114" s="1117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3" t="str">
        <f t="shared" si="450"/>
        <v/>
      </c>
      <c r="CE115" s="1114" t="str">
        <f t="shared" si="460"/>
        <v/>
      </c>
      <c r="CF115" s="1115" t="str">
        <f t="shared" si="460"/>
        <v/>
      </c>
      <c r="CG115" s="1115" t="str">
        <f t="shared" si="460"/>
        <v/>
      </c>
      <c r="CH115" s="1115" t="str">
        <f t="shared" si="460"/>
        <v/>
      </c>
      <c r="CI115" s="1115" t="str">
        <f t="shared" si="460"/>
        <v/>
      </c>
      <c r="CJ115" s="1115" t="str">
        <f t="shared" si="460"/>
        <v/>
      </c>
      <c r="CK115" s="1116" t="str">
        <f t="shared" si="460"/>
        <v/>
      </c>
      <c r="CL115" s="1116" t="str">
        <f t="shared" si="460"/>
        <v/>
      </c>
      <c r="CM115" s="1116" t="str">
        <f t="shared" si="460"/>
        <v/>
      </c>
      <c r="CN115" s="1115" t="str">
        <f t="shared" si="460"/>
        <v/>
      </c>
      <c r="CO115" s="1115" t="str">
        <f t="shared" si="460"/>
        <v/>
      </c>
      <c r="CP115" s="1115" t="str">
        <f t="shared" si="460"/>
        <v/>
      </c>
      <c r="CQ115" s="1115" t="str">
        <f t="shared" si="460"/>
        <v/>
      </c>
      <c r="CR115" s="1115" t="str">
        <f t="shared" si="460"/>
        <v/>
      </c>
      <c r="CS115" s="1114" t="str">
        <f t="shared" si="460"/>
        <v/>
      </c>
      <c r="CT115" s="1117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3" t="str">
        <f t="shared" si="450"/>
        <v/>
      </c>
      <c r="CE116" s="1114" t="str">
        <f t="shared" si="460"/>
        <v/>
      </c>
      <c r="CF116" s="1115" t="str">
        <f t="shared" si="460"/>
        <v/>
      </c>
      <c r="CG116" s="1115" t="str">
        <f t="shared" si="460"/>
        <v/>
      </c>
      <c r="CH116" s="1115">
        <f t="shared" si="460"/>
        <v>2.1470506010623426E-2</v>
      </c>
      <c r="CI116" s="1115">
        <f t="shared" si="460"/>
        <v>2.2961513372472278E-2</v>
      </c>
      <c r="CJ116" s="1115">
        <f t="shared" si="460"/>
        <v>2.9223744292237445E-2</v>
      </c>
      <c r="CK116" s="1116">
        <f t="shared" si="460"/>
        <v>2.9919547727766903E-2</v>
      </c>
      <c r="CL116" s="1116">
        <f t="shared" si="460"/>
        <v>3.4790171776473151E-2</v>
      </c>
      <c r="CM116" s="1116">
        <f t="shared" si="460"/>
        <v>3.7990867579908674E-2</v>
      </c>
      <c r="CN116" s="1115">
        <f t="shared" si="460"/>
        <v>4.1748206131767773E-2</v>
      </c>
      <c r="CO116" s="1115">
        <f t="shared" si="460"/>
        <v>5.0097847358121325E-2</v>
      </c>
      <c r="CP116" s="1115">
        <f t="shared" si="460"/>
        <v>5.2185257664709724E-2</v>
      </c>
      <c r="CQ116" s="1115" t="str">
        <f t="shared" si="460"/>
        <v/>
      </c>
      <c r="CR116" s="1115" t="str">
        <f t="shared" si="460"/>
        <v/>
      </c>
      <c r="CS116" s="1114" t="str">
        <f t="shared" si="460"/>
        <v/>
      </c>
      <c r="CT116" s="1117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>
        <f t="shared" si="395"/>
        <v>2.1470506010623426E-2</v>
      </c>
      <c r="CZ116" s="314">
        <f t="shared" si="396"/>
        <v>2.2961513372472278E-2</v>
      </c>
      <c r="DA116" s="314">
        <f t="shared" si="397"/>
        <v>2.9223744292237445E-2</v>
      </c>
      <c r="DB116" s="315">
        <f t="shared" si="398"/>
        <v>2.9919547727766903E-2</v>
      </c>
      <c r="DC116" s="315">
        <f t="shared" si="399"/>
        <v>3.4790171776473151E-2</v>
      </c>
      <c r="DD116" s="315">
        <f t="shared" si="400"/>
        <v>3.7990867579908674E-2</v>
      </c>
      <c r="DE116" s="314">
        <f t="shared" si="401"/>
        <v>4.1748206131767773E-2</v>
      </c>
      <c r="DF116" s="314">
        <f t="shared" si="402"/>
        <v>5.0097847358121325E-2</v>
      </c>
      <c r="DG116" s="314">
        <f t="shared" si="403"/>
        <v>5.2185257664709724E-2</v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3" t="str">
        <f t="shared" si="450"/>
        <v/>
      </c>
      <c r="CE117" s="1114" t="str">
        <f t="shared" si="460"/>
        <v/>
      </c>
      <c r="CF117" s="1115" t="str">
        <f t="shared" si="460"/>
        <v/>
      </c>
      <c r="CG117" s="1115" t="str">
        <f t="shared" si="460"/>
        <v/>
      </c>
      <c r="CH117" s="1115">
        <f t="shared" si="460"/>
        <v>0</v>
      </c>
      <c r="CI117" s="1115">
        <f t="shared" si="460"/>
        <v>0</v>
      </c>
      <c r="CJ117" s="1115">
        <f t="shared" si="460"/>
        <v>1.0735253005311713E-2</v>
      </c>
      <c r="CK117" s="1116">
        <f t="shared" si="460"/>
        <v>1.5655577299412915E-2</v>
      </c>
      <c r="CL117" s="1116">
        <f t="shared" si="460"/>
        <v>3.0058708414872799E-2</v>
      </c>
      <c r="CM117" s="1116">
        <f t="shared" si="460"/>
        <v>3.131115459882583E-2</v>
      </c>
      <c r="CN117" s="1115">
        <f t="shared" si="460"/>
        <v>3.3398564905414214E-2</v>
      </c>
      <c r="CO117" s="1115">
        <f t="shared" si="460"/>
        <v>3.7573385518590997E-2</v>
      </c>
      <c r="CP117" s="1115">
        <f t="shared" si="460"/>
        <v>4.6340508806262233E-2</v>
      </c>
      <c r="CQ117" s="1115" t="str">
        <f t="shared" si="460"/>
        <v/>
      </c>
      <c r="CR117" s="1115" t="str">
        <f t="shared" si="460"/>
        <v/>
      </c>
      <c r="CS117" s="1114" t="str">
        <f t="shared" si="460"/>
        <v/>
      </c>
      <c r="CT117" s="1117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>
        <f t="shared" si="395"/>
        <v>0</v>
      </c>
      <c r="CZ117" s="314">
        <f t="shared" si="396"/>
        <v>0</v>
      </c>
      <c r="DA117" s="314">
        <f t="shared" si="397"/>
        <v>1.0735253005311713E-2</v>
      </c>
      <c r="DB117" s="315">
        <f t="shared" si="398"/>
        <v>1.5655577299412915E-2</v>
      </c>
      <c r="DC117" s="315">
        <f t="shared" si="399"/>
        <v>3.0058708414872799E-2</v>
      </c>
      <c r="DD117" s="315">
        <f t="shared" si="400"/>
        <v>3.131115459882583E-2</v>
      </c>
      <c r="DE117" s="314">
        <f t="shared" si="401"/>
        <v>3.3398564905414214E-2</v>
      </c>
      <c r="DF117" s="314">
        <f t="shared" si="402"/>
        <v>3.7573385518590997E-2</v>
      </c>
      <c r="DG117" s="314">
        <f t="shared" si="403"/>
        <v>4.6340508806262233E-2</v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3" t="str">
        <f t="shared" si="450"/>
        <v/>
      </c>
      <c r="CE118" s="1114" t="str">
        <f t="shared" si="460"/>
        <v/>
      </c>
      <c r="CF118" s="1115" t="str">
        <f t="shared" si="460"/>
        <v/>
      </c>
      <c r="CG118" s="1115" t="str">
        <f t="shared" si="460"/>
        <v/>
      </c>
      <c r="CH118" s="1115">
        <f t="shared" si="460"/>
        <v>0</v>
      </c>
      <c r="CI118" s="1115">
        <f t="shared" si="460"/>
        <v>0</v>
      </c>
      <c r="CJ118" s="1115">
        <f t="shared" si="460"/>
        <v>0</v>
      </c>
      <c r="CK118" s="1116">
        <f t="shared" si="460"/>
        <v>0</v>
      </c>
      <c r="CL118" s="1116">
        <f t="shared" si="460"/>
        <v>0</v>
      </c>
      <c r="CM118" s="1116">
        <f t="shared" si="460"/>
        <v>0</v>
      </c>
      <c r="CN118" s="1115">
        <f t="shared" si="460"/>
        <v>0</v>
      </c>
      <c r="CO118" s="1115">
        <f t="shared" si="460"/>
        <v>0</v>
      </c>
      <c r="CP118" s="1115">
        <f t="shared" si="460"/>
        <v>0</v>
      </c>
      <c r="CQ118" s="1115" t="str">
        <f t="shared" si="460"/>
        <v/>
      </c>
      <c r="CR118" s="1115" t="str">
        <f t="shared" si="460"/>
        <v/>
      </c>
      <c r="CS118" s="1114" t="str">
        <f t="shared" si="460"/>
        <v/>
      </c>
      <c r="CT118" s="1117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>
        <f t="shared" si="395"/>
        <v>0</v>
      </c>
      <c r="CZ118" s="314">
        <f t="shared" si="396"/>
        <v>0</v>
      </c>
      <c r="DA118" s="314">
        <f t="shared" si="397"/>
        <v>0</v>
      </c>
      <c r="DB118" s="315">
        <f t="shared" si="398"/>
        <v>0</v>
      </c>
      <c r="DC118" s="315">
        <f t="shared" si="399"/>
        <v>0</v>
      </c>
      <c r="DD118" s="315">
        <f t="shared" si="400"/>
        <v>0</v>
      </c>
      <c r="DE118" s="314">
        <f t="shared" si="401"/>
        <v>0</v>
      </c>
      <c r="DF118" s="314">
        <f t="shared" si="402"/>
        <v>0</v>
      </c>
      <c r="DG118" s="314">
        <f t="shared" si="403"/>
        <v>0</v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5"/>
      <c r="CE119" s="1136"/>
      <c r="CF119" s="1137"/>
      <c r="CG119" s="1137"/>
      <c r="CH119" s="1137"/>
      <c r="CI119" s="1137"/>
      <c r="CJ119" s="1137"/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8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9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0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1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1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1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1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1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2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2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2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1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1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1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1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1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0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3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9">
        <f t="shared" si="501"/>
        <v>45</v>
      </c>
      <c r="CE121" s="1140">
        <f t="shared" si="502"/>
        <v>45</v>
      </c>
      <c r="CF121" s="1141">
        <f t="shared" si="503"/>
        <v>45</v>
      </c>
      <c r="CG121" s="1141">
        <f t="shared" si="504"/>
        <v>45</v>
      </c>
      <c r="CH121" s="1141">
        <f t="shared" si="505"/>
        <v>45</v>
      </c>
      <c r="CI121" s="1141">
        <f t="shared" si="506"/>
        <v>45</v>
      </c>
      <c r="CJ121" s="1141">
        <f t="shared" si="507"/>
        <v>45</v>
      </c>
      <c r="CK121" s="1142">
        <f t="shared" si="508"/>
        <v>45</v>
      </c>
      <c r="CL121" s="1142">
        <f t="shared" si="509"/>
        <v>45</v>
      </c>
      <c r="CM121" s="1142">
        <f t="shared" si="510"/>
        <v>45</v>
      </c>
      <c r="CN121" s="1141">
        <f t="shared" si="511"/>
        <v>45</v>
      </c>
      <c r="CO121" s="1141">
        <f t="shared" si="512"/>
        <v>45</v>
      </c>
      <c r="CP121" s="1141">
        <f t="shared" si="513"/>
        <v>45</v>
      </c>
      <c r="CQ121" s="1141">
        <f t="shared" si="514"/>
        <v>45</v>
      </c>
      <c r="CR121" s="1141">
        <f t="shared" si="515"/>
        <v>45</v>
      </c>
      <c r="CS121" s="1140">
        <f t="shared" si="516"/>
        <v>45</v>
      </c>
      <c r="CT121" s="1143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46</v>
      </c>
      <c r="DB121" s="327">
        <f t="shared" si="525"/>
        <v>46</v>
      </c>
      <c r="DC121" s="327">
        <f t="shared" si="526"/>
        <v>47</v>
      </c>
      <c r="DD121" s="327">
        <f t="shared" si="527"/>
        <v>47</v>
      </c>
      <c r="DE121" s="326">
        <f t="shared" si="528"/>
        <v>48</v>
      </c>
      <c r="DF121" s="326">
        <f t="shared" si="529"/>
        <v>48</v>
      </c>
      <c r="DG121" s="326">
        <f t="shared" si="530"/>
        <v>49</v>
      </c>
      <c r="DH121" s="326">
        <f t="shared" si="531"/>
        <v>50</v>
      </c>
      <c r="DI121" s="326">
        <f t="shared" si="532"/>
        <v>51</v>
      </c>
      <c r="DJ121" s="325">
        <f t="shared" si="533"/>
        <v>52</v>
      </c>
      <c r="DK121" s="324">
        <f t="shared" si="534"/>
        <v>53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9" t="str">
        <f t="shared" si="501"/>
        <v/>
      </c>
      <c r="CE122" s="1140" t="str">
        <f t="shared" si="502"/>
        <v/>
      </c>
      <c r="CF122" s="1141" t="str">
        <f t="shared" si="503"/>
        <v/>
      </c>
      <c r="CG122" s="1141" t="str">
        <f t="shared" si="504"/>
        <v/>
      </c>
      <c r="CH122" s="1141" t="str">
        <f t="shared" si="505"/>
        <v/>
      </c>
      <c r="CI122" s="1141" t="str">
        <f t="shared" si="506"/>
        <v/>
      </c>
      <c r="CJ122" s="1141" t="str">
        <f t="shared" si="507"/>
        <v/>
      </c>
      <c r="CK122" s="1142" t="str">
        <f t="shared" si="508"/>
        <v/>
      </c>
      <c r="CL122" s="1142" t="str">
        <f t="shared" si="509"/>
        <v/>
      </c>
      <c r="CM122" s="1142" t="str">
        <f t="shared" si="510"/>
        <v/>
      </c>
      <c r="CN122" s="1141" t="str">
        <f t="shared" si="511"/>
        <v/>
      </c>
      <c r="CO122" s="1141" t="str">
        <f t="shared" si="512"/>
        <v/>
      </c>
      <c r="CP122" s="1141" t="str">
        <f t="shared" si="513"/>
        <v/>
      </c>
      <c r="CQ122" s="1141" t="str">
        <f t="shared" si="514"/>
        <v/>
      </c>
      <c r="CR122" s="1141" t="str">
        <f t="shared" si="515"/>
        <v/>
      </c>
      <c r="CS122" s="1140" t="str">
        <f t="shared" si="516"/>
        <v/>
      </c>
      <c r="CT122" s="1143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9" t="str">
        <f t="shared" si="501"/>
        <v/>
      </c>
      <c r="CE123" s="1140" t="str">
        <f t="shared" si="502"/>
        <v/>
      </c>
      <c r="CF123" s="1141" t="str">
        <f t="shared" si="503"/>
        <v/>
      </c>
      <c r="CG123" s="1141" t="str">
        <f t="shared" si="504"/>
        <v/>
      </c>
      <c r="CH123" s="1141" t="str">
        <f t="shared" si="505"/>
        <v/>
      </c>
      <c r="CI123" s="1141" t="str">
        <f t="shared" si="506"/>
        <v/>
      </c>
      <c r="CJ123" s="1141" t="str">
        <f t="shared" si="507"/>
        <v/>
      </c>
      <c r="CK123" s="1142" t="str">
        <f t="shared" si="508"/>
        <v/>
      </c>
      <c r="CL123" s="1142" t="str">
        <f t="shared" si="509"/>
        <v/>
      </c>
      <c r="CM123" s="1142" t="str">
        <f t="shared" si="510"/>
        <v/>
      </c>
      <c r="CN123" s="1141" t="str">
        <f t="shared" si="511"/>
        <v/>
      </c>
      <c r="CO123" s="1141" t="str">
        <f t="shared" si="512"/>
        <v/>
      </c>
      <c r="CP123" s="1141" t="str">
        <f t="shared" si="513"/>
        <v/>
      </c>
      <c r="CQ123" s="1141" t="str">
        <f t="shared" si="514"/>
        <v/>
      </c>
      <c r="CR123" s="1141" t="str">
        <f t="shared" si="515"/>
        <v/>
      </c>
      <c r="CS123" s="1140" t="str">
        <f t="shared" si="516"/>
        <v/>
      </c>
      <c r="CT123" s="1143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9" t="str">
        <f t="shared" si="501"/>
        <v/>
      </c>
      <c r="CE124" s="1140" t="str">
        <f t="shared" si="502"/>
        <v/>
      </c>
      <c r="CF124" s="1141" t="str">
        <f t="shared" si="503"/>
        <v/>
      </c>
      <c r="CG124" s="1141" t="str">
        <f t="shared" si="504"/>
        <v/>
      </c>
      <c r="CH124" s="1141" t="str">
        <f t="shared" si="505"/>
        <v/>
      </c>
      <c r="CI124" s="1141" t="str">
        <f t="shared" si="506"/>
        <v/>
      </c>
      <c r="CJ124" s="1141" t="str">
        <f t="shared" si="507"/>
        <v/>
      </c>
      <c r="CK124" s="1142" t="str">
        <f t="shared" si="508"/>
        <v/>
      </c>
      <c r="CL124" s="1142" t="str">
        <f t="shared" si="509"/>
        <v/>
      </c>
      <c r="CM124" s="1142" t="str">
        <f t="shared" si="510"/>
        <v/>
      </c>
      <c r="CN124" s="1141" t="str">
        <f t="shared" si="511"/>
        <v/>
      </c>
      <c r="CO124" s="1141" t="str">
        <f t="shared" si="512"/>
        <v/>
      </c>
      <c r="CP124" s="1141" t="str">
        <f t="shared" si="513"/>
        <v/>
      </c>
      <c r="CQ124" s="1141" t="str">
        <f t="shared" si="514"/>
        <v/>
      </c>
      <c r="CR124" s="1141" t="str">
        <f t="shared" si="515"/>
        <v/>
      </c>
      <c r="CS124" s="1140" t="str">
        <f t="shared" si="516"/>
        <v/>
      </c>
      <c r="CT124" s="1143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9" t="str">
        <f t="shared" si="501"/>
        <v/>
      </c>
      <c r="CE125" s="1140" t="str">
        <f t="shared" si="502"/>
        <v/>
      </c>
      <c r="CF125" s="1141" t="str">
        <f t="shared" si="503"/>
        <v/>
      </c>
      <c r="CG125" s="1141" t="str">
        <f t="shared" si="504"/>
        <v/>
      </c>
      <c r="CH125" s="1141" t="str">
        <f t="shared" si="505"/>
        <v/>
      </c>
      <c r="CI125" s="1141" t="str">
        <f t="shared" si="506"/>
        <v/>
      </c>
      <c r="CJ125" s="1141" t="str">
        <f t="shared" si="507"/>
        <v/>
      </c>
      <c r="CK125" s="1142" t="str">
        <f t="shared" si="508"/>
        <v/>
      </c>
      <c r="CL125" s="1142" t="str">
        <f t="shared" si="509"/>
        <v/>
      </c>
      <c r="CM125" s="1142" t="str">
        <f t="shared" si="510"/>
        <v/>
      </c>
      <c r="CN125" s="1141" t="str">
        <f t="shared" si="511"/>
        <v/>
      </c>
      <c r="CO125" s="1141" t="str">
        <f t="shared" si="512"/>
        <v/>
      </c>
      <c r="CP125" s="1141" t="str">
        <f t="shared" si="513"/>
        <v/>
      </c>
      <c r="CQ125" s="1141" t="str">
        <f t="shared" si="514"/>
        <v/>
      </c>
      <c r="CR125" s="1141" t="str">
        <f t="shared" si="515"/>
        <v/>
      </c>
      <c r="CS125" s="1140" t="str">
        <f t="shared" si="516"/>
        <v/>
      </c>
      <c r="CT125" s="1143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9" t="str">
        <f t="shared" si="501"/>
        <v/>
      </c>
      <c r="CE126" s="1140" t="str">
        <f t="shared" si="502"/>
        <v/>
      </c>
      <c r="CF126" s="1141" t="str">
        <f t="shared" si="503"/>
        <v/>
      </c>
      <c r="CG126" s="1141" t="str">
        <f t="shared" si="504"/>
        <v/>
      </c>
      <c r="CH126" s="1141" t="str">
        <f t="shared" si="505"/>
        <v/>
      </c>
      <c r="CI126" s="1141" t="str">
        <f t="shared" si="506"/>
        <v/>
      </c>
      <c r="CJ126" s="1141" t="str">
        <f t="shared" si="507"/>
        <v/>
      </c>
      <c r="CK126" s="1142" t="str">
        <f t="shared" si="508"/>
        <v/>
      </c>
      <c r="CL126" s="1142" t="str">
        <f t="shared" si="509"/>
        <v/>
      </c>
      <c r="CM126" s="1142" t="str">
        <f t="shared" si="510"/>
        <v/>
      </c>
      <c r="CN126" s="1141" t="str">
        <f t="shared" si="511"/>
        <v/>
      </c>
      <c r="CO126" s="1141" t="str">
        <f t="shared" si="512"/>
        <v/>
      </c>
      <c r="CP126" s="1141" t="str">
        <f t="shared" si="513"/>
        <v/>
      </c>
      <c r="CQ126" s="1141" t="str">
        <f t="shared" si="514"/>
        <v/>
      </c>
      <c r="CR126" s="1141" t="str">
        <f t="shared" si="515"/>
        <v/>
      </c>
      <c r="CS126" s="1140" t="str">
        <f t="shared" si="516"/>
        <v/>
      </c>
      <c r="CT126" s="1143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9">
        <f t="shared" si="501"/>
        <v>1</v>
      </c>
      <c r="CE127" s="1140">
        <f t="shared" si="502"/>
        <v>1</v>
      </c>
      <c r="CF127" s="1141">
        <f t="shared" si="503"/>
        <v>1</v>
      </c>
      <c r="CG127" s="1141">
        <f t="shared" si="504"/>
        <v>1</v>
      </c>
      <c r="CH127" s="1141">
        <f t="shared" si="505"/>
        <v>1</v>
      </c>
      <c r="CI127" s="1141">
        <f t="shared" si="506"/>
        <v>1</v>
      </c>
      <c r="CJ127" s="1141">
        <f t="shared" si="507"/>
        <v>1</v>
      </c>
      <c r="CK127" s="1142">
        <f t="shared" si="508"/>
        <v>1</v>
      </c>
      <c r="CL127" s="1142">
        <f t="shared" si="509"/>
        <v>1</v>
      </c>
      <c r="CM127" s="1142">
        <f t="shared" si="510"/>
        <v>1</v>
      </c>
      <c r="CN127" s="1141">
        <f t="shared" si="511"/>
        <v>1</v>
      </c>
      <c r="CO127" s="1141">
        <f t="shared" si="512"/>
        <v>1</v>
      </c>
      <c r="CP127" s="1141">
        <f t="shared" si="513"/>
        <v>1</v>
      </c>
      <c r="CQ127" s="1141">
        <f t="shared" si="514"/>
        <v>1</v>
      </c>
      <c r="CR127" s="1141">
        <f t="shared" si="515"/>
        <v>1</v>
      </c>
      <c r="CS127" s="1140">
        <f t="shared" si="516"/>
        <v>1</v>
      </c>
      <c r="CT127" s="1143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9" t="str">
        <f t="shared" si="501"/>
        <v/>
      </c>
      <c r="CE128" s="1140" t="str">
        <f t="shared" si="502"/>
        <v/>
      </c>
      <c r="CF128" s="1141" t="str">
        <f t="shared" si="503"/>
        <v/>
      </c>
      <c r="CG128" s="1141" t="str">
        <f t="shared" si="504"/>
        <v/>
      </c>
      <c r="CH128" s="1141" t="str">
        <f t="shared" si="505"/>
        <v/>
      </c>
      <c r="CI128" s="1141" t="str">
        <f t="shared" si="506"/>
        <v/>
      </c>
      <c r="CJ128" s="1141" t="str">
        <f t="shared" si="507"/>
        <v/>
      </c>
      <c r="CK128" s="1142" t="str">
        <f t="shared" si="508"/>
        <v/>
      </c>
      <c r="CL128" s="1142" t="str">
        <f t="shared" si="509"/>
        <v/>
      </c>
      <c r="CM128" s="1142" t="str">
        <f t="shared" si="510"/>
        <v/>
      </c>
      <c r="CN128" s="1141" t="str">
        <f t="shared" si="511"/>
        <v/>
      </c>
      <c r="CO128" s="1141" t="str">
        <f t="shared" si="512"/>
        <v/>
      </c>
      <c r="CP128" s="1141" t="str">
        <f t="shared" si="513"/>
        <v/>
      </c>
      <c r="CQ128" s="1141" t="str">
        <f t="shared" si="514"/>
        <v/>
      </c>
      <c r="CR128" s="1141" t="str">
        <f t="shared" si="515"/>
        <v/>
      </c>
      <c r="CS128" s="1140" t="str">
        <f t="shared" si="516"/>
        <v/>
      </c>
      <c r="CT128" s="1143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9" t="str">
        <f t="shared" si="501"/>
        <v/>
      </c>
      <c r="CE129" s="1140" t="str">
        <f t="shared" si="502"/>
        <v/>
      </c>
      <c r="CF129" s="1141" t="str">
        <f t="shared" si="503"/>
        <v/>
      </c>
      <c r="CG129" s="1141" t="str">
        <f t="shared" si="504"/>
        <v/>
      </c>
      <c r="CH129" s="1141" t="str">
        <f t="shared" si="505"/>
        <v/>
      </c>
      <c r="CI129" s="1141" t="str">
        <f t="shared" si="506"/>
        <v/>
      </c>
      <c r="CJ129" s="1141" t="str">
        <f t="shared" si="507"/>
        <v/>
      </c>
      <c r="CK129" s="1142" t="str">
        <f t="shared" si="508"/>
        <v/>
      </c>
      <c r="CL129" s="1142" t="str">
        <f t="shared" si="509"/>
        <v/>
      </c>
      <c r="CM129" s="1142" t="str">
        <f t="shared" si="510"/>
        <v/>
      </c>
      <c r="CN129" s="1141" t="str">
        <f t="shared" si="511"/>
        <v/>
      </c>
      <c r="CO129" s="1141" t="str">
        <f t="shared" si="512"/>
        <v/>
      </c>
      <c r="CP129" s="1141" t="str">
        <f t="shared" si="513"/>
        <v/>
      </c>
      <c r="CQ129" s="1141" t="str">
        <f t="shared" si="514"/>
        <v/>
      </c>
      <c r="CR129" s="1141" t="str">
        <f t="shared" si="515"/>
        <v/>
      </c>
      <c r="CS129" s="1140" t="str">
        <f t="shared" si="516"/>
        <v/>
      </c>
      <c r="CT129" s="1143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9">
        <f t="shared" si="501"/>
        <v>45</v>
      </c>
      <c r="CE130" s="1140">
        <f t="shared" si="502"/>
        <v>45</v>
      </c>
      <c r="CF130" s="1141">
        <f t="shared" si="503"/>
        <v>45</v>
      </c>
      <c r="CG130" s="1141">
        <f t="shared" si="504"/>
        <v>45</v>
      </c>
      <c r="CH130" s="1141">
        <f t="shared" si="505"/>
        <v>45</v>
      </c>
      <c r="CI130" s="1141">
        <f t="shared" si="506"/>
        <v>45</v>
      </c>
      <c r="CJ130" s="1141">
        <f t="shared" si="507"/>
        <v>45</v>
      </c>
      <c r="CK130" s="1142">
        <f t="shared" si="508"/>
        <v>45</v>
      </c>
      <c r="CL130" s="1142">
        <f t="shared" si="509"/>
        <v>45</v>
      </c>
      <c r="CM130" s="1142">
        <f t="shared" si="510"/>
        <v>45</v>
      </c>
      <c r="CN130" s="1141">
        <f t="shared" si="511"/>
        <v>45</v>
      </c>
      <c r="CO130" s="1141">
        <f t="shared" si="512"/>
        <v>45</v>
      </c>
      <c r="CP130" s="1141">
        <f t="shared" si="513"/>
        <v>45</v>
      </c>
      <c r="CQ130" s="1141">
        <f t="shared" si="514"/>
        <v>45</v>
      </c>
      <c r="CR130" s="1141">
        <f t="shared" si="515"/>
        <v>45</v>
      </c>
      <c r="CS130" s="1140">
        <f t="shared" si="516"/>
        <v>45</v>
      </c>
      <c r="CT130" s="1143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9" t="str">
        <f t="shared" si="501"/>
        <v/>
      </c>
      <c r="CE131" s="1140" t="str">
        <f t="shared" si="502"/>
        <v/>
      </c>
      <c r="CF131" s="1141" t="str">
        <f t="shared" si="503"/>
        <v/>
      </c>
      <c r="CG131" s="1141" t="str">
        <f t="shared" si="504"/>
        <v/>
      </c>
      <c r="CH131" s="1141" t="str">
        <f t="shared" si="505"/>
        <v/>
      </c>
      <c r="CI131" s="1141" t="str">
        <f t="shared" si="506"/>
        <v/>
      </c>
      <c r="CJ131" s="1141" t="str">
        <f t="shared" si="507"/>
        <v/>
      </c>
      <c r="CK131" s="1142" t="str">
        <f t="shared" si="508"/>
        <v/>
      </c>
      <c r="CL131" s="1142" t="str">
        <f t="shared" si="509"/>
        <v/>
      </c>
      <c r="CM131" s="1142" t="str">
        <f t="shared" si="510"/>
        <v/>
      </c>
      <c r="CN131" s="1141" t="str">
        <f t="shared" si="511"/>
        <v/>
      </c>
      <c r="CO131" s="1141" t="str">
        <f t="shared" si="512"/>
        <v/>
      </c>
      <c r="CP131" s="1141" t="str">
        <f t="shared" si="513"/>
        <v/>
      </c>
      <c r="CQ131" s="1141" t="str">
        <f t="shared" si="514"/>
        <v/>
      </c>
      <c r="CR131" s="1141" t="str">
        <f t="shared" si="515"/>
        <v/>
      </c>
      <c r="CS131" s="1140" t="str">
        <f t="shared" si="516"/>
        <v/>
      </c>
      <c r="CT131" s="1143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9" t="str">
        <f t="shared" si="501"/>
        <v/>
      </c>
      <c r="CE132" s="1140" t="str">
        <f t="shared" si="502"/>
        <v/>
      </c>
      <c r="CF132" s="1141" t="str">
        <f t="shared" si="503"/>
        <v/>
      </c>
      <c r="CG132" s="1141" t="str">
        <f t="shared" si="504"/>
        <v/>
      </c>
      <c r="CH132" s="1141" t="str">
        <f t="shared" si="505"/>
        <v/>
      </c>
      <c r="CI132" s="1141" t="str">
        <f t="shared" si="506"/>
        <v/>
      </c>
      <c r="CJ132" s="1141" t="str">
        <f t="shared" si="507"/>
        <v/>
      </c>
      <c r="CK132" s="1142" t="str">
        <f t="shared" si="508"/>
        <v/>
      </c>
      <c r="CL132" s="1142" t="str">
        <f t="shared" si="509"/>
        <v/>
      </c>
      <c r="CM132" s="1142" t="str">
        <f t="shared" si="510"/>
        <v/>
      </c>
      <c r="CN132" s="1141" t="str">
        <f t="shared" si="511"/>
        <v/>
      </c>
      <c r="CO132" s="1141" t="str">
        <f t="shared" si="512"/>
        <v/>
      </c>
      <c r="CP132" s="1141" t="str">
        <f t="shared" si="513"/>
        <v/>
      </c>
      <c r="CQ132" s="1141" t="str">
        <f t="shared" si="514"/>
        <v/>
      </c>
      <c r="CR132" s="1141" t="str">
        <f t="shared" si="515"/>
        <v/>
      </c>
      <c r="CS132" s="1140" t="str">
        <f t="shared" si="516"/>
        <v/>
      </c>
      <c r="CT132" s="1143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9" t="str">
        <f t="shared" si="501"/>
        <v/>
      </c>
      <c r="CE133" s="1140" t="str">
        <f t="shared" si="502"/>
        <v/>
      </c>
      <c r="CF133" s="1141" t="str">
        <f t="shared" si="503"/>
        <v/>
      </c>
      <c r="CG133" s="1141" t="str">
        <f t="shared" si="504"/>
        <v/>
      </c>
      <c r="CH133" s="1141" t="str">
        <f t="shared" si="505"/>
        <v/>
      </c>
      <c r="CI133" s="1141" t="str">
        <f t="shared" si="506"/>
        <v/>
      </c>
      <c r="CJ133" s="1141" t="str">
        <f t="shared" si="507"/>
        <v/>
      </c>
      <c r="CK133" s="1142" t="str">
        <f t="shared" si="508"/>
        <v/>
      </c>
      <c r="CL133" s="1142" t="str">
        <f t="shared" si="509"/>
        <v/>
      </c>
      <c r="CM133" s="1142" t="str">
        <f t="shared" si="510"/>
        <v/>
      </c>
      <c r="CN133" s="1141" t="str">
        <f t="shared" si="511"/>
        <v/>
      </c>
      <c r="CO133" s="1141" t="str">
        <f t="shared" si="512"/>
        <v/>
      </c>
      <c r="CP133" s="1141" t="str">
        <f t="shared" si="513"/>
        <v/>
      </c>
      <c r="CQ133" s="1141" t="str">
        <f t="shared" si="514"/>
        <v/>
      </c>
      <c r="CR133" s="1141" t="str">
        <f t="shared" si="515"/>
        <v/>
      </c>
      <c r="CS133" s="1140" t="str">
        <f t="shared" si="516"/>
        <v/>
      </c>
      <c r="CT133" s="1143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9" t="str">
        <f t="shared" si="501"/>
        <v/>
      </c>
      <c r="CE134" s="1140" t="str">
        <f t="shared" si="502"/>
        <v/>
      </c>
      <c r="CF134" s="1141" t="str">
        <f t="shared" si="503"/>
        <v/>
      </c>
      <c r="CG134" s="1141" t="str">
        <f t="shared" si="504"/>
        <v/>
      </c>
      <c r="CH134" s="1141" t="str">
        <f t="shared" si="505"/>
        <v/>
      </c>
      <c r="CI134" s="1141" t="str">
        <f t="shared" si="506"/>
        <v/>
      </c>
      <c r="CJ134" s="1141" t="str">
        <f t="shared" si="507"/>
        <v/>
      </c>
      <c r="CK134" s="1142" t="str">
        <f t="shared" si="508"/>
        <v/>
      </c>
      <c r="CL134" s="1142" t="str">
        <f t="shared" si="509"/>
        <v/>
      </c>
      <c r="CM134" s="1142" t="str">
        <f t="shared" si="510"/>
        <v/>
      </c>
      <c r="CN134" s="1141" t="str">
        <f t="shared" si="511"/>
        <v/>
      </c>
      <c r="CO134" s="1141" t="str">
        <f t="shared" si="512"/>
        <v/>
      </c>
      <c r="CP134" s="1141" t="str">
        <f t="shared" si="513"/>
        <v/>
      </c>
      <c r="CQ134" s="1141" t="str">
        <f t="shared" si="514"/>
        <v/>
      </c>
      <c r="CR134" s="1141" t="str">
        <f t="shared" si="515"/>
        <v/>
      </c>
      <c r="CS134" s="1140" t="str">
        <f t="shared" si="516"/>
        <v/>
      </c>
      <c r="CT134" s="1143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9" t="str">
        <f t="shared" si="501"/>
        <v/>
      </c>
      <c r="CE135" s="1140" t="str">
        <f t="shared" si="502"/>
        <v/>
      </c>
      <c r="CF135" s="1141" t="str">
        <f t="shared" si="503"/>
        <v/>
      </c>
      <c r="CG135" s="1141" t="str">
        <f t="shared" si="504"/>
        <v/>
      </c>
      <c r="CH135" s="1141" t="str">
        <f t="shared" si="505"/>
        <v/>
      </c>
      <c r="CI135" s="1141" t="str">
        <f t="shared" si="506"/>
        <v/>
      </c>
      <c r="CJ135" s="1141" t="str">
        <f t="shared" si="507"/>
        <v/>
      </c>
      <c r="CK135" s="1142" t="str">
        <f t="shared" si="508"/>
        <v/>
      </c>
      <c r="CL135" s="1142" t="str">
        <f t="shared" si="509"/>
        <v/>
      </c>
      <c r="CM135" s="1142" t="str">
        <f t="shared" si="510"/>
        <v/>
      </c>
      <c r="CN135" s="1141" t="str">
        <f t="shared" si="511"/>
        <v/>
      </c>
      <c r="CO135" s="1141" t="str">
        <f t="shared" si="512"/>
        <v/>
      </c>
      <c r="CP135" s="1141" t="str">
        <f t="shared" si="513"/>
        <v/>
      </c>
      <c r="CQ135" s="1141" t="str">
        <f t="shared" si="514"/>
        <v/>
      </c>
      <c r="CR135" s="1141" t="str">
        <f t="shared" si="515"/>
        <v/>
      </c>
      <c r="CS135" s="1140" t="str">
        <f t="shared" si="516"/>
        <v/>
      </c>
      <c r="CT135" s="1143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9">
        <f t="shared" si="501"/>
        <v>1</v>
      </c>
      <c r="CE136" s="1140">
        <f t="shared" si="502"/>
        <v>1</v>
      </c>
      <c r="CF136" s="1141">
        <f t="shared" si="503"/>
        <v>1</v>
      </c>
      <c r="CG136" s="1141">
        <f t="shared" si="504"/>
        <v>1</v>
      </c>
      <c r="CH136" s="1141">
        <f t="shared" si="505"/>
        <v>1</v>
      </c>
      <c r="CI136" s="1141">
        <f t="shared" si="506"/>
        <v>1</v>
      </c>
      <c r="CJ136" s="1141">
        <f t="shared" si="507"/>
        <v>1</v>
      </c>
      <c r="CK136" s="1142">
        <f t="shared" si="508"/>
        <v>1</v>
      </c>
      <c r="CL136" s="1142">
        <f t="shared" si="509"/>
        <v>1</v>
      </c>
      <c r="CM136" s="1142">
        <f t="shared" si="510"/>
        <v>1</v>
      </c>
      <c r="CN136" s="1141">
        <f t="shared" si="511"/>
        <v>1</v>
      </c>
      <c r="CO136" s="1141">
        <f t="shared" si="512"/>
        <v>1</v>
      </c>
      <c r="CP136" s="1141">
        <f t="shared" si="513"/>
        <v>1</v>
      </c>
      <c r="CQ136" s="1141">
        <f t="shared" si="514"/>
        <v>1</v>
      </c>
      <c r="CR136" s="1141">
        <f t="shared" si="515"/>
        <v>1</v>
      </c>
      <c r="CS136" s="1140">
        <f t="shared" si="516"/>
        <v>1</v>
      </c>
      <c r="CT136" s="1143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2</v>
      </c>
      <c r="DB136" s="327">
        <f t="shared" si="525"/>
        <v>2</v>
      </c>
      <c r="DC136" s="327">
        <f t="shared" si="526"/>
        <v>3</v>
      </c>
      <c r="DD136" s="327">
        <f t="shared" si="527"/>
        <v>3</v>
      </c>
      <c r="DE136" s="326">
        <f t="shared" si="528"/>
        <v>4</v>
      </c>
      <c r="DF136" s="326">
        <f t="shared" si="529"/>
        <v>4</v>
      </c>
      <c r="DG136" s="326">
        <f t="shared" si="530"/>
        <v>5</v>
      </c>
      <c r="DH136" s="326">
        <f t="shared" si="531"/>
        <v>6</v>
      </c>
      <c r="DI136" s="326">
        <f t="shared" si="532"/>
        <v>7</v>
      </c>
      <c r="DJ136" s="325">
        <f t="shared" si="533"/>
        <v>8</v>
      </c>
      <c r="DK136" s="324">
        <f t="shared" si="534"/>
        <v>9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9" t="str">
        <f t="shared" si="501"/>
        <v/>
      </c>
      <c r="CE137" s="1140" t="str">
        <f t="shared" si="502"/>
        <v/>
      </c>
      <c r="CF137" s="1141" t="str">
        <f t="shared" si="503"/>
        <v/>
      </c>
      <c r="CG137" s="1141" t="str">
        <f t="shared" si="504"/>
        <v/>
      </c>
      <c r="CH137" s="1141" t="str">
        <f t="shared" si="505"/>
        <v/>
      </c>
      <c r="CI137" s="1141" t="str">
        <f t="shared" si="506"/>
        <v/>
      </c>
      <c r="CJ137" s="1141" t="str">
        <f t="shared" si="507"/>
        <v/>
      </c>
      <c r="CK137" s="1142" t="str">
        <f t="shared" si="508"/>
        <v/>
      </c>
      <c r="CL137" s="1142" t="str">
        <f t="shared" si="509"/>
        <v/>
      </c>
      <c r="CM137" s="1142" t="str">
        <f t="shared" si="510"/>
        <v/>
      </c>
      <c r="CN137" s="1141" t="str">
        <f t="shared" si="511"/>
        <v/>
      </c>
      <c r="CO137" s="1141" t="str">
        <f t="shared" si="512"/>
        <v/>
      </c>
      <c r="CP137" s="1141" t="str">
        <f t="shared" si="513"/>
        <v/>
      </c>
      <c r="CQ137" s="1141" t="str">
        <f t="shared" si="514"/>
        <v/>
      </c>
      <c r="CR137" s="1141" t="str">
        <f t="shared" si="515"/>
        <v/>
      </c>
      <c r="CS137" s="1140" t="str">
        <f t="shared" si="516"/>
        <v/>
      </c>
      <c r="CT137" s="1143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7" t="str">
        <f t="shared" si="501"/>
        <v/>
      </c>
      <c r="CE138" s="1128" t="str">
        <f t="shared" si="502"/>
        <v/>
      </c>
      <c r="CF138" s="1129" t="str">
        <f t="shared" si="503"/>
        <v/>
      </c>
      <c r="CG138" s="1129" t="str">
        <f t="shared" si="504"/>
        <v/>
      </c>
      <c r="CH138" s="1129" t="str">
        <f t="shared" si="505"/>
        <v/>
      </c>
      <c r="CI138" s="1129" t="str">
        <f t="shared" si="506"/>
        <v/>
      </c>
      <c r="CJ138" s="1129" t="str">
        <f t="shared" si="507"/>
        <v/>
      </c>
      <c r="CK138" s="1130" t="str">
        <f t="shared" si="508"/>
        <v/>
      </c>
      <c r="CL138" s="1130" t="str">
        <f t="shared" si="509"/>
        <v/>
      </c>
      <c r="CM138" s="1130" t="str">
        <f t="shared" si="510"/>
        <v/>
      </c>
      <c r="CN138" s="1129" t="str">
        <f t="shared" si="511"/>
        <v/>
      </c>
      <c r="CO138" s="1129" t="str">
        <f t="shared" si="512"/>
        <v/>
      </c>
      <c r="CP138" s="1129" t="str">
        <f t="shared" si="513"/>
        <v/>
      </c>
      <c r="CQ138" s="1129" t="str">
        <f t="shared" si="514"/>
        <v/>
      </c>
      <c r="CR138" s="1129" t="str">
        <f t="shared" si="515"/>
        <v/>
      </c>
      <c r="CS138" s="1128" t="str">
        <f t="shared" si="516"/>
        <v/>
      </c>
      <c r="CT138" s="1131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9" t="str">
        <f t="shared" si="501"/>
        <v/>
      </c>
      <c r="CE139" s="1140" t="str">
        <f t="shared" si="502"/>
        <v/>
      </c>
      <c r="CF139" s="1141" t="str">
        <f t="shared" si="503"/>
        <v/>
      </c>
      <c r="CG139" s="1141" t="str">
        <f t="shared" si="504"/>
        <v/>
      </c>
      <c r="CH139" s="1141" t="str">
        <f t="shared" si="505"/>
        <v/>
      </c>
      <c r="CI139" s="1141" t="str">
        <f t="shared" si="506"/>
        <v/>
      </c>
      <c r="CJ139" s="1141" t="str">
        <f t="shared" si="507"/>
        <v/>
      </c>
      <c r="CK139" s="1142" t="str">
        <f t="shared" si="508"/>
        <v/>
      </c>
      <c r="CL139" s="1142" t="str">
        <f t="shared" si="509"/>
        <v/>
      </c>
      <c r="CM139" s="1142" t="str">
        <f t="shared" si="510"/>
        <v/>
      </c>
      <c r="CN139" s="1141" t="str">
        <f t="shared" si="511"/>
        <v/>
      </c>
      <c r="CO139" s="1141" t="str">
        <f t="shared" si="512"/>
        <v/>
      </c>
      <c r="CP139" s="1141" t="str">
        <f t="shared" si="513"/>
        <v/>
      </c>
      <c r="CQ139" s="1141" t="str">
        <f t="shared" si="514"/>
        <v/>
      </c>
      <c r="CR139" s="1141" t="str">
        <f t="shared" si="515"/>
        <v/>
      </c>
      <c r="CS139" s="1140" t="str">
        <f t="shared" si="516"/>
        <v/>
      </c>
      <c r="CT139" s="1143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9" t="str">
        <f t="shared" si="501"/>
        <v/>
      </c>
      <c r="CE140" s="1140" t="str">
        <f t="shared" si="502"/>
        <v/>
      </c>
      <c r="CF140" s="1141" t="str">
        <f t="shared" si="503"/>
        <v/>
      </c>
      <c r="CG140" s="1141" t="str">
        <f t="shared" si="504"/>
        <v/>
      </c>
      <c r="CH140" s="1141" t="str">
        <f t="shared" si="505"/>
        <v/>
      </c>
      <c r="CI140" s="1141" t="str">
        <f t="shared" si="506"/>
        <v/>
      </c>
      <c r="CJ140" s="1141" t="str">
        <f t="shared" si="507"/>
        <v/>
      </c>
      <c r="CK140" s="1142" t="str">
        <f t="shared" si="508"/>
        <v/>
      </c>
      <c r="CL140" s="1142" t="str">
        <f t="shared" si="509"/>
        <v/>
      </c>
      <c r="CM140" s="1142" t="str">
        <f t="shared" si="510"/>
        <v/>
      </c>
      <c r="CN140" s="1141" t="str">
        <f t="shared" si="511"/>
        <v/>
      </c>
      <c r="CO140" s="1141" t="str">
        <f t="shared" si="512"/>
        <v/>
      </c>
      <c r="CP140" s="1141" t="str">
        <f t="shared" si="513"/>
        <v/>
      </c>
      <c r="CQ140" s="1141" t="str">
        <f t="shared" si="514"/>
        <v/>
      </c>
      <c r="CR140" s="1141" t="str">
        <f t="shared" si="515"/>
        <v/>
      </c>
      <c r="CS140" s="1140" t="str">
        <f t="shared" si="516"/>
        <v/>
      </c>
      <c r="CT140" s="1143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9" t="str">
        <f t="shared" si="501"/>
        <v/>
      </c>
      <c r="CE141" s="1140" t="str">
        <f t="shared" si="502"/>
        <v/>
      </c>
      <c r="CF141" s="1141" t="str">
        <f t="shared" si="503"/>
        <v/>
      </c>
      <c r="CG141" s="1141" t="str">
        <f t="shared" si="504"/>
        <v/>
      </c>
      <c r="CH141" s="1141" t="str">
        <f t="shared" si="505"/>
        <v/>
      </c>
      <c r="CI141" s="1141" t="str">
        <f t="shared" si="506"/>
        <v/>
      </c>
      <c r="CJ141" s="1141" t="str">
        <f t="shared" si="507"/>
        <v/>
      </c>
      <c r="CK141" s="1142" t="str">
        <f t="shared" si="508"/>
        <v/>
      </c>
      <c r="CL141" s="1142" t="str">
        <f t="shared" si="509"/>
        <v/>
      </c>
      <c r="CM141" s="1142" t="str">
        <f t="shared" si="510"/>
        <v/>
      </c>
      <c r="CN141" s="1141" t="str">
        <f t="shared" si="511"/>
        <v/>
      </c>
      <c r="CO141" s="1141" t="str">
        <f t="shared" si="512"/>
        <v/>
      </c>
      <c r="CP141" s="1141" t="str">
        <f t="shared" si="513"/>
        <v/>
      </c>
      <c r="CQ141" s="1141" t="str">
        <f t="shared" si="514"/>
        <v/>
      </c>
      <c r="CR141" s="1141" t="str">
        <f t="shared" si="515"/>
        <v/>
      </c>
      <c r="CS141" s="1140" t="str">
        <f t="shared" si="516"/>
        <v/>
      </c>
      <c r="CT141" s="1143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9" t="str">
        <f t="shared" si="501"/>
        <v/>
      </c>
      <c r="CE142" s="1140" t="str">
        <f t="shared" si="502"/>
        <v/>
      </c>
      <c r="CF142" s="1141" t="str">
        <f t="shared" si="503"/>
        <v/>
      </c>
      <c r="CG142" s="1141" t="str">
        <f t="shared" si="504"/>
        <v/>
      </c>
      <c r="CH142" s="1141" t="str">
        <f t="shared" si="505"/>
        <v/>
      </c>
      <c r="CI142" s="1141" t="str">
        <f t="shared" si="506"/>
        <v/>
      </c>
      <c r="CJ142" s="1141" t="str">
        <f t="shared" si="507"/>
        <v/>
      </c>
      <c r="CK142" s="1142" t="str">
        <f t="shared" si="508"/>
        <v/>
      </c>
      <c r="CL142" s="1142" t="str">
        <f t="shared" si="509"/>
        <v/>
      </c>
      <c r="CM142" s="1142" t="str">
        <f t="shared" si="510"/>
        <v/>
      </c>
      <c r="CN142" s="1141" t="str">
        <f t="shared" si="511"/>
        <v/>
      </c>
      <c r="CO142" s="1141" t="str">
        <f t="shared" si="512"/>
        <v/>
      </c>
      <c r="CP142" s="1141" t="str">
        <f t="shared" si="513"/>
        <v/>
      </c>
      <c r="CQ142" s="1141" t="str">
        <f t="shared" si="514"/>
        <v/>
      </c>
      <c r="CR142" s="1141" t="str">
        <f t="shared" si="515"/>
        <v/>
      </c>
      <c r="CS142" s="1140" t="str">
        <f t="shared" si="516"/>
        <v/>
      </c>
      <c r="CT142" s="1143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9" t="str">
        <f t="shared" si="501"/>
        <v/>
      </c>
      <c r="CE143" s="1140" t="str">
        <f t="shared" si="502"/>
        <v/>
      </c>
      <c r="CF143" s="1141" t="str">
        <f t="shared" si="503"/>
        <v/>
      </c>
      <c r="CG143" s="1141" t="str">
        <f t="shared" si="504"/>
        <v/>
      </c>
      <c r="CH143" s="1141" t="str">
        <f t="shared" si="505"/>
        <v/>
      </c>
      <c r="CI143" s="1141" t="str">
        <f t="shared" si="506"/>
        <v/>
      </c>
      <c r="CJ143" s="1141" t="str">
        <f t="shared" si="507"/>
        <v/>
      </c>
      <c r="CK143" s="1142" t="str">
        <f t="shared" si="508"/>
        <v/>
      </c>
      <c r="CL143" s="1142" t="str">
        <f t="shared" si="509"/>
        <v/>
      </c>
      <c r="CM143" s="1142" t="str">
        <f t="shared" si="510"/>
        <v/>
      </c>
      <c r="CN143" s="1141" t="str">
        <f t="shared" si="511"/>
        <v/>
      </c>
      <c r="CO143" s="1141" t="str">
        <f t="shared" si="512"/>
        <v/>
      </c>
      <c r="CP143" s="1141" t="str">
        <f t="shared" si="513"/>
        <v/>
      </c>
      <c r="CQ143" s="1141" t="str">
        <f t="shared" si="514"/>
        <v/>
      </c>
      <c r="CR143" s="1141" t="str">
        <f t="shared" si="515"/>
        <v/>
      </c>
      <c r="CS143" s="1140" t="str">
        <f t="shared" si="516"/>
        <v/>
      </c>
      <c r="CT143" s="1143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7" t="str">
        <f t="shared" si="501"/>
        <v/>
      </c>
      <c r="CE144" s="1128" t="str">
        <f t="shared" si="502"/>
        <v/>
      </c>
      <c r="CF144" s="1129" t="str">
        <f t="shared" si="503"/>
        <v/>
      </c>
      <c r="CG144" s="1129" t="str">
        <f t="shared" si="504"/>
        <v/>
      </c>
      <c r="CH144" s="1129" t="str">
        <f t="shared" si="505"/>
        <v/>
      </c>
      <c r="CI144" s="1129" t="str">
        <f t="shared" si="506"/>
        <v/>
      </c>
      <c r="CJ144" s="1129" t="str">
        <f t="shared" si="507"/>
        <v/>
      </c>
      <c r="CK144" s="1130" t="str">
        <f t="shared" si="508"/>
        <v/>
      </c>
      <c r="CL144" s="1130" t="str">
        <f t="shared" si="509"/>
        <v/>
      </c>
      <c r="CM144" s="1130" t="str">
        <f t="shared" si="510"/>
        <v/>
      </c>
      <c r="CN144" s="1129" t="str">
        <f t="shared" si="511"/>
        <v/>
      </c>
      <c r="CO144" s="1129" t="str">
        <f t="shared" si="512"/>
        <v/>
      </c>
      <c r="CP144" s="1129" t="str">
        <f t="shared" si="513"/>
        <v/>
      </c>
      <c r="CQ144" s="1129" t="str">
        <f t="shared" si="514"/>
        <v/>
      </c>
      <c r="CR144" s="1129" t="str">
        <f t="shared" si="515"/>
        <v/>
      </c>
      <c r="CS144" s="1128" t="str">
        <f t="shared" si="516"/>
        <v/>
      </c>
      <c r="CT144" s="1131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7" t="str">
        <f t="shared" si="501"/>
        <v/>
      </c>
      <c r="CE145" s="1128" t="str">
        <f t="shared" si="502"/>
        <v/>
      </c>
      <c r="CF145" s="1129" t="str">
        <f t="shared" si="503"/>
        <v/>
      </c>
      <c r="CG145" s="1129" t="str">
        <f t="shared" si="504"/>
        <v/>
      </c>
      <c r="CH145" s="1129" t="str">
        <f t="shared" si="505"/>
        <v/>
      </c>
      <c r="CI145" s="1129" t="str">
        <f t="shared" si="506"/>
        <v/>
      </c>
      <c r="CJ145" s="1129" t="str">
        <f t="shared" si="507"/>
        <v/>
      </c>
      <c r="CK145" s="1130" t="str">
        <f t="shared" si="508"/>
        <v/>
      </c>
      <c r="CL145" s="1130" t="str">
        <f t="shared" si="509"/>
        <v/>
      </c>
      <c r="CM145" s="1130" t="str">
        <f t="shared" si="510"/>
        <v/>
      </c>
      <c r="CN145" s="1129" t="str">
        <f t="shared" si="511"/>
        <v/>
      </c>
      <c r="CO145" s="1129" t="str">
        <f t="shared" si="512"/>
        <v/>
      </c>
      <c r="CP145" s="1129" t="str">
        <f t="shared" si="513"/>
        <v/>
      </c>
      <c r="CQ145" s="1129" t="str">
        <f t="shared" si="514"/>
        <v/>
      </c>
      <c r="CR145" s="1129" t="str">
        <f t="shared" si="515"/>
        <v/>
      </c>
      <c r="CS145" s="1128" t="str">
        <f t="shared" si="516"/>
        <v/>
      </c>
      <c r="CT145" s="1131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7" t="str">
        <f t="shared" si="501"/>
        <v/>
      </c>
      <c r="CE146" s="1128" t="str">
        <f t="shared" si="502"/>
        <v/>
      </c>
      <c r="CF146" s="1129" t="str">
        <f t="shared" si="503"/>
        <v/>
      </c>
      <c r="CG146" s="1129" t="str">
        <f t="shared" si="504"/>
        <v/>
      </c>
      <c r="CH146" s="1129" t="str">
        <f t="shared" si="505"/>
        <v/>
      </c>
      <c r="CI146" s="1129" t="str">
        <f t="shared" si="506"/>
        <v/>
      </c>
      <c r="CJ146" s="1129" t="str">
        <f t="shared" si="507"/>
        <v/>
      </c>
      <c r="CK146" s="1130" t="str">
        <f t="shared" si="508"/>
        <v/>
      </c>
      <c r="CL146" s="1130" t="str">
        <f t="shared" si="509"/>
        <v/>
      </c>
      <c r="CM146" s="1130" t="str">
        <f t="shared" si="510"/>
        <v/>
      </c>
      <c r="CN146" s="1129" t="str">
        <f t="shared" si="511"/>
        <v/>
      </c>
      <c r="CO146" s="1129" t="str">
        <f t="shared" si="512"/>
        <v/>
      </c>
      <c r="CP146" s="1129" t="str">
        <f t="shared" si="513"/>
        <v/>
      </c>
      <c r="CQ146" s="1129" t="str">
        <f t="shared" si="514"/>
        <v/>
      </c>
      <c r="CR146" s="1129" t="str">
        <f t="shared" si="515"/>
        <v/>
      </c>
      <c r="CS146" s="1128" t="str">
        <f t="shared" si="516"/>
        <v/>
      </c>
      <c r="CT146" s="1131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8"/>
      <c r="CE147" s="1144"/>
      <c r="CF147" s="1119"/>
      <c r="CG147" s="1119"/>
      <c r="CH147" s="1119"/>
      <c r="CI147" s="1119"/>
      <c r="CJ147" s="1119"/>
      <c r="CK147" s="1119"/>
      <c r="CL147" s="1119"/>
      <c r="CM147" s="1119"/>
      <c r="CN147" s="1119"/>
      <c r="CO147" s="1119"/>
      <c r="CP147" s="1119"/>
      <c r="CQ147" s="1119"/>
      <c r="CR147" s="1119"/>
      <c r="CS147" s="1119"/>
      <c r="CT147" s="1120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9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0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1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1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1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1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1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2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2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42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41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41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41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41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41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40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3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9">
        <f t="shared" si="619"/>
        <v>45</v>
      </c>
      <c r="CE149" s="1140">
        <f t="shared" si="620"/>
        <v>45</v>
      </c>
      <c r="CF149" s="1141">
        <f t="shared" si="621"/>
        <v>45</v>
      </c>
      <c r="CG149" s="1141">
        <f t="shared" si="622"/>
        <v>45</v>
      </c>
      <c r="CH149" s="1141">
        <f t="shared" si="623"/>
        <v>45</v>
      </c>
      <c r="CI149" s="1141">
        <f t="shared" si="624"/>
        <v>45</v>
      </c>
      <c r="CJ149" s="1141">
        <f t="shared" si="625"/>
        <v>45</v>
      </c>
      <c r="CK149" s="1142">
        <f t="shared" si="626"/>
        <v>45</v>
      </c>
      <c r="CL149" s="1142">
        <f t="shared" si="627"/>
        <v>45</v>
      </c>
      <c r="CM149" s="1142">
        <f t="shared" si="628"/>
        <v>45</v>
      </c>
      <c r="CN149" s="1141">
        <f t="shared" si="629"/>
        <v>45</v>
      </c>
      <c r="CO149" s="1141">
        <f t="shared" si="630"/>
        <v>45</v>
      </c>
      <c r="CP149" s="1141">
        <f t="shared" si="631"/>
        <v>45</v>
      </c>
      <c r="CQ149" s="1141">
        <f t="shared" si="632"/>
        <v>45</v>
      </c>
      <c r="CR149" s="1141">
        <f t="shared" si="633"/>
        <v>45</v>
      </c>
      <c r="CS149" s="1140">
        <f t="shared" si="634"/>
        <v>45</v>
      </c>
      <c r="CT149" s="1143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46</v>
      </c>
      <c r="DB149" s="327">
        <f t="shared" si="643"/>
        <v>46</v>
      </c>
      <c r="DC149" s="327">
        <f t="shared" si="644"/>
        <v>47</v>
      </c>
      <c r="DD149" s="327">
        <f t="shared" si="645"/>
        <v>47</v>
      </c>
      <c r="DE149" s="326">
        <f t="shared" si="646"/>
        <v>48</v>
      </c>
      <c r="DF149" s="326">
        <f t="shared" si="647"/>
        <v>48</v>
      </c>
      <c r="DG149" s="326">
        <f t="shared" si="648"/>
        <v>49</v>
      </c>
      <c r="DH149" s="326">
        <f t="shared" si="649"/>
        <v>50</v>
      </c>
      <c r="DI149" s="326">
        <f t="shared" si="650"/>
        <v>51</v>
      </c>
      <c r="DJ149" s="325">
        <f t="shared" si="651"/>
        <v>52</v>
      </c>
      <c r="DK149" s="324">
        <f t="shared" si="652"/>
        <v>53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9" t="str">
        <f t="shared" si="619"/>
        <v/>
      </c>
      <c r="CE150" s="1140" t="str">
        <f t="shared" si="620"/>
        <v/>
      </c>
      <c r="CF150" s="1141" t="str">
        <f t="shared" si="621"/>
        <v/>
      </c>
      <c r="CG150" s="1141" t="str">
        <f t="shared" si="622"/>
        <v/>
      </c>
      <c r="CH150" s="1141" t="str">
        <f t="shared" si="623"/>
        <v/>
      </c>
      <c r="CI150" s="1141" t="str">
        <f t="shared" si="624"/>
        <v/>
      </c>
      <c r="CJ150" s="1141" t="str">
        <f t="shared" si="625"/>
        <v/>
      </c>
      <c r="CK150" s="1142" t="str">
        <f t="shared" si="626"/>
        <v/>
      </c>
      <c r="CL150" s="1142" t="str">
        <f t="shared" si="627"/>
        <v/>
      </c>
      <c r="CM150" s="1142" t="str">
        <f t="shared" si="628"/>
        <v/>
      </c>
      <c r="CN150" s="1141" t="str">
        <f t="shared" si="629"/>
        <v/>
      </c>
      <c r="CO150" s="1141" t="str">
        <f t="shared" si="630"/>
        <v/>
      </c>
      <c r="CP150" s="1141" t="str">
        <f t="shared" si="631"/>
        <v/>
      </c>
      <c r="CQ150" s="1141" t="str">
        <f t="shared" si="632"/>
        <v/>
      </c>
      <c r="CR150" s="1141" t="str">
        <f t="shared" si="633"/>
        <v/>
      </c>
      <c r="CS150" s="1140" t="str">
        <f t="shared" si="634"/>
        <v/>
      </c>
      <c r="CT150" s="1143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9" t="str">
        <f t="shared" si="619"/>
        <v/>
      </c>
      <c r="CE151" s="1140" t="str">
        <f t="shared" si="620"/>
        <v/>
      </c>
      <c r="CF151" s="1141" t="str">
        <f t="shared" si="621"/>
        <v/>
      </c>
      <c r="CG151" s="1141" t="str">
        <f t="shared" si="622"/>
        <v/>
      </c>
      <c r="CH151" s="1141" t="str">
        <f t="shared" si="623"/>
        <v/>
      </c>
      <c r="CI151" s="1141" t="str">
        <f t="shared" si="624"/>
        <v/>
      </c>
      <c r="CJ151" s="1141" t="str">
        <f t="shared" si="625"/>
        <v/>
      </c>
      <c r="CK151" s="1142" t="str">
        <f t="shared" si="626"/>
        <v/>
      </c>
      <c r="CL151" s="1142" t="str">
        <f t="shared" si="627"/>
        <v/>
      </c>
      <c r="CM151" s="1142" t="str">
        <f t="shared" si="628"/>
        <v/>
      </c>
      <c r="CN151" s="1141" t="str">
        <f t="shared" si="629"/>
        <v/>
      </c>
      <c r="CO151" s="1141" t="str">
        <f t="shared" si="630"/>
        <v/>
      </c>
      <c r="CP151" s="1141" t="str">
        <f t="shared" si="631"/>
        <v/>
      </c>
      <c r="CQ151" s="1141" t="str">
        <f t="shared" si="632"/>
        <v/>
      </c>
      <c r="CR151" s="1141" t="str">
        <f t="shared" si="633"/>
        <v/>
      </c>
      <c r="CS151" s="1140" t="str">
        <f t="shared" si="634"/>
        <v/>
      </c>
      <c r="CT151" s="1143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9" t="str">
        <f t="shared" si="619"/>
        <v/>
      </c>
      <c r="CE152" s="1140" t="str">
        <f t="shared" si="620"/>
        <v/>
      </c>
      <c r="CF152" s="1141" t="str">
        <f t="shared" si="621"/>
        <v/>
      </c>
      <c r="CG152" s="1141" t="str">
        <f t="shared" si="622"/>
        <v/>
      </c>
      <c r="CH152" s="1141" t="str">
        <f t="shared" si="623"/>
        <v/>
      </c>
      <c r="CI152" s="1141" t="str">
        <f t="shared" si="624"/>
        <v/>
      </c>
      <c r="CJ152" s="1141" t="str">
        <f t="shared" si="625"/>
        <v/>
      </c>
      <c r="CK152" s="1142" t="str">
        <f t="shared" si="626"/>
        <v/>
      </c>
      <c r="CL152" s="1142" t="str">
        <f t="shared" si="627"/>
        <v/>
      </c>
      <c r="CM152" s="1142" t="str">
        <f t="shared" si="628"/>
        <v/>
      </c>
      <c r="CN152" s="1141" t="str">
        <f t="shared" si="629"/>
        <v/>
      </c>
      <c r="CO152" s="1141" t="str">
        <f t="shared" si="630"/>
        <v/>
      </c>
      <c r="CP152" s="1141" t="str">
        <f t="shared" si="631"/>
        <v/>
      </c>
      <c r="CQ152" s="1141" t="str">
        <f t="shared" si="632"/>
        <v/>
      </c>
      <c r="CR152" s="1141" t="str">
        <f t="shared" si="633"/>
        <v/>
      </c>
      <c r="CS152" s="1140" t="str">
        <f t="shared" si="634"/>
        <v/>
      </c>
      <c r="CT152" s="1143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9" t="str">
        <f t="shared" si="619"/>
        <v/>
      </c>
      <c r="CE153" s="1140" t="str">
        <f t="shared" si="620"/>
        <v/>
      </c>
      <c r="CF153" s="1141" t="str">
        <f t="shared" si="621"/>
        <v/>
      </c>
      <c r="CG153" s="1141" t="str">
        <f t="shared" si="622"/>
        <v/>
      </c>
      <c r="CH153" s="1141" t="str">
        <f t="shared" si="623"/>
        <v/>
      </c>
      <c r="CI153" s="1141" t="str">
        <f t="shared" si="624"/>
        <v/>
      </c>
      <c r="CJ153" s="1141" t="str">
        <f t="shared" si="625"/>
        <v/>
      </c>
      <c r="CK153" s="1142" t="str">
        <f t="shared" si="626"/>
        <v/>
      </c>
      <c r="CL153" s="1142" t="str">
        <f t="shared" si="627"/>
        <v/>
      </c>
      <c r="CM153" s="1142" t="str">
        <f t="shared" si="628"/>
        <v/>
      </c>
      <c r="CN153" s="1141" t="str">
        <f t="shared" si="629"/>
        <v/>
      </c>
      <c r="CO153" s="1141" t="str">
        <f t="shared" si="630"/>
        <v/>
      </c>
      <c r="CP153" s="1141" t="str">
        <f t="shared" si="631"/>
        <v/>
      </c>
      <c r="CQ153" s="1141" t="str">
        <f t="shared" si="632"/>
        <v/>
      </c>
      <c r="CR153" s="1141" t="str">
        <f t="shared" si="633"/>
        <v/>
      </c>
      <c r="CS153" s="1140" t="str">
        <f t="shared" si="634"/>
        <v/>
      </c>
      <c r="CT153" s="1143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9" t="str">
        <f t="shared" si="619"/>
        <v/>
      </c>
      <c r="CE154" s="1140" t="str">
        <f t="shared" si="620"/>
        <v/>
      </c>
      <c r="CF154" s="1141" t="str">
        <f t="shared" si="621"/>
        <v/>
      </c>
      <c r="CG154" s="1141" t="str">
        <f t="shared" si="622"/>
        <v/>
      </c>
      <c r="CH154" s="1141" t="str">
        <f t="shared" si="623"/>
        <v/>
      </c>
      <c r="CI154" s="1141" t="str">
        <f t="shared" si="624"/>
        <v/>
      </c>
      <c r="CJ154" s="1141" t="str">
        <f t="shared" si="625"/>
        <v/>
      </c>
      <c r="CK154" s="1142" t="str">
        <f t="shared" si="626"/>
        <v/>
      </c>
      <c r="CL154" s="1142" t="str">
        <f t="shared" si="627"/>
        <v/>
      </c>
      <c r="CM154" s="1142" t="str">
        <f t="shared" si="628"/>
        <v/>
      </c>
      <c r="CN154" s="1141" t="str">
        <f t="shared" si="629"/>
        <v/>
      </c>
      <c r="CO154" s="1141" t="str">
        <f t="shared" si="630"/>
        <v/>
      </c>
      <c r="CP154" s="1141" t="str">
        <f t="shared" si="631"/>
        <v/>
      </c>
      <c r="CQ154" s="1141" t="str">
        <f t="shared" si="632"/>
        <v/>
      </c>
      <c r="CR154" s="1141" t="str">
        <f t="shared" si="633"/>
        <v/>
      </c>
      <c r="CS154" s="1140" t="str">
        <f t="shared" si="634"/>
        <v/>
      </c>
      <c r="CT154" s="1143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9">
        <f t="shared" si="619"/>
        <v>1</v>
      </c>
      <c r="CE155" s="1140">
        <f t="shared" si="620"/>
        <v>1</v>
      </c>
      <c r="CF155" s="1141">
        <f t="shared" si="621"/>
        <v>1</v>
      </c>
      <c r="CG155" s="1141">
        <f t="shared" si="622"/>
        <v>1</v>
      </c>
      <c r="CH155" s="1141">
        <f t="shared" si="623"/>
        <v>1</v>
      </c>
      <c r="CI155" s="1141">
        <f t="shared" si="624"/>
        <v>1</v>
      </c>
      <c r="CJ155" s="1141">
        <f t="shared" si="625"/>
        <v>1</v>
      </c>
      <c r="CK155" s="1142">
        <f t="shared" si="626"/>
        <v>1</v>
      </c>
      <c r="CL155" s="1142">
        <f t="shared" si="627"/>
        <v>1</v>
      </c>
      <c r="CM155" s="1142">
        <f t="shared" si="628"/>
        <v>1</v>
      </c>
      <c r="CN155" s="1141">
        <f t="shared" si="629"/>
        <v>1</v>
      </c>
      <c r="CO155" s="1141">
        <f t="shared" si="630"/>
        <v>1</v>
      </c>
      <c r="CP155" s="1141">
        <f t="shared" si="631"/>
        <v>1</v>
      </c>
      <c r="CQ155" s="1141">
        <f t="shared" si="632"/>
        <v>1</v>
      </c>
      <c r="CR155" s="1141">
        <f t="shared" si="633"/>
        <v>1</v>
      </c>
      <c r="CS155" s="1140">
        <f t="shared" si="634"/>
        <v>1</v>
      </c>
      <c r="CT155" s="1143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9" t="str">
        <f t="shared" si="619"/>
        <v/>
      </c>
      <c r="CE156" s="1140" t="str">
        <f t="shared" si="620"/>
        <v/>
      </c>
      <c r="CF156" s="1141" t="str">
        <f t="shared" si="621"/>
        <v/>
      </c>
      <c r="CG156" s="1141" t="str">
        <f t="shared" si="622"/>
        <v/>
      </c>
      <c r="CH156" s="1141" t="str">
        <f t="shared" si="623"/>
        <v/>
      </c>
      <c r="CI156" s="1141" t="str">
        <f t="shared" si="624"/>
        <v/>
      </c>
      <c r="CJ156" s="1141" t="str">
        <f t="shared" si="625"/>
        <v/>
      </c>
      <c r="CK156" s="1142" t="str">
        <f t="shared" si="626"/>
        <v/>
      </c>
      <c r="CL156" s="1142" t="str">
        <f t="shared" si="627"/>
        <v/>
      </c>
      <c r="CM156" s="1142" t="str">
        <f t="shared" si="628"/>
        <v/>
      </c>
      <c r="CN156" s="1141" t="str">
        <f t="shared" si="629"/>
        <v/>
      </c>
      <c r="CO156" s="1141" t="str">
        <f t="shared" si="630"/>
        <v/>
      </c>
      <c r="CP156" s="1141" t="str">
        <f t="shared" si="631"/>
        <v/>
      </c>
      <c r="CQ156" s="1141" t="str">
        <f t="shared" si="632"/>
        <v/>
      </c>
      <c r="CR156" s="1141" t="str">
        <f t="shared" si="633"/>
        <v/>
      </c>
      <c r="CS156" s="1140" t="str">
        <f t="shared" si="634"/>
        <v/>
      </c>
      <c r="CT156" s="1143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9" t="str">
        <f t="shared" si="619"/>
        <v/>
      </c>
      <c r="CE157" s="1140" t="str">
        <f t="shared" si="620"/>
        <v/>
      </c>
      <c r="CF157" s="1141" t="str">
        <f t="shared" si="621"/>
        <v/>
      </c>
      <c r="CG157" s="1141" t="str">
        <f t="shared" si="622"/>
        <v/>
      </c>
      <c r="CH157" s="1141" t="str">
        <f t="shared" si="623"/>
        <v/>
      </c>
      <c r="CI157" s="1141" t="str">
        <f t="shared" si="624"/>
        <v/>
      </c>
      <c r="CJ157" s="1141" t="str">
        <f t="shared" si="625"/>
        <v/>
      </c>
      <c r="CK157" s="1142" t="str">
        <f t="shared" si="626"/>
        <v/>
      </c>
      <c r="CL157" s="1142" t="str">
        <f t="shared" si="627"/>
        <v/>
      </c>
      <c r="CM157" s="1142" t="str">
        <f t="shared" si="628"/>
        <v/>
      </c>
      <c r="CN157" s="1141" t="str">
        <f t="shared" si="629"/>
        <v/>
      </c>
      <c r="CO157" s="1141" t="str">
        <f t="shared" si="630"/>
        <v/>
      </c>
      <c r="CP157" s="1141" t="str">
        <f t="shared" si="631"/>
        <v/>
      </c>
      <c r="CQ157" s="1141" t="str">
        <f t="shared" si="632"/>
        <v/>
      </c>
      <c r="CR157" s="1141" t="str">
        <f t="shared" si="633"/>
        <v/>
      </c>
      <c r="CS157" s="1140" t="str">
        <f t="shared" si="634"/>
        <v/>
      </c>
      <c r="CT157" s="1143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9">
        <f t="shared" si="619"/>
        <v>45</v>
      </c>
      <c r="CE158" s="1140">
        <f t="shared" si="620"/>
        <v>45</v>
      </c>
      <c r="CF158" s="1141">
        <f t="shared" si="621"/>
        <v>45</v>
      </c>
      <c r="CG158" s="1141">
        <f t="shared" si="622"/>
        <v>45</v>
      </c>
      <c r="CH158" s="1141">
        <f t="shared" si="623"/>
        <v>45</v>
      </c>
      <c r="CI158" s="1141">
        <f t="shared" si="624"/>
        <v>45</v>
      </c>
      <c r="CJ158" s="1141">
        <f t="shared" si="625"/>
        <v>45</v>
      </c>
      <c r="CK158" s="1142">
        <f t="shared" si="626"/>
        <v>45</v>
      </c>
      <c r="CL158" s="1142">
        <f t="shared" si="627"/>
        <v>45</v>
      </c>
      <c r="CM158" s="1142">
        <f t="shared" si="628"/>
        <v>45</v>
      </c>
      <c r="CN158" s="1141">
        <f t="shared" si="629"/>
        <v>45</v>
      </c>
      <c r="CO158" s="1141">
        <f t="shared" si="630"/>
        <v>45</v>
      </c>
      <c r="CP158" s="1141">
        <f t="shared" si="631"/>
        <v>45</v>
      </c>
      <c r="CQ158" s="1141">
        <f t="shared" si="632"/>
        <v>45</v>
      </c>
      <c r="CR158" s="1141">
        <f t="shared" si="633"/>
        <v>45</v>
      </c>
      <c r="CS158" s="1140">
        <f t="shared" si="634"/>
        <v>45</v>
      </c>
      <c r="CT158" s="1143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9" t="str">
        <f t="shared" si="619"/>
        <v/>
      </c>
      <c r="CE159" s="1140" t="str">
        <f t="shared" si="620"/>
        <v/>
      </c>
      <c r="CF159" s="1141" t="str">
        <f t="shared" si="621"/>
        <v/>
      </c>
      <c r="CG159" s="1141" t="str">
        <f t="shared" si="622"/>
        <v/>
      </c>
      <c r="CH159" s="1141" t="str">
        <f t="shared" si="623"/>
        <v/>
      </c>
      <c r="CI159" s="1141" t="str">
        <f t="shared" si="624"/>
        <v/>
      </c>
      <c r="CJ159" s="1141" t="str">
        <f t="shared" si="625"/>
        <v/>
      </c>
      <c r="CK159" s="1142" t="str">
        <f t="shared" si="626"/>
        <v/>
      </c>
      <c r="CL159" s="1142" t="str">
        <f t="shared" si="627"/>
        <v/>
      </c>
      <c r="CM159" s="1142" t="str">
        <f t="shared" si="628"/>
        <v/>
      </c>
      <c r="CN159" s="1141" t="str">
        <f t="shared" si="629"/>
        <v/>
      </c>
      <c r="CO159" s="1141" t="str">
        <f t="shared" si="630"/>
        <v/>
      </c>
      <c r="CP159" s="1141" t="str">
        <f t="shared" si="631"/>
        <v/>
      </c>
      <c r="CQ159" s="1141" t="str">
        <f t="shared" si="632"/>
        <v/>
      </c>
      <c r="CR159" s="1141" t="str">
        <f t="shared" si="633"/>
        <v/>
      </c>
      <c r="CS159" s="1140" t="str">
        <f t="shared" si="634"/>
        <v/>
      </c>
      <c r="CT159" s="1143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9" t="str">
        <f t="shared" si="619"/>
        <v/>
      </c>
      <c r="CE160" s="1140" t="str">
        <f t="shared" si="620"/>
        <v/>
      </c>
      <c r="CF160" s="1141" t="str">
        <f t="shared" si="621"/>
        <v/>
      </c>
      <c r="CG160" s="1141" t="str">
        <f t="shared" si="622"/>
        <v/>
      </c>
      <c r="CH160" s="1141" t="str">
        <f t="shared" si="623"/>
        <v/>
      </c>
      <c r="CI160" s="1141" t="str">
        <f t="shared" si="624"/>
        <v/>
      </c>
      <c r="CJ160" s="1141" t="str">
        <f t="shared" si="625"/>
        <v/>
      </c>
      <c r="CK160" s="1142" t="str">
        <f t="shared" si="626"/>
        <v/>
      </c>
      <c r="CL160" s="1142" t="str">
        <f t="shared" si="627"/>
        <v/>
      </c>
      <c r="CM160" s="1142" t="str">
        <f t="shared" si="628"/>
        <v/>
      </c>
      <c r="CN160" s="1141" t="str">
        <f t="shared" si="629"/>
        <v/>
      </c>
      <c r="CO160" s="1141" t="str">
        <f t="shared" si="630"/>
        <v/>
      </c>
      <c r="CP160" s="1141" t="str">
        <f t="shared" si="631"/>
        <v/>
      </c>
      <c r="CQ160" s="1141" t="str">
        <f t="shared" si="632"/>
        <v/>
      </c>
      <c r="CR160" s="1141" t="str">
        <f t="shared" si="633"/>
        <v/>
      </c>
      <c r="CS160" s="1140" t="str">
        <f t="shared" si="634"/>
        <v/>
      </c>
      <c r="CT160" s="1143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9" t="str">
        <f t="shared" si="619"/>
        <v/>
      </c>
      <c r="CE161" s="1140" t="str">
        <f t="shared" si="620"/>
        <v/>
      </c>
      <c r="CF161" s="1141" t="str">
        <f t="shared" si="621"/>
        <v/>
      </c>
      <c r="CG161" s="1141" t="str">
        <f t="shared" si="622"/>
        <v/>
      </c>
      <c r="CH161" s="1141" t="str">
        <f t="shared" si="623"/>
        <v/>
      </c>
      <c r="CI161" s="1141" t="str">
        <f t="shared" si="624"/>
        <v/>
      </c>
      <c r="CJ161" s="1141" t="str">
        <f t="shared" si="625"/>
        <v/>
      </c>
      <c r="CK161" s="1142" t="str">
        <f t="shared" si="626"/>
        <v/>
      </c>
      <c r="CL161" s="1142" t="str">
        <f t="shared" si="627"/>
        <v/>
      </c>
      <c r="CM161" s="1142" t="str">
        <f t="shared" si="628"/>
        <v/>
      </c>
      <c r="CN161" s="1141" t="str">
        <f t="shared" si="629"/>
        <v/>
      </c>
      <c r="CO161" s="1141" t="str">
        <f t="shared" si="630"/>
        <v/>
      </c>
      <c r="CP161" s="1141" t="str">
        <f t="shared" si="631"/>
        <v/>
      </c>
      <c r="CQ161" s="1141" t="str">
        <f t="shared" si="632"/>
        <v/>
      </c>
      <c r="CR161" s="1141" t="str">
        <f t="shared" si="633"/>
        <v/>
      </c>
      <c r="CS161" s="1140" t="str">
        <f t="shared" si="634"/>
        <v/>
      </c>
      <c r="CT161" s="1143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9" t="str">
        <f t="shared" si="619"/>
        <v/>
      </c>
      <c r="CE162" s="1140" t="str">
        <f t="shared" si="620"/>
        <v/>
      </c>
      <c r="CF162" s="1141" t="str">
        <f t="shared" si="621"/>
        <v/>
      </c>
      <c r="CG162" s="1141" t="str">
        <f t="shared" si="622"/>
        <v/>
      </c>
      <c r="CH162" s="1141" t="str">
        <f t="shared" si="623"/>
        <v/>
      </c>
      <c r="CI162" s="1141" t="str">
        <f t="shared" si="624"/>
        <v/>
      </c>
      <c r="CJ162" s="1141" t="str">
        <f t="shared" si="625"/>
        <v/>
      </c>
      <c r="CK162" s="1142" t="str">
        <f t="shared" si="626"/>
        <v/>
      </c>
      <c r="CL162" s="1142" t="str">
        <f t="shared" si="627"/>
        <v/>
      </c>
      <c r="CM162" s="1142" t="str">
        <f t="shared" si="628"/>
        <v/>
      </c>
      <c r="CN162" s="1141" t="str">
        <f t="shared" si="629"/>
        <v/>
      </c>
      <c r="CO162" s="1141" t="str">
        <f t="shared" si="630"/>
        <v/>
      </c>
      <c r="CP162" s="1141" t="str">
        <f t="shared" si="631"/>
        <v/>
      </c>
      <c r="CQ162" s="1141" t="str">
        <f t="shared" si="632"/>
        <v/>
      </c>
      <c r="CR162" s="1141" t="str">
        <f t="shared" si="633"/>
        <v/>
      </c>
      <c r="CS162" s="1140" t="str">
        <f t="shared" si="634"/>
        <v/>
      </c>
      <c r="CT162" s="1143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9" t="str">
        <f t="shared" si="619"/>
        <v/>
      </c>
      <c r="CE163" s="1140" t="str">
        <f t="shared" si="620"/>
        <v/>
      </c>
      <c r="CF163" s="1141" t="str">
        <f t="shared" si="621"/>
        <v/>
      </c>
      <c r="CG163" s="1141" t="str">
        <f t="shared" si="622"/>
        <v/>
      </c>
      <c r="CH163" s="1141" t="str">
        <f t="shared" si="623"/>
        <v/>
      </c>
      <c r="CI163" s="1141" t="str">
        <f t="shared" si="624"/>
        <v/>
      </c>
      <c r="CJ163" s="1141" t="str">
        <f t="shared" si="625"/>
        <v/>
      </c>
      <c r="CK163" s="1142" t="str">
        <f t="shared" si="626"/>
        <v/>
      </c>
      <c r="CL163" s="1142" t="str">
        <f t="shared" si="627"/>
        <v/>
      </c>
      <c r="CM163" s="1142" t="str">
        <f t="shared" si="628"/>
        <v/>
      </c>
      <c r="CN163" s="1141" t="str">
        <f t="shared" si="629"/>
        <v/>
      </c>
      <c r="CO163" s="1141" t="str">
        <f t="shared" si="630"/>
        <v/>
      </c>
      <c r="CP163" s="1141" t="str">
        <f t="shared" si="631"/>
        <v/>
      </c>
      <c r="CQ163" s="1141" t="str">
        <f t="shared" si="632"/>
        <v/>
      </c>
      <c r="CR163" s="1141" t="str">
        <f t="shared" si="633"/>
        <v/>
      </c>
      <c r="CS163" s="1140" t="str">
        <f t="shared" si="634"/>
        <v/>
      </c>
      <c r="CT163" s="1143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9">
        <f t="shared" si="619"/>
        <v>1</v>
      </c>
      <c r="CE164" s="1140">
        <f t="shared" si="620"/>
        <v>1</v>
      </c>
      <c r="CF164" s="1141">
        <f t="shared" si="621"/>
        <v>1</v>
      </c>
      <c r="CG164" s="1141">
        <f t="shared" si="622"/>
        <v>1</v>
      </c>
      <c r="CH164" s="1141">
        <f t="shared" si="623"/>
        <v>1</v>
      </c>
      <c r="CI164" s="1141">
        <f t="shared" si="624"/>
        <v>1</v>
      </c>
      <c r="CJ164" s="1141">
        <f t="shared" si="625"/>
        <v>1</v>
      </c>
      <c r="CK164" s="1142">
        <f t="shared" si="626"/>
        <v>1</v>
      </c>
      <c r="CL164" s="1142">
        <f t="shared" si="627"/>
        <v>1</v>
      </c>
      <c r="CM164" s="1142">
        <f t="shared" si="628"/>
        <v>1</v>
      </c>
      <c r="CN164" s="1141">
        <f t="shared" si="629"/>
        <v>1</v>
      </c>
      <c r="CO164" s="1141">
        <f t="shared" si="630"/>
        <v>1</v>
      </c>
      <c r="CP164" s="1141">
        <f t="shared" si="631"/>
        <v>1</v>
      </c>
      <c r="CQ164" s="1141">
        <f t="shared" si="632"/>
        <v>1</v>
      </c>
      <c r="CR164" s="1141">
        <f t="shared" si="633"/>
        <v>1</v>
      </c>
      <c r="CS164" s="1140">
        <f t="shared" si="634"/>
        <v>1</v>
      </c>
      <c r="CT164" s="1143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2</v>
      </c>
      <c r="DB164" s="327">
        <f t="shared" si="643"/>
        <v>2</v>
      </c>
      <c r="DC164" s="327">
        <f t="shared" si="644"/>
        <v>3</v>
      </c>
      <c r="DD164" s="327">
        <f t="shared" si="645"/>
        <v>3</v>
      </c>
      <c r="DE164" s="326">
        <f t="shared" si="646"/>
        <v>4</v>
      </c>
      <c r="DF164" s="326">
        <f t="shared" si="647"/>
        <v>4</v>
      </c>
      <c r="DG164" s="326">
        <f t="shared" si="648"/>
        <v>5</v>
      </c>
      <c r="DH164" s="326">
        <f t="shared" si="649"/>
        <v>6</v>
      </c>
      <c r="DI164" s="326">
        <f t="shared" si="650"/>
        <v>7</v>
      </c>
      <c r="DJ164" s="325">
        <f t="shared" si="651"/>
        <v>8</v>
      </c>
      <c r="DK164" s="324">
        <f t="shared" si="652"/>
        <v>9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9" t="str">
        <f t="shared" si="619"/>
        <v/>
      </c>
      <c r="CE165" s="1140" t="str">
        <f t="shared" si="620"/>
        <v/>
      </c>
      <c r="CF165" s="1141" t="str">
        <f t="shared" si="621"/>
        <v/>
      </c>
      <c r="CG165" s="1141" t="str">
        <f t="shared" si="622"/>
        <v/>
      </c>
      <c r="CH165" s="1141" t="str">
        <f t="shared" si="623"/>
        <v/>
      </c>
      <c r="CI165" s="1141" t="str">
        <f t="shared" si="624"/>
        <v/>
      </c>
      <c r="CJ165" s="1141" t="str">
        <f t="shared" si="625"/>
        <v/>
      </c>
      <c r="CK165" s="1142" t="str">
        <f t="shared" si="626"/>
        <v/>
      </c>
      <c r="CL165" s="1142" t="str">
        <f t="shared" si="627"/>
        <v/>
      </c>
      <c r="CM165" s="1142" t="str">
        <f t="shared" si="628"/>
        <v/>
      </c>
      <c r="CN165" s="1141" t="str">
        <f t="shared" si="629"/>
        <v/>
      </c>
      <c r="CO165" s="1141" t="str">
        <f t="shared" si="630"/>
        <v/>
      </c>
      <c r="CP165" s="1141" t="str">
        <f t="shared" si="631"/>
        <v/>
      </c>
      <c r="CQ165" s="1141" t="str">
        <f t="shared" si="632"/>
        <v/>
      </c>
      <c r="CR165" s="1141" t="str">
        <f t="shared" si="633"/>
        <v/>
      </c>
      <c r="CS165" s="1140" t="str">
        <f t="shared" si="634"/>
        <v/>
      </c>
      <c r="CT165" s="1143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7" t="str">
        <f t="shared" si="619"/>
        <v/>
      </c>
      <c r="CE166" s="1128" t="str">
        <f t="shared" si="620"/>
        <v/>
      </c>
      <c r="CF166" s="1129" t="str">
        <f t="shared" si="621"/>
        <v/>
      </c>
      <c r="CG166" s="1129" t="str">
        <f t="shared" si="622"/>
        <v/>
      </c>
      <c r="CH166" s="1129" t="str">
        <f t="shared" si="623"/>
        <v/>
      </c>
      <c r="CI166" s="1129" t="str">
        <f t="shared" si="624"/>
        <v/>
      </c>
      <c r="CJ166" s="1129" t="str">
        <f t="shared" si="625"/>
        <v/>
      </c>
      <c r="CK166" s="1130" t="str">
        <f t="shared" si="626"/>
        <v/>
      </c>
      <c r="CL166" s="1130" t="str">
        <f t="shared" si="627"/>
        <v/>
      </c>
      <c r="CM166" s="1130" t="str">
        <f t="shared" si="628"/>
        <v/>
      </c>
      <c r="CN166" s="1129" t="str">
        <f t="shared" si="629"/>
        <v/>
      </c>
      <c r="CO166" s="1129" t="str">
        <f t="shared" si="630"/>
        <v/>
      </c>
      <c r="CP166" s="1129" t="str">
        <f t="shared" si="631"/>
        <v/>
      </c>
      <c r="CQ166" s="1129" t="str">
        <f t="shared" si="632"/>
        <v/>
      </c>
      <c r="CR166" s="1129" t="str">
        <f t="shared" si="633"/>
        <v/>
      </c>
      <c r="CS166" s="1128" t="str">
        <f t="shared" si="634"/>
        <v/>
      </c>
      <c r="CT166" s="1131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9" t="str">
        <f t="shared" si="619"/>
        <v/>
      </c>
      <c r="CE167" s="1140" t="str">
        <f t="shared" si="620"/>
        <v/>
      </c>
      <c r="CF167" s="1141" t="str">
        <f t="shared" si="621"/>
        <v/>
      </c>
      <c r="CG167" s="1141" t="str">
        <f t="shared" si="622"/>
        <v/>
      </c>
      <c r="CH167" s="1141" t="str">
        <f t="shared" si="623"/>
        <v/>
      </c>
      <c r="CI167" s="1141" t="str">
        <f t="shared" si="624"/>
        <v/>
      </c>
      <c r="CJ167" s="1141" t="str">
        <f t="shared" si="625"/>
        <v/>
      </c>
      <c r="CK167" s="1142" t="str">
        <f t="shared" si="626"/>
        <v/>
      </c>
      <c r="CL167" s="1142" t="str">
        <f t="shared" si="627"/>
        <v/>
      </c>
      <c r="CM167" s="1142" t="str">
        <f t="shared" si="628"/>
        <v/>
      </c>
      <c r="CN167" s="1141" t="str">
        <f t="shared" si="629"/>
        <v/>
      </c>
      <c r="CO167" s="1141" t="str">
        <f t="shared" si="630"/>
        <v/>
      </c>
      <c r="CP167" s="1141" t="str">
        <f t="shared" si="631"/>
        <v/>
      </c>
      <c r="CQ167" s="1141" t="str">
        <f t="shared" si="632"/>
        <v/>
      </c>
      <c r="CR167" s="1141" t="str">
        <f t="shared" si="633"/>
        <v/>
      </c>
      <c r="CS167" s="1140" t="str">
        <f t="shared" si="634"/>
        <v/>
      </c>
      <c r="CT167" s="1143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9" t="str">
        <f t="shared" si="619"/>
        <v/>
      </c>
      <c r="CE168" s="1140" t="str">
        <f t="shared" si="620"/>
        <v/>
      </c>
      <c r="CF168" s="1141" t="str">
        <f t="shared" si="621"/>
        <v/>
      </c>
      <c r="CG168" s="1141" t="str">
        <f t="shared" si="622"/>
        <v/>
      </c>
      <c r="CH168" s="1141" t="str">
        <f t="shared" si="623"/>
        <v/>
      </c>
      <c r="CI168" s="1141" t="str">
        <f t="shared" si="624"/>
        <v/>
      </c>
      <c r="CJ168" s="1141" t="str">
        <f t="shared" si="625"/>
        <v/>
      </c>
      <c r="CK168" s="1142" t="str">
        <f t="shared" si="626"/>
        <v/>
      </c>
      <c r="CL168" s="1142" t="str">
        <f t="shared" si="627"/>
        <v/>
      </c>
      <c r="CM168" s="1142" t="str">
        <f t="shared" si="628"/>
        <v/>
      </c>
      <c r="CN168" s="1141" t="str">
        <f t="shared" si="629"/>
        <v/>
      </c>
      <c r="CO168" s="1141" t="str">
        <f t="shared" si="630"/>
        <v/>
      </c>
      <c r="CP168" s="1141" t="str">
        <f t="shared" si="631"/>
        <v/>
      </c>
      <c r="CQ168" s="1141" t="str">
        <f t="shared" si="632"/>
        <v/>
      </c>
      <c r="CR168" s="1141" t="str">
        <f t="shared" si="633"/>
        <v/>
      </c>
      <c r="CS168" s="1140" t="str">
        <f t="shared" si="634"/>
        <v/>
      </c>
      <c r="CT168" s="1143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9" t="str">
        <f t="shared" si="619"/>
        <v/>
      </c>
      <c r="CE169" s="1140" t="str">
        <f t="shared" si="620"/>
        <v/>
      </c>
      <c r="CF169" s="1141" t="str">
        <f t="shared" si="621"/>
        <v/>
      </c>
      <c r="CG169" s="1141" t="str">
        <f t="shared" si="622"/>
        <v/>
      </c>
      <c r="CH169" s="1141" t="str">
        <f t="shared" si="623"/>
        <v/>
      </c>
      <c r="CI169" s="1141" t="str">
        <f t="shared" si="624"/>
        <v/>
      </c>
      <c r="CJ169" s="1141" t="str">
        <f t="shared" si="625"/>
        <v/>
      </c>
      <c r="CK169" s="1142" t="str">
        <f t="shared" si="626"/>
        <v/>
      </c>
      <c r="CL169" s="1142" t="str">
        <f t="shared" si="627"/>
        <v/>
      </c>
      <c r="CM169" s="1142" t="str">
        <f t="shared" si="628"/>
        <v/>
      </c>
      <c r="CN169" s="1141" t="str">
        <f t="shared" si="629"/>
        <v/>
      </c>
      <c r="CO169" s="1141" t="str">
        <f t="shared" si="630"/>
        <v/>
      </c>
      <c r="CP169" s="1141" t="str">
        <f t="shared" si="631"/>
        <v/>
      </c>
      <c r="CQ169" s="1141" t="str">
        <f t="shared" si="632"/>
        <v/>
      </c>
      <c r="CR169" s="1141" t="str">
        <f t="shared" si="633"/>
        <v/>
      </c>
      <c r="CS169" s="1140" t="str">
        <f t="shared" si="634"/>
        <v/>
      </c>
      <c r="CT169" s="1143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9" t="str">
        <f t="shared" si="619"/>
        <v/>
      </c>
      <c r="CE170" s="1140" t="str">
        <f t="shared" si="620"/>
        <v/>
      </c>
      <c r="CF170" s="1141" t="str">
        <f t="shared" si="621"/>
        <v/>
      </c>
      <c r="CG170" s="1141" t="str">
        <f t="shared" si="622"/>
        <v/>
      </c>
      <c r="CH170" s="1141" t="str">
        <f t="shared" si="623"/>
        <v/>
      </c>
      <c r="CI170" s="1141" t="str">
        <f t="shared" si="624"/>
        <v/>
      </c>
      <c r="CJ170" s="1141" t="str">
        <f t="shared" si="625"/>
        <v/>
      </c>
      <c r="CK170" s="1142" t="str">
        <f t="shared" si="626"/>
        <v/>
      </c>
      <c r="CL170" s="1142" t="str">
        <f t="shared" si="627"/>
        <v/>
      </c>
      <c r="CM170" s="1142" t="str">
        <f t="shared" si="628"/>
        <v/>
      </c>
      <c r="CN170" s="1141" t="str">
        <f t="shared" si="629"/>
        <v/>
      </c>
      <c r="CO170" s="1141" t="str">
        <f t="shared" si="630"/>
        <v/>
      </c>
      <c r="CP170" s="1141" t="str">
        <f t="shared" si="631"/>
        <v/>
      </c>
      <c r="CQ170" s="1141" t="str">
        <f t="shared" si="632"/>
        <v/>
      </c>
      <c r="CR170" s="1141" t="str">
        <f t="shared" si="633"/>
        <v/>
      </c>
      <c r="CS170" s="1140" t="str">
        <f t="shared" si="634"/>
        <v/>
      </c>
      <c r="CT170" s="1143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9" t="str">
        <f t="shared" si="619"/>
        <v/>
      </c>
      <c r="CE171" s="1140" t="str">
        <f t="shared" si="620"/>
        <v/>
      </c>
      <c r="CF171" s="1141" t="str">
        <f t="shared" si="621"/>
        <v/>
      </c>
      <c r="CG171" s="1141" t="str">
        <f t="shared" si="622"/>
        <v/>
      </c>
      <c r="CH171" s="1141" t="str">
        <f t="shared" si="623"/>
        <v/>
      </c>
      <c r="CI171" s="1141" t="str">
        <f t="shared" si="624"/>
        <v/>
      </c>
      <c r="CJ171" s="1141" t="str">
        <f t="shared" si="625"/>
        <v/>
      </c>
      <c r="CK171" s="1142" t="str">
        <f t="shared" si="626"/>
        <v/>
      </c>
      <c r="CL171" s="1142" t="str">
        <f t="shared" si="627"/>
        <v/>
      </c>
      <c r="CM171" s="1142" t="str">
        <f t="shared" si="628"/>
        <v/>
      </c>
      <c r="CN171" s="1141" t="str">
        <f t="shared" si="629"/>
        <v/>
      </c>
      <c r="CO171" s="1141" t="str">
        <f t="shared" si="630"/>
        <v/>
      </c>
      <c r="CP171" s="1141" t="str">
        <f t="shared" si="631"/>
        <v/>
      </c>
      <c r="CQ171" s="1141" t="str">
        <f t="shared" si="632"/>
        <v/>
      </c>
      <c r="CR171" s="1141" t="str">
        <f t="shared" si="633"/>
        <v/>
      </c>
      <c r="CS171" s="1140" t="str">
        <f t="shared" si="634"/>
        <v/>
      </c>
      <c r="CT171" s="1143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7" t="str">
        <f t="shared" si="619"/>
        <v/>
      </c>
      <c r="CE172" s="1128" t="str">
        <f t="shared" si="620"/>
        <v/>
      </c>
      <c r="CF172" s="1129" t="str">
        <f t="shared" si="621"/>
        <v/>
      </c>
      <c r="CG172" s="1129" t="str">
        <f t="shared" si="622"/>
        <v/>
      </c>
      <c r="CH172" s="1129" t="str">
        <f t="shared" si="623"/>
        <v/>
      </c>
      <c r="CI172" s="1129" t="str">
        <f t="shared" si="624"/>
        <v/>
      </c>
      <c r="CJ172" s="1129" t="str">
        <f t="shared" si="625"/>
        <v/>
      </c>
      <c r="CK172" s="1130" t="str">
        <f t="shared" si="626"/>
        <v/>
      </c>
      <c r="CL172" s="1130" t="str">
        <f t="shared" si="627"/>
        <v/>
      </c>
      <c r="CM172" s="1130" t="str">
        <f t="shared" si="628"/>
        <v/>
      </c>
      <c r="CN172" s="1129" t="str">
        <f t="shared" si="629"/>
        <v/>
      </c>
      <c r="CO172" s="1129" t="str">
        <f t="shared" si="630"/>
        <v/>
      </c>
      <c r="CP172" s="1129" t="str">
        <f t="shared" si="631"/>
        <v/>
      </c>
      <c r="CQ172" s="1129" t="str">
        <f t="shared" si="632"/>
        <v/>
      </c>
      <c r="CR172" s="1129" t="str">
        <f t="shared" si="633"/>
        <v/>
      </c>
      <c r="CS172" s="1128" t="str">
        <f t="shared" si="634"/>
        <v/>
      </c>
      <c r="CT172" s="1131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7" t="str">
        <f t="shared" si="619"/>
        <v/>
      </c>
      <c r="CE173" s="1128" t="str">
        <f t="shared" si="620"/>
        <v/>
      </c>
      <c r="CF173" s="1129" t="str">
        <f t="shared" si="621"/>
        <v/>
      </c>
      <c r="CG173" s="1129" t="str">
        <f t="shared" si="622"/>
        <v/>
      </c>
      <c r="CH173" s="1129" t="str">
        <f t="shared" si="623"/>
        <v/>
      </c>
      <c r="CI173" s="1129" t="str">
        <f t="shared" si="624"/>
        <v/>
      </c>
      <c r="CJ173" s="1129" t="str">
        <f t="shared" si="625"/>
        <v/>
      </c>
      <c r="CK173" s="1130" t="str">
        <f t="shared" si="626"/>
        <v/>
      </c>
      <c r="CL173" s="1130" t="str">
        <f t="shared" si="627"/>
        <v/>
      </c>
      <c r="CM173" s="1130" t="str">
        <f t="shared" si="628"/>
        <v/>
      </c>
      <c r="CN173" s="1129" t="str">
        <f t="shared" si="629"/>
        <v/>
      </c>
      <c r="CO173" s="1129" t="str">
        <f t="shared" si="630"/>
        <v/>
      </c>
      <c r="CP173" s="1129" t="str">
        <f t="shared" si="631"/>
        <v/>
      </c>
      <c r="CQ173" s="1129" t="str">
        <f t="shared" si="632"/>
        <v/>
      </c>
      <c r="CR173" s="1129" t="str">
        <f t="shared" si="633"/>
        <v/>
      </c>
      <c r="CS173" s="1128" t="str">
        <f t="shared" si="634"/>
        <v/>
      </c>
      <c r="CT173" s="1131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7" t="str">
        <f t="shared" si="619"/>
        <v/>
      </c>
      <c r="CE174" s="1128" t="str">
        <f t="shared" si="620"/>
        <v/>
      </c>
      <c r="CF174" s="1129" t="str">
        <f t="shared" si="621"/>
        <v/>
      </c>
      <c r="CG174" s="1129" t="str">
        <f t="shared" si="622"/>
        <v/>
      </c>
      <c r="CH174" s="1129" t="str">
        <f t="shared" si="623"/>
        <v/>
      </c>
      <c r="CI174" s="1129" t="str">
        <f t="shared" si="624"/>
        <v/>
      </c>
      <c r="CJ174" s="1129" t="str">
        <f t="shared" si="625"/>
        <v/>
      </c>
      <c r="CK174" s="1130" t="str">
        <f t="shared" si="626"/>
        <v/>
      </c>
      <c r="CL174" s="1130" t="str">
        <f t="shared" si="627"/>
        <v/>
      </c>
      <c r="CM174" s="1130" t="str">
        <f t="shared" si="628"/>
        <v/>
      </c>
      <c r="CN174" s="1129" t="str">
        <f t="shared" si="629"/>
        <v/>
      </c>
      <c r="CO174" s="1129" t="str">
        <f t="shared" si="630"/>
        <v/>
      </c>
      <c r="CP174" s="1129" t="str">
        <f t="shared" si="631"/>
        <v/>
      </c>
      <c r="CQ174" s="1129" t="str">
        <f t="shared" si="632"/>
        <v/>
      </c>
      <c r="CR174" s="1129" t="str">
        <f t="shared" si="633"/>
        <v/>
      </c>
      <c r="CS174" s="1128" t="str">
        <f t="shared" si="634"/>
        <v/>
      </c>
      <c r="CT174" s="1131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9" t="str">
        <f t="shared" si="619"/>
        <v/>
      </c>
      <c r="CE175" s="1140" t="str">
        <f t="shared" si="620"/>
        <v/>
      </c>
      <c r="CF175" s="1141" t="str">
        <f t="shared" si="621"/>
        <v/>
      </c>
      <c r="CG175" s="1141" t="str">
        <f t="shared" si="622"/>
        <v/>
      </c>
      <c r="CH175" s="1141" t="str">
        <f t="shared" si="623"/>
        <v/>
      </c>
      <c r="CI175" s="1141" t="str">
        <f t="shared" si="624"/>
        <v/>
      </c>
      <c r="CJ175" s="1141" t="str">
        <f t="shared" si="625"/>
        <v/>
      </c>
      <c r="CK175" s="1142" t="str">
        <f t="shared" si="626"/>
        <v/>
      </c>
      <c r="CL175" s="1142" t="str">
        <f t="shared" si="627"/>
        <v/>
      </c>
      <c r="CM175" s="1142" t="str">
        <f t="shared" si="628"/>
        <v/>
      </c>
      <c r="CN175" s="1141" t="str">
        <f t="shared" si="629"/>
        <v/>
      </c>
      <c r="CO175" s="1141" t="str">
        <f t="shared" si="630"/>
        <v/>
      </c>
      <c r="CP175" s="1141" t="str">
        <f t="shared" si="631"/>
        <v/>
      </c>
      <c r="CQ175" s="1141" t="str">
        <f t="shared" si="632"/>
        <v/>
      </c>
      <c r="CR175" s="1141" t="str">
        <f t="shared" si="633"/>
        <v/>
      </c>
      <c r="CS175" s="1140" t="str">
        <f t="shared" si="634"/>
        <v/>
      </c>
      <c r="CT175" s="1143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9" t="str">
        <f t="shared" si="619"/>
        <v/>
      </c>
      <c r="CE176" s="1140" t="str">
        <f t="shared" si="620"/>
        <v/>
      </c>
      <c r="CF176" s="1141" t="str">
        <f t="shared" si="621"/>
        <v/>
      </c>
      <c r="CG176" s="1141" t="str">
        <f t="shared" si="622"/>
        <v/>
      </c>
      <c r="CH176" s="1141" t="str">
        <f t="shared" si="623"/>
        <v/>
      </c>
      <c r="CI176" s="1141" t="str">
        <f t="shared" si="624"/>
        <v/>
      </c>
      <c r="CJ176" s="1141" t="str">
        <f t="shared" si="625"/>
        <v/>
      </c>
      <c r="CK176" s="1142" t="str">
        <f t="shared" si="626"/>
        <v/>
      </c>
      <c r="CL176" s="1142" t="str">
        <f t="shared" si="627"/>
        <v/>
      </c>
      <c r="CM176" s="1142" t="str">
        <f t="shared" si="628"/>
        <v/>
      </c>
      <c r="CN176" s="1141" t="str">
        <f t="shared" si="629"/>
        <v/>
      </c>
      <c r="CO176" s="1141" t="str">
        <f t="shared" si="630"/>
        <v/>
      </c>
      <c r="CP176" s="1141" t="str">
        <f t="shared" si="631"/>
        <v/>
      </c>
      <c r="CQ176" s="1141" t="str">
        <f t="shared" si="632"/>
        <v/>
      </c>
      <c r="CR176" s="1141" t="str">
        <f t="shared" si="633"/>
        <v/>
      </c>
      <c r="CS176" s="1140" t="str">
        <f t="shared" si="634"/>
        <v/>
      </c>
      <c r="CT176" s="1143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7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7" t="str">
        <f t="shared" si="619"/>
        <v/>
      </c>
      <c r="CE177" s="1128" t="str">
        <f t="shared" si="620"/>
        <v/>
      </c>
      <c r="CF177" s="1129" t="str">
        <f t="shared" si="621"/>
        <v/>
      </c>
      <c r="CG177" s="1129" t="str">
        <f t="shared" si="622"/>
        <v/>
      </c>
      <c r="CH177" s="1129" t="str">
        <f t="shared" si="623"/>
        <v/>
      </c>
      <c r="CI177" s="1129" t="str">
        <f t="shared" si="624"/>
        <v/>
      </c>
      <c r="CJ177" s="1129" t="str">
        <f t="shared" si="625"/>
        <v/>
      </c>
      <c r="CK177" s="1130" t="str">
        <f t="shared" si="626"/>
        <v/>
      </c>
      <c r="CL177" s="1130" t="str">
        <f t="shared" si="627"/>
        <v/>
      </c>
      <c r="CM177" s="1130" t="str">
        <f t="shared" si="628"/>
        <v/>
      </c>
      <c r="CN177" s="1129" t="str">
        <f t="shared" si="629"/>
        <v/>
      </c>
      <c r="CO177" s="1129" t="str">
        <f t="shared" si="630"/>
        <v/>
      </c>
      <c r="CP177" s="1129" t="str">
        <f t="shared" si="631"/>
        <v/>
      </c>
      <c r="CQ177" s="1129" t="str">
        <f t="shared" si="632"/>
        <v/>
      </c>
      <c r="CR177" s="1129" t="str">
        <f t="shared" si="633"/>
        <v/>
      </c>
      <c r="CS177" s="1128" t="str">
        <f t="shared" si="634"/>
        <v/>
      </c>
      <c r="CT177" s="1131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8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9">
        <f t="shared" si="749"/>
        <v>0</v>
      </c>
      <c r="CF178" s="1110">
        <f t="shared" si="749"/>
        <v>0</v>
      </c>
      <c r="CG178" s="1110">
        <f t="shared" si="749"/>
        <v>0</v>
      </c>
      <c r="CH178" s="1110">
        <f t="shared" si="749"/>
        <v>0</v>
      </c>
      <c r="CI178" s="1110">
        <f t="shared" si="749"/>
        <v>0</v>
      </c>
      <c r="CJ178" s="1110">
        <f t="shared" si="749"/>
        <v>0</v>
      </c>
      <c r="CK178" s="1111">
        <f t="shared" si="749"/>
        <v>0</v>
      </c>
      <c r="CL178" s="1111">
        <f t="shared" si="749"/>
        <v>0</v>
      </c>
      <c r="CM178" s="1111">
        <f t="shared" si="749"/>
        <v>0</v>
      </c>
      <c r="CN178" s="1110">
        <f t="shared" si="749"/>
        <v>0</v>
      </c>
      <c r="CO178" s="1110">
        <f t="shared" si="749"/>
        <v>0</v>
      </c>
      <c r="CP178" s="1110">
        <f t="shared" si="749"/>
        <v>0</v>
      </c>
      <c r="CQ178" s="1110">
        <f t="shared" si="749"/>
        <v>0</v>
      </c>
      <c r="CR178" s="1110">
        <f t="shared" si="749"/>
        <v>0</v>
      </c>
      <c r="CS178" s="1109">
        <f t="shared" si="749"/>
        <v>0</v>
      </c>
      <c r="CT178" s="11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1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8">
        <f t="shared" si="749"/>
        <v>100</v>
      </c>
      <c r="CE179" s="1109">
        <f t="shared" si="749"/>
        <v>100</v>
      </c>
      <c r="CF179" s="1110">
        <f t="shared" si="749"/>
        <v>100</v>
      </c>
      <c r="CG179" s="1110">
        <f t="shared" si="749"/>
        <v>100</v>
      </c>
      <c r="CH179" s="1110">
        <f t="shared" si="749"/>
        <v>100</v>
      </c>
      <c r="CI179" s="1110">
        <f t="shared" si="749"/>
        <v>100</v>
      </c>
      <c r="CJ179" s="1110">
        <f t="shared" si="749"/>
        <v>100</v>
      </c>
      <c r="CK179" s="1111">
        <f t="shared" si="749"/>
        <v>100</v>
      </c>
      <c r="CL179" s="1111">
        <f t="shared" si="749"/>
        <v>100</v>
      </c>
      <c r="CM179" s="1111">
        <f t="shared" si="749"/>
        <v>100</v>
      </c>
      <c r="CN179" s="1110">
        <f t="shared" si="749"/>
        <v>100</v>
      </c>
      <c r="CO179" s="1110">
        <f t="shared" si="749"/>
        <v>100</v>
      </c>
      <c r="CP179" s="1110">
        <f t="shared" si="749"/>
        <v>100</v>
      </c>
      <c r="CQ179" s="1110">
        <f t="shared" si="749"/>
        <v>100</v>
      </c>
      <c r="CR179" s="1110">
        <f t="shared" si="749"/>
        <v>100</v>
      </c>
      <c r="CS179" s="1109">
        <f t="shared" si="749"/>
        <v>100</v>
      </c>
      <c r="CT179" s="11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7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4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5" t="str">
        <f t="shared" si="758"/>
        <v/>
      </c>
      <c r="CG180" s="1115" t="str">
        <f t="shared" si="758"/>
        <v/>
      </c>
      <c r="CH180" s="1115">
        <f t="shared" si="758"/>
        <v>0</v>
      </c>
      <c r="CI180" s="1115">
        <f t="shared" si="758"/>
        <v>0</v>
      </c>
      <c r="CJ180" s="1115">
        <f t="shared" si="758"/>
        <v>0</v>
      </c>
      <c r="CK180" s="1116">
        <f t="shared" si="758"/>
        <v>0</v>
      </c>
      <c r="CL180" s="1116">
        <f t="shared" si="758"/>
        <v>0</v>
      </c>
      <c r="CM180" s="1116">
        <f t="shared" si="758"/>
        <v>0</v>
      </c>
      <c r="CN180" s="1115">
        <f t="shared" si="758"/>
        <v>0</v>
      </c>
      <c r="CO180" s="1115">
        <f t="shared" si="758"/>
        <v>0</v>
      </c>
      <c r="CP180" s="1115">
        <f t="shared" si="758"/>
        <v>2.5549032398347465E-2</v>
      </c>
      <c r="CQ180" s="1115" t="str">
        <f t="shared" si="758"/>
        <v/>
      </c>
      <c r="CR180" s="1115" t="str">
        <f t="shared" si="758"/>
        <v/>
      </c>
      <c r="CS180" s="1114" t="str">
        <f t="shared" si="758"/>
        <v/>
      </c>
      <c r="CT180" s="1117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2.5549032398347465E-2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9">
        <f t="shared" si="758"/>
        <v>0</v>
      </c>
      <c r="CF181" s="1110">
        <f t="shared" si="758"/>
        <v>0</v>
      </c>
      <c r="CG181" s="1110">
        <f t="shared" si="758"/>
        <v>0</v>
      </c>
      <c r="CH181" s="1110">
        <f t="shared" si="758"/>
        <v>0</v>
      </c>
      <c r="CI181" s="1110">
        <f t="shared" si="758"/>
        <v>0</v>
      </c>
      <c r="CJ181" s="1110">
        <f t="shared" si="758"/>
        <v>0</v>
      </c>
      <c r="CK181" s="1111">
        <f t="shared" si="758"/>
        <v>0</v>
      </c>
      <c r="CL181" s="1111">
        <f t="shared" si="758"/>
        <v>0</v>
      </c>
      <c r="CM181" s="1111">
        <f t="shared" si="758"/>
        <v>0</v>
      </c>
      <c r="CN181" s="1110">
        <f t="shared" si="758"/>
        <v>0</v>
      </c>
      <c r="CO181" s="1110">
        <f t="shared" si="758"/>
        <v>0</v>
      </c>
      <c r="CP181" s="1110">
        <f t="shared" si="758"/>
        <v>0</v>
      </c>
      <c r="CQ181" s="1110">
        <f t="shared" si="758"/>
        <v>1</v>
      </c>
      <c r="CR181" s="1110">
        <f t="shared" si="758"/>
        <v>2</v>
      </c>
      <c r="CS181" s="1109">
        <f t="shared" si="758"/>
        <v>2</v>
      </c>
      <c r="CT181" s="1112">
        <f t="shared" si="758"/>
        <v>4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1</v>
      </c>
      <c r="DI181" s="326">
        <f t="shared" si="650"/>
        <v>2</v>
      </c>
      <c r="DJ181" s="325">
        <f t="shared" si="651"/>
        <v>2</v>
      </c>
      <c r="DK181" s="324">
        <f t="shared" si="652"/>
        <v>4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9">
        <f t="shared" si="758"/>
        <v>25</v>
      </c>
      <c r="CF182" s="1110">
        <f t="shared" si="758"/>
        <v>25</v>
      </c>
      <c r="CG182" s="1110">
        <f t="shared" si="758"/>
        <v>25</v>
      </c>
      <c r="CH182" s="1110">
        <f t="shared" si="758"/>
        <v>25</v>
      </c>
      <c r="CI182" s="1110">
        <f t="shared" si="758"/>
        <v>25</v>
      </c>
      <c r="CJ182" s="1110">
        <f t="shared" si="758"/>
        <v>25</v>
      </c>
      <c r="CK182" s="1111">
        <f t="shared" si="758"/>
        <v>25</v>
      </c>
      <c r="CL182" s="1111">
        <f t="shared" si="758"/>
        <v>25</v>
      </c>
      <c r="CM182" s="1111">
        <f t="shared" si="758"/>
        <v>26</v>
      </c>
      <c r="CN182" s="1110">
        <f t="shared" si="758"/>
        <v>27</v>
      </c>
      <c r="CO182" s="1110">
        <f t="shared" si="758"/>
        <v>28</v>
      </c>
      <c r="CP182" s="1110">
        <f t="shared" si="758"/>
        <v>29</v>
      </c>
      <c r="CQ182" s="1110">
        <f t="shared" si="758"/>
        <v>30</v>
      </c>
      <c r="CR182" s="1110">
        <f t="shared" si="758"/>
        <v>31</v>
      </c>
      <c r="CS182" s="1109">
        <f t="shared" si="758"/>
        <v>32</v>
      </c>
      <c r="CT182" s="1112">
        <f t="shared" si="758"/>
        <v>33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26</v>
      </c>
      <c r="DE182" s="326">
        <f t="shared" si="646"/>
        <v>27</v>
      </c>
      <c r="DF182" s="326">
        <f t="shared" si="647"/>
        <v>28</v>
      </c>
      <c r="DG182" s="326">
        <f t="shared" si="648"/>
        <v>29</v>
      </c>
      <c r="DH182" s="326">
        <f t="shared" si="649"/>
        <v>30</v>
      </c>
      <c r="DI182" s="326">
        <f t="shared" si="650"/>
        <v>31</v>
      </c>
      <c r="DJ182" s="325">
        <f t="shared" si="651"/>
        <v>32</v>
      </c>
      <c r="DK182" s="324">
        <f t="shared" si="652"/>
        <v>33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4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5" t="str">
        <f t="shared" si="767"/>
        <v/>
      </c>
      <c r="CG183" s="1115" t="str">
        <f t="shared" si="767"/>
        <v/>
      </c>
      <c r="CH183" s="1115">
        <f t="shared" si="767"/>
        <v>0</v>
      </c>
      <c r="CI183" s="1115">
        <f t="shared" si="767"/>
        <v>0</v>
      </c>
      <c r="CJ183" s="1115">
        <f t="shared" si="767"/>
        <v>0</v>
      </c>
      <c r="CK183" s="1116">
        <f t="shared" si="767"/>
        <v>0</v>
      </c>
      <c r="CL183" s="1116">
        <f t="shared" si="767"/>
        <v>0</v>
      </c>
      <c r="CM183" s="1116">
        <f t="shared" si="767"/>
        <v>4.7292889758643189E-3</v>
      </c>
      <c r="CN183" s="1115">
        <f t="shared" si="767"/>
        <v>7.8821482931071985E-3</v>
      </c>
      <c r="CO183" s="1115">
        <f t="shared" si="767"/>
        <v>9.4585779517286379E-3</v>
      </c>
      <c r="CP183" s="1115">
        <f t="shared" si="767"/>
        <v>1.5764296586214397E-2</v>
      </c>
      <c r="CQ183" s="1115" t="str">
        <f t="shared" si="767"/>
        <v/>
      </c>
      <c r="CR183" s="1115" t="str">
        <f t="shared" si="767"/>
        <v/>
      </c>
      <c r="CS183" s="1114" t="str">
        <f t="shared" si="767"/>
        <v/>
      </c>
      <c r="CT183" s="1117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4.7292889758643189E-3</v>
      </c>
      <c r="DE183" s="314">
        <f t="shared" si="646"/>
        <v>7.8821482931071985E-3</v>
      </c>
      <c r="DF183" s="314">
        <f t="shared" si="647"/>
        <v>9.4585779517286379E-3</v>
      </c>
      <c r="DG183" s="314">
        <f t="shared" si="648"/>
        <v>1.5764296586214397E-2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1103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8" t="str">
        <f t="shared" si="619"/>
        <v/>
      </c>
      <c r="CE184" s="1109" t="str">
        <f t="shared" si="620"/>
        <v/>
      </c>
      <c r="CF184" s="1110" t="str">
        <f t="shared" si="621"/>
        <v/>
      </c>
      <c r="CG184" s="1110" t="str">
        <f t="shared" si="622"/>
        <v/>
      </c>
      <c r="CH184" s="1110" t="str">
        <f t="shared" si="623"/>
        <v/>
      </c>
      <c r="CI184" s="1110">
        <f t="shared" si="624"/>
        <v>3</v>
      </c>
      <c r="CJ184" s="1110">
        <f t="shared" si="625"/>
        <v>5</v>
      </c>
      <c r="CK184" s="1111">
        <f t="shared" si="626"/>
        <v>5</v>
      </c>
      <c r="CL184" s="1111">
        <f t="shared" si="627"/>
        <v>5</v>
      </c>
      <c r="CM184" s="1111">
        <f t="shared" si="628"/>
        <v>6</v>
      </c>
      <c r="CN184" s="1110">
        <f t="shared" si="629"/>
        <v>8</v>
      </c>
      <c r="CO184" s="1110">
        <f t="shared" si="630"/>
        <v>8</v>
      </c>
      <c r="CP184" s="1110" t="str">
        <f t="shared" si="631"/>
        <v/>
      </c>
      <c r="CQ184" s="1110" t="str">
        <f t="shared" si="632"/>
        <v/>
      </c>
      <c r="CR184" s="1110" t="str">
        <f t="shared" si="633"/>
        <v/>
      </c>
      <c r="CS184" s="1109" t="str">
        <f t="shared" si="634"/>
        <v/>
      </c>
      <c r="CT184" s="1112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>
        <f t="shared" si="641"/>
        <v>1</v>
      </c>
      <c r="DA184" s="326">
        <f t="shared" si="642"/>
        <v>2</v>
      </c>
      <c r="DB184" s="327">
        <f t="shared" si="643"/>
        <v>3</v>
      </c>
      <c r="DC184" s="327">
        <f t="shared" si="644"/>
        <v>3</v>
      </c>
      <c r="DD184" s="327">
        <f t="shared" si="645"/>
        <v>4</v>
      </c>
      <c r="DE184" s="326">
        <f t="shared" si="646"/>
        <v>5</v>
      </c>
      <c r="DF184" s="326">
        <f t="shared" si="647"/>
        <v>11</v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8" t="str">
        <f t="shared" si="619"/>
        <v/>
      </c>
      <c r="CE185" s="1109" t="str">
        <f t="shared" si="620"/>
        <v/>
      </c>
      <c r="CF185" s="1110" t="str">
        <f t="shared" si="621"/>
        <v/>
      </c>
      <c r="CG185" s="1110" t="str">
        <f t="shared" si="622"/>
        <v/>
      </c>
      <c r="CH185" s="1110" t="str">
        <f t="shared" si="623"/>
        <v/>
      </c>
      <c r="CI185" s="1110">
        <f t="shared" si="624"/>
        <v>200</v>
      </c>
      <c r="CJ185" s="1110">
        <f t="shared" si="625"/>
        <v>250</v>
      </c>
      <c r="CK185" s="1111">
        <f t="shared" si="626"/>
        <v>250</v>
      </c>
      <c r="CL185" s="1111">
        <f t="shared" si="627"/>
        <v>250</v>
      </c>
      <c r="CM185" s="1111">
        <f t="shared" si="628"/>
        <v>250</v>
      </c>
      <c r="CN185" s="1110">
        <f t="shared" si="629"/>
        <v>300</v>
      </c>
      <c r="CO185" s="1110">
        <f t="shared" si="630"/>
        <v>350</v>
      </c>
      <c r="CP185" s="1110" t="str">
        <f t="shared" si="631"/>
        <v/>
      </c>
      <c r="CQ185" s="1110" t="str">
        <f t="shared" si="632"/>
        <v/>
      </c>
      <c r="CR185" s="1110" t="str">
        <f t="shared" si="633"/>
        <v/>
      </c>
      <c r="CS185" s="1109" t="str">
        <f t="shared" si="634"/>
        <v/>
      </c>
      <c r="CT185" s="1112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>
        <f t="shared" si="641"/>
        <v>250</v>
      </c>
      <c r="DA185" s="326">
        <f t="shared" si="642"/>
        <v>250</v>
      </c>
      <c r="DB185" s="327">
        <f t="shared" si="643"/>
        <v>300</v>
      </c>
      <c r="DC185" s="327">
        <f t="shared" si="644"/>
        <v>300</v>
      </c>
      <c r="DD185" s="327">
        <f t="shared" si="645"/>
        <v>350</v>
      </c>
      <c r="DE185" s="326">
        <f t="shared" si="646"/>
        <v>380</v>
      </c>
      <c r="DF185" s="326">
        <f t="shared" si="647"/>
        <v>500</v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8" t="str">
        <f t="shared" si="619"/>
        <v/>
      </c>
      <c r="CE186" s="1109" t="str">
        <f t="shared" si="620"/>
        <v/>
      </c>
      <c r="CF186" s="1110" t="str">
        <f t="shared" si="621"/>
        <v/>
      </c>
      <c r="CG186" s="1110" t="str">
        <f t="shared" si="622"/>
        <v/>
      </c>
      <c r="CH186" s="1110" t="str">
        <f t="shared" si="623"/>
        <v/>
      </c>
      <c r="CI186" s="1110">
        <f t="shared" si="624"/>
        <v>900</v>
      </c>
      <c r="CJ186" s="1110">
        <f t="shared" si="625"/>
        <v>1000</v>
      </c>
      <c r="CK186" s="1111">
        <f t="shared" si="626"/>
        <v>1250</v>
      </c>
      <c r="CL186" s="1111">
        <f t="shared" si="627"/>
        <v>1250</v>
      </c>
      <c r="CM186" s="1111">
        <f t="shared" si="628"/>
        <v>2000</v>
      </c>
      <c r="CN186" s="1110">
        <f t="shared" si="629"/>
        <v>2000</v>
      </c>
      <c r="CO186" s="1110">
        <f t="shared" si="630"/>
        <v>2100</v>
      </c>
      <c r="CP186" s="1110" t="str">
        <f t="shared" si="631"/>
        <v/>
      </c>
      <c r="CQ186" s="1110" t="str">
        <f t="shared" si="632"/>
        <v/>
      </c>
      <c r="CR186" s="1110" t="str">
        <f t="shared" si="633"/>
        <v/>
      </c>
      <c r="CS186" s="1109" t="str">
        <f t="shared" si="634"/>
        <v/>
      </c>
      <c r="CT186" s="1112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>
        <f t="shared" si="641"/>
        <v>300</v>
      </c>
      <c r="DA186" s="326">
        <f t="shared" si="642"/>
        <v>750</v>
      </c>
      <c r="DB186" s="327">
        <f t="shared" si="643"/>
        <v>760</v>
      </c>
      <c r="DC186" s="327">
        <f t="shared" si="644"/>
        <v>1400</v>
      </c>
      <c r="DD186" s="327">
        <f t="shared" si="645"/>
        <v>1500</v>
      </c>
      <c r="DE186" s="326">
        <f t="shared" si="646"/>
        <v>1500</v>
      </c>
      <c r="DF186" s="326">
        <f t="shared" si="647"/>
        <v>2750</v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1105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8"/>
      <c r="BW187" s="1269"/>
      <c r="BX187" s="1269"/>
      <c r="BY187" s="1269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8" t="str">
        <f t="shared" si="619"/>
        <v/>
      </c>
      <c r="CE187" s="1109" t="str">
        <f t="shared" si="620"/>
        <v/>
      </c>
      <c r="CF187" s="1110" t="str">
        <f t="shared" si="621"/>
        <v/>
      </c>
      <c r="CG187" s="1110" t="str">
        <f t="shared" si="622"/>
        <v/>
      </c>
      <c r="CH187" s="1110" t="str">
        <f t="shared" si="623"/>
        <v/>
      </c>
      <c r="CI187" s="1110" t="str">
        <f t="shared" si="624"/>
        <v/>
      </c>
      <c r="CJ187" s="1110" t="str">
        <f t="shared" si="625"/>
        <v/>
      </c>
      <c r="CK187" s="1111" t="str">
        <f t="shared" si="626"/>
        <v/>
      </c>
      <c r="CL187" s="1111" t="str">
        <f t="shared" si="627"/>
        <v/>
      </c>
      <c r="CM187" s="1111" t="str">
        <f t="shared" si="628"/>
        <v/>
      </c>
      <c r="CN187" s="1110" t="str">
        <f t="shared" si="629"/>
        <v/>
      </c>
      <c r="CO187" s="1110" t="str">
        <f t="shared" si="630"/>
        <v/>
      </c>
      <c r="CP187" s="1110" t="str">
        <f t="shared" si="631"/>
        <v/>
      </c>
      <c r="CQ187" s="1110" t="str">
        <f t="shared" si="632"/>
        <v/>
      </c>
      <c r="CR187" s="1110" t="str">
        <f t="shared" si="633"/>
        <v/>
      </c>
      <c r="CS187" s="1109" t="str">
        <f t="shared" si="634"/>
        <v/>
      </c>
      <c r="CT187" s="1112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>
        <f t="shared" si="644"/>
        <v>30</v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0"/>
      <c r="BW188" s="1271"/>
      <c r="BX188" s="1271"/>
      <c r="BY188" s="1271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8" t="str">
        <f t="shared" si="619"/>
        <v/>
      </c>
      <c r="CE188" s="1109" t="str">
        <f t="shared" si="620"/>
        <v/>
      </c>
      <c r="CF188" s="1110" t="str">
        <f t="shared" si="621"/>
        <v/>
      </c>
      <c r="CG188" s="1110" t="str">
        <f t="shared" si="622"/>
        <v/>
      </c>
      <c r="CH188" s="1110" t="str">
        <f t="shared" si="623"/>
        <v/>
      </c>
      <c r="CI188" s="1110" t="str">
        <f t="shared" si="624"/>
        <v/>
      </c>
      <c r="CJ188" s="1110" t="str">
        <f t="shared" si="625"/>
        <v/>
      </c>
      <c r="CK188" s="1111" t="str">
        <f t="shared" si="626"/>
        <v/>
      </c>
      <c r="CL188" s="1111" t="str">
        <f t="shared" si="627"/>
        <v/>
      </c>
      <c r="CM188" s="1111" t="str">
        <f t="shared" si="628"/>
        <v/>
      </c>
      <c r="CN188" s="1110" t="str">
        <f t="shared" si="629"/>
        <v/>
      </c>
      <c r="CO188" s="1110" t="str">
        <f t="shared" si="630"/>
        <v/>
      </c>
      <c r="CP188" s="1110" t="str">
        <f t="shared" si="631"/>
        <v/>
      </c>
      <c r="CQ188" s="1110" t="str">
        <f t="shared" si="632"/>
        <v/>
      </c>
      <c r="CR188" s="1110" t="str">
        <f t="shared" si="633"/>
        <v/>
      </c>
      <c r="CS188" s="1109" t="str">
        <f t="shared" si="634"/>
        <v/>
      </c>
      <c r="CT188" s="1112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>
        <f t="shared" si="644"/>
        <v>40</v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8" t="str">
        <f t="shared" si="619"/>
        <v/>
      </c>
      <c r="CE189" s="1109" t="str">
        <f t="shared" si="620"/>
        <v/>
      </c>
      <c r="CF189" s="1110" t="str">
        <f t="shared" si="621"/>
        <v/>
      </c>
      <c r="CG189" s="1110" t="str">
        <f t="shared" si="622"/>
        <v/>
      </c>
      <c r="CH189" s="1110" t="str">
        <f t="shared" si="623"/>
        <v/>
      </c>
      <c r="CI189" s="1110" t="str">
        <f t="shared" si="624"/>
        <v/>
      </c>
      <c r="CJ189" s="1110" t="str">
        <f t="shared" si="625"/>
        <v/>
      </c>
      <c r="CK189" s="1111" t="str">
        <f t="shared" si="626"/>
        <v/>
      </c>
      <c r="CL189" s="1111" t="str">
        <f t="shared" si="627"/>
        <v/>
      </c>
      <c r="CM189" s="1111" t="str">
        <f t="shared" si="628"/>
        <v/>
      </c>
      <c r="CN189" s="1110" t="str">
        <f t="shared" si="629"/>
        <v/>
      </c>
      <c r="CO189" s="1110" t="str">
        <f t="shared" si="630"/>
        <v/>
      </c>
      <c r="CP189" s="1110" t="str">
        <f t="shared" si="631"/>
        <v/>
      </c>
      <c r="CQ189" s="1110" t="str">
        <f t="shared" si="632"/>
        <v/>
      </c>
      <c r="CR189" s="1110" t="str">
        <f t="shared" si="633"/>
        <v/>
      </c>
      <c r="CS189" s="1109" t="str">
        <f t="shared" si="634"/>
        <v/>
      </c>
      <c r="CT189" s="1112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>
        <f t="shared" si="644"/>
        <v>1200</v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8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9" t="str">
        <f t="shared" si="784"/>
        <v/>
      </c>
      <c r="CF190" s="1110" t="str">
        <f t="shared" si="784"/>
        <v/>
      </c>
      <c r="CG190" s="1110" t="str">
        <f t="shared" si="784"/>
        <v/>
      </c>
      <c r="CH190" s="1110" t="str">
        <f t="shared" si="784"/>
        <v/>
      </c>
      <c r="CI190" s="1110" t="str">
        <f t="shared" si="784"/>
        <v/>
      </c>
      <c r="CJ190" s="1110" t="str">
        <f t="shared" si="784"/>
        <v/>
      </c>
      <c r="CK190" s="1111" t="str">
        <f t="shared" si="784"/>
        <v/>
      </c>
      <c r="CL190" s="1111" t="str">
        <f t="shared" si="784"/>
        <v/>
      </c>
      <c r="CM190" s="1111" t="str">
        <f t="shared" si="784"/>
        <v/>
      </c>
      <c r="CN190" s="1110" t="str">
        <f t="shared" si="784"/>
        <v/>
      </c>
      <c r="CO190" s="1110" t="str">
        <f t="shared" si="784"/>
        <v/>
      </c>
      <c r="CP190" s="1110" t="str">
        <f t="shared" si="784"/>
        <v/>
      </c>
      <c r="CQ190" s="1110" t="str">
        <f t="shared" si="784"/>
        <v/>
      </c>
      <c r="CR190" s="1110" t="str">
        <f t="shared" si="784"/>
        <v/>
      </c>
      <c r="CS190" s="1109" t="str">
        <f t="shared" si="784"/>
        <v/>
      </c>
      <c r="CT190" s="1112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8" t="str">
        <f t="shared" si="784"/>
        <v/>
      </c>
      <c r="CE191" s="1109" t="str">
        <f t="shared" si="784"/>
        <v/>
      </c>
      <c r="CF191" s="1110" t="str">
        <f t="shared" si="784"/>
        <v/>
      </c>
      <c r="CG191" s="1110" t="str">
        <f t="shared" si="784"/>
        <v/>
      </c>
      <c r="CH191" s="1110" t="str">
        <f t="shared" si="784"/>
        <v/>
      </c>
      <c r="CI191" s="1110" t="str">
        <f t="shared" si="784"/>
        <v/>
      </c>
      <c r="CJ191" s="1110" t="str">
        <f t="shared" si="784"/>
        <v/>
      </c>
      <c r="CK191" s="1111" t="str">
        <f t="shared" si="784"/>
        <v/>
      </c>
      <c r="CL191" s="1111" t="str">
        <f t="shared" si="784"/>
        <v/>
      </c>
      <c r="CM191" s="1111" t="str">
        <f t="shared" si="784"/>
        <v/>
      </c>
      <c r="CN191" s="1110" t="str">
        <f t="shared" si="784"/>
        <v/>
      </c>
      <c r="CO191" s="1110" t="str">
        <f t="shared" si="784"/>
        <v/>
      </c>
      <c r="CP191" s="1110" t="str">
        <f t="shared" si="784"/>
        <v/>
      </c>
      <c r="CQ191" s="1110" t="str">
        <f t="shared" si="784"/>
        <v/>
      </c>
      <c r="CR191" s="1110" t="str">
        <f t="shared" si="784"/>
        <v/>
      </c>
      <c r="CS191" s="1109" t="str">
        <f t="shared" si="784"/>
        <v/>
      </c>
      <c r="CT191" s="1112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8" t="str">
        <f t="shared" si="784"/>
        <v/>
      </c>
      <c r="CE192" s="1109" t="str">
        <f t="shared" si="784"/>
        <v/>
      </c>
      <c r="CF192" s="1110" t="str">
        <f t="shared" si="784"/>
        <v/>
      </c>
      <c r="CG192" s="1110" t="str">
        <f t="shared" si="784"/>
        <v/>
      </c>
      <c r="CH192" s="1110" t="str">
        <f t="shared" si="784"/>
        <v/>
      </c>
      <c r="CI192" s="1110" t="str">
        <f t="shared" si="784"/>
        <v/>
      </c>
      <c r="CJ192" s="1110" t="str">
        <f t="shared" si="784"/>
        <v/>
      </c>
      <c r="CK192" s="1111" t="str">
        <f t="shared" si="784"/>
        <v/>
      </c>
      <c r="CL192" s="1111" t="str">
        <f t="shared" si="784"/>
        <v/>
      </c>
      <c r="CM192" s="1111" t="str">
        <f t="shared" si="784"/>
        <v/>
      </c>
      <c r="CN192" s="1110" t="str">
        <f t="shared" si="784"/>
        <v/>
      </c>
      <c r="CO192" s="1110" t="str">
        <f t="shared" si="784"/>
        <v/>
      </c>
      <c r="CP192" s="1110" t="str">
        <f t="shared" si="784"/>
        <v/>
      </c>
      <c r="CQ192" s="1110" t="str">
        <f t="shared" si="784"/>
        <v/>
      </c>
      <c r="CR192" s="1110" t="str">
        <f t="shared" si="784"/>
        <v/>
      </c>
      <c r="CS192" s="1109" t="str">
        <f t="shared" si="784"/>
        <v/>
      </c>
      <c r="CT192" s="1112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8" t="str">
        <f t="shared" si="784"/>
        <v/>
      </c>
      <c r="CE193" s="1109" t="str">
        <f t="shared" si="784"/>
        <v/>
      </c>
      <c r="CF193" s="1110" t="str">
        <f t="shared" si="784"/>
        <v/>
      </c>
      <c r="CG193" s="1110" t="str">
        <f t="shared" si="784"/>
        <v/>
      </c>
      <c r="CH193" s="1110" t="str">
        <f t="shared" si="784"/>
        <v/>
      </c>
      <c r="CI193" s="1110" t="str">
        <f t="shared" si="784"/>
        <v/>
      </c>
      <c r="CJ193" s="1110" t="str">
        <f t="shared" si="784"/>
        <v/>
      </c>
      <c r="CK193" s="1111" t="str">
        <f t="shared" si="784"/>
        <v/>
      </c>
      <c r="CL193" s="1111" t="str">
        <f t="shared" si="784"/>
        <v/>
      </c>
      <c r="CM193" s="1111" t="str">
        <f t="shared" si="784"/>
        <v/>
      </c>
      <c r="CN193" s="1110" t="str">
        <f t="shared" si="784"/>
        <v/>
      </c>
      <c r="CO193" s="1110" t="str">
        <f t="shared" si="784"/>
        <v/>
      </c>
      <c r="CP193" s="1110" t="str">
        <f t="shared" si="784"/>
        <v/>
      </c>
      <c r="CQ193" s="1110" t="str">
        <f t="shared" si="784"/>
        <v/>
      </c>
      <c r="CR193" s="1110" t="str">
        <f t="shared" si="784"/>
        <v/>
      </c>
      <c r="CS193" s="1109" t="str">
        <f t="shared" si="784"/>
        <v/>
      </c>
      <c r="CT193" s="1112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8" t="str">
        <f t="shared" si="784"/>
        <v/>
      </c>
      <c r="CE194" s="1109" t="str">
        <f t="shared" si="784"/>
        <v/>
      </c>
      <c r="CF194" s="1110" t="str">
        <f t="shared" si="784"/>
        <v/>
      </c>
      <c r="CG194" s="1110" t="str">
        <f t="shared" si="784"/>
        <v/>
      </c>
      <c r="CH194" s="1110" t="str">
        <f t="shared" si="784"/>
        <v/>
      </c>
      <c r="CI194" s="1110" t="str">
        <f t="shared" si="784"/>
        <v/>
      </c>
      <c r="CJ194" s="1110" t="str">
        <f t="shared" si="784"/>
        <v/>
      </c>
      <c r="CK194" s="1111" t="str">
        <f t="shared" si="784"/>
        <v/>
      </c>
      <c r="CL194" s="1111" t="str">
        <f t="shared" si="784"/>
        <v/>
      </c>
      <c r="CM194" s="1111" t="str">
        <f t="shared" si="784"/>
        <v/>
      </c>
      <c r="CN194" s="1110" t="str">
        <f t="shared" si="784"/>
        <v/>
      </c>
      <c r="CO194" s="1110" t="str">
        <f t="shared" si="784"/>
        <v/>
      </c>
      <c r="CP194" s="1110" t="str">
        <f t="shared" si="784"/>
        <v/>
      </c>
      <c r="CQ194" s="1110" t="str">
        <f t="shared" si="784"/>
        <v/>
      </c>
      <c r="CR194" s="1110" t="str">
        <f t="shared" si="784"/>
        <v/>
      </c>
      <c r="CS194" s="1109" t="str">
        <f t="shared" si="784"/>
        <v/>
      </c>
      <c r="CT194" s="1112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8" t="str">
        <f t="shared" si="784"/>
        <v/>
      </c>
      <c r="CE195" s="1109" t="str">
        <f t="shared" si="784"/>
        <v/>
      </c>
      <c r="CF195" s="1110" t="str">
        <f t="shared" si="784"/>
        <v/>
      </c>
      <c r="CG195" s="1110" t="str">
        <f t="shared" si="784"/>
        <v/>
      </c>
      <c r="CH195" s="1110" t="str">
        <f t="shared" si="784"/>
        <v/>
      </c>
      <c r="CI195" s="1110" t="str">
        <f t="shared" si="784"/>
        <v/>
      </c>
      <c r="CJ195" s="1110" t="str">
        <f t="shared" si="784"/>
        <v/>
      </c>
      <c r="CK195" s="1111" t="str">
        <f t="shared" si="784"/>
        <v/>
      </c>
      <c r="CL195" s="1111" t="str">
        <f t="shared" si="784"/>
        <v/>
      </c>
      <c r="CM195" s="1111" t="str">
        <f t="shared" si="784"/>
        <v/>
      </c>
      <c r="CN195" s="1110" t="str">
        <f t="shared" si="784"/>
        <v/>
      </c>
      <c r="CO195" s="1110" t="str">
        <f t="shared" si="784"/>
        <v/>
      </c>
      <c r="CP195" s="1110" t="str">
        <f t="shared" si="784"/>
        <v/>
      </c>
      <c r="CQ195" s="1110" t="str">
        <f t="shared" si="784"/>
        <v/>
      </c>
      <c r="CR195" s="1110" t="str">
        <f t="shared" si="784"/>
        <v/>
      </c>
      <c r="CS195" s="1109" t="str">
        <f t="shared" si="784"/>
        <v/>
      </c>
      <c r="CT195" s="1112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8" t="str">
        <f t="shared" si="784"/>
        <v/>
      </c>
      <c r="CE196" s="1109" t="str">
        <f t="shared" si="784"/>
        <v/>
      </c>
      <c r="CF196" s="1110" t="str">
        <f t="shared" si="784"/>
        <v/>
      </c>
      <c r="CG196" s="1110" t="str">
        <f t="shared" si="784"/>
        <v/>
      </c>
      <c r="CH196" s="1110" t="str">
        <f t="shared" si="784"/>
        <v/>
      </c>
      <c r="CI196" s="1110" t="str">
        <f t="shared" si="784"/>
        <v/>
      </c>
      <c r="CJ196" s="1110" t="str">
        <f t="shared" si="784"/>
        <v/>
      </c>
      <c r="CK196" s="1111" t="str">
        <f t="shared" si="784"/>
        <v/>
      </c>
      <c r="CL196" s="1111" t="str">
        <f t="shared" si="784"/>
        <v/>
      </c>
      <c r="CM196" s="1111" t="str">
        <f t="shared" si="784"/>
        <v/>
      </c>
      <c r="CN196" s="1110" t="str">
        <f t="shared" si="784"/>
        <v/>
      </c>
      <c r="CO196" s="1110" t="str">
        <f t="shared" si="784"/>
        <v/>
      </c>
      <c r="CP196" s="1110" t="str">
        <f t="shared" si="784"/>
        <v/>
      </c>
      <c r="CQ196" s="1110" t="str">
        <f t="shared" si="784"/>
        <v/>
      </c>
      <c r="CR196" s="1110" t="str">
        <f t="shared" si="784"/>
        <v/>
      </c>
      <c r="CS196" s="1109" t="str">
        <f t="shared" si="784"/>
        <v/>
      </c>
      <c r="CT196" s="1112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8">
        <f t="shared" si="784"/>
        <v>0</v>
      </c>
      <c r="CE197" s="1109">
        <f t="shared" si="784"/>
        <v>0</v>
      </c>
      <c r="CF197" s="1110">
        <f t="shared" si="784"/>
        <v>0</v>
      </c>
      <c r="CG197" s="1110">
        <f t="shared" si="784"/>
        <v>0</v>
      </c>
      <c r="CH197" s="1110">
        <f t="shared" si="784"/>
        <v>0</v>
      </c>
      <c r="CI197" s="1110">
        <f t="shared" si="784"/>
        <v>0</v>
      </c>
      <c r="CJ197" s="1110">
        <f t="shared" si="784"/>
        <v>0</v>
      </c>
      <c r="CK197" s="1111">
        <f t="shared" si="784"/>
        <v>0</v>
      </c>
      <c r="CL197" s="1111">
        <f t="shared" si="784"/>
        <v>0</v>
      </c>
      <c r="CM197" s="1111">
        <f t="shared" si="784"/>
        <v>1</v>
      </c>
      <c r="CN197" s="1110">
        <f t="shared" si="784"/>
        <v>1</v>
      </c>
      <c r="CO197" s="1110">
        <f t="shared" si="784"/>
        <v>1</v>
      </c>
      <c r="CP197" s="1110">
        <f t="shared" si="784"/>
        <v>2</v>
      </c>
      <c r="CQ197" s="1110">
        <f t="shared" si="784"/>
        <v>2</v>
      </c>
      <c r="CR197" s="1110">
        <f t="shared" si="784"/>
        <v>4</v>
      </c>
      <c r="CS197" s="1109">
        <f t="shared" si="784"/>
        <v>4</v>
      </c>
      <c r="CT197" s="1112">
        <f t="shared" si="785"/>
        <v>4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1</v>
      </c>
      <c r="DE197" s="326">
        <f t="shared" si="646"/>
        <v>1</v>
      </c>
      <c r="DF197" s="326">
        <f t="shared" si="647"/>
        <v>1</v>
      </c>
      <c r="DG197" s="326">
        <f t="shared" si="648"/>
        <v>2</v>
      </c>
      <c r="DH197" s="326">
        <f t="shared" si="649"/>
        <v>2</v>
      </c>
      <c r="DI197" s="326">
        <f t="shared" si="650"/>
        <v>4</v>
      </c>
      <c r="DJ197" s="325">
        <f t="shared" si="651"/>
        <v>4</v>
      </c>
      <c r="DK197" s="324">
        <f t="shared" si="652"/>
        <v>4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8" t="str">
        <f t="shared" si="784"/>
        <v/>
      </c>
      <c r="CE198" s="1109" t="str">
        <f t="shared" si="784"/>
        <v/>
      </c>
      <c r="CF198" s="1110" t="str">
        <f t="shared" si="784"/>
        <v/>
      </c>
      <c r="CG198" s="1110" t="str">
        <f t="shared" si="784"/>
        <v/>
      </c>
      <c r="CH198" s="1110" t="str">
        <f t="shared" si="784"/>
        <v/>
      </c>
      <c r="CI198" s="1110">
        <f t="shared" si="784"/>
        <v>1500</v>
      </c>
      <c r="CJ198" s="1110">
        <f t="shared" si="784"/>
        <v>1500</v>
      </c>
      <c r="CK198" s="1111">
        <f t="shared" si="784"/>
        <v>1500</v>
      </c>
      <c r="CL198" s="1111">
        <f t="shared" si="784"/>
        <v>1500</v>
      </c>
      <c r="CM198" s="1111">
        <f t="shared" si="784"/>
        <v>1500</v>
      </c>
      <c r="CN198" s="1110">
        <f t="shared" si="784"/>
        <v>1500</v>
      </c>
      <c r="CO198" s="1110">
        <f t="shared" si="784"/>
        <v>1650</v>
      </c>
      <c r="CP198" s="1110">
        <f t="shared" si="784"/>
        <v>2500</v>
      </c>
      <c r="CQ198" s="1110" t="str">
        <f t="shared" si="784"/>
        <v/>
      </c>
      <c r="CR198" s="1110" t="str">
        <f t="shared" si="784"/>
        <v/>
      </c>
      <c r="CS198" s="1109" t="str">
        <f t="shared" si="784"/>
        <v/>
      </c>
      <c r="CT198" s="1112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>
        <f t="shared" si="641"/>
        <v>1500</v>
      </c>
      <c r="DA198" s="326">
        <f t="shared" si="642"/>
        <v>1500</v>
      </c>
      <c r="DB198" s="327">
        <f t="shared" si="643"/>
        <v>1500</v>
      </c>
      <c r="DC198" s="327">
        <f t="shared" si="644"/>
        <v>1500</v>
      </c>
      <c r="DD198" s="327">
        <f t="shared" si="645"/>
        <v>1500</v>
      </c>
      <c r="DE198" s="326">
        <f t="shared" si="646"/>
        <v>1500</v>
      </c>
      <c r="DF198" s="326">
        <f t="shared" si="647"/>
        <v>1650</v>
      </c>
      <c r="DG198" s="326">
        <f t="shared" si="648"/>
        <v>2500</v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8">
        <f t="shared" si="784"/>
        <v>0</v>
      </c>
      <c r="CE199" s="1109">
        <f t="shared" si="784"/>
        <v>0</v>
      </c>
      <c r="CF199" s="1110">
        <f t="shared" si="784"/>
        <v>0</v>
      </c>
      <c r="CG199" s="1110">
        <f t="shared" si="784"/>
        <v>0</v>
      </c>
      <c r="CH199" s="1110">
        <f t="shared" si="784"/>
        <v>0</v>
      </c>
      <c r="CI199" s="1110">
        <f t="shared" si="784"/>
        <v>0</v>
      </c>
      <c r="CJ199" s="1110">
        <f t="shared" si="784"/>
        <v>0</v>
      </c>
      <c r="CK199" s="1111">
        <f t="shared" si="784"/>
        <v>0</v>
      </c>
      <c r="CL199" s="1111">
        <f t="shared" si="784"/>
        <v>0</v>
      </c>
      <c r="CM199" s="1111">
        <f t="shared" si="784"/>
        <v>1500</v>
      </c>
      <c r="CN199" s="1110">
        <f t="shared" si="784"/>
        <v>1500</v>
      </c>
      <c r="CO199" s="1110">
        <f t="shared" si="784"/>
        <v>1650</v>
      </c>
      <c r="CP199" s="1110">
        <f t="shared" si="784"/>
        <v>3000</v>
      </c>
      <c r="CQ199" s="1110">
        <f t="shared" si="784"/>
        <v>5000</v>
      </c>
      <c r="CR199" s="1110">
        <f t="shared" si="784"/>
        <v>6000</v>
      </c>
      <c r="CS199" s="1109">
        <f t="shared" si="784"/>
        <v>6000</v>
      </c>
      <c r="CT199" s="1112">
        <f t="shared" si="785"/>
        <v>6000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1500</v>
      </c>
      <c r="DE199" s="326">
        <f t="shared" si="646"/>
        <v>1500</v>
      </c>
      <c r="DF199" s="326">
        <f t="shared" si="647"/>
        <v>1650</v>
      </c>
      <c r="DG199" s="326">
        <f t="shared" si="648"/>
        <v>3000</v>
      </c>
      <c r="DH199" s="326">
        <f t="shared" si="649"/>
        <v>5000</v>
      </c>
      <c r="DI199" s="326">
        <f t="shared" si="650"/>
        <v>6000</v>
      </c>
      <c r="DJ199" s="325">
        <f t="shared" si="651"/>
        <v>6000</v>
      </c>
      <c r="DK199" s="324">
        <f t="shared" si="652"/>
        <v>6000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4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5" t="str">
        <f t="shared" si="818"/>
        <v/>
      </c>
      <c r="CG200" s="1115" t="str">
        <f t="shared" si="818"/>
        <v/>
      </c>
      <c r="CH200" s="1115">
        <f t="shared" si="818"/>
        <v>0</v>
      </c>
      <c r="CI200" s="1115">
        <f t="shared" si="818"/>
        <v>0.1</v>
      </c>
      <c r="CJ200" s="1115">
        <f t="shared" si="818"/>
        <v>0.125</v>
      </c>
      <c r="CK200" s="1116">
        <f t="shared" si="818"/>
        <v>0.13333333333333333</v>
      </c>
      <c r="CL200" s="1116">
        <f t="shared" si="818"/>
        <v>0.2</v>
      </c>
      <c r="CM200" s="1116">
        <f t="shared" si="818"/>
        <v>0.2</v>
      </c>
      <c r="CN200" s="1115">
        <f t="shared" si="818"/>
        <v>0.26666666666666666</v>
      </c>
      <c r="CO200" s="1115">
        <f t="shared" si="818"/>
        <v>0.4</v>
      </c>
      <c r="CP200" s="1115">
        <f t="shared" si="818"/>
        <v>0.5</v>
      </c>
      <c r="CQ200" s="1115" t="str">
        <f t="shared" si="818"/>
        <v/>
      </c>
      <c r="CR200" s="1115" t="str">
        <f t="shared" si="818"/>
        <v/>
      </c>
      <c r="CS200" s="1114" t="str">
        <f t="shared" si="818"/>
        <v/>
      </c>
      <c r="CT200" s="1117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>
        <f t="shared" si="640"/>
        <v>0</v>
      </c>
      <c r="CZ200" s="314">
        <f t="shared" si="641"/>
        <v>0.1</v>
      </c>
      <c r="DA200" s="314">
        <f t="shared" si="642"/>
        <v>0.125</v>
      </c>
      <c r="DB200" s="315">
        <f t="shared" si="643"/>
        <v>0.13333333333333333</v>
      </c>
      <c r="DC200" s="315">
        <f t="shared" si="644"/>
        <v>0.2</v>
      </c>
      <c r="DD200" s="315">
        <f t="shared" si="645"/>
        <v>0.2</v>
      </c>
      <c r="DE200" s="314">
        <f t="shared" si="646"/>
        <v>0.26666666666666666</v>
      </c>
      <c r="DF200" s="314">
        <f t="shared" si="647"/>
        <v>0.4</v>
      </c>
      <c r="DG200" s="314">
        <f t="shared" si="648"/>
        <v>0.5</v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8" t="str">
        <f t="shared" si="619"/>
        <v/>
      </c>
      <c r="CE201" s="1109" t="str">
        <f t="shared" si="620"/>
        <v/>
      </c>
      <c r="CF201" s="1110" t="str">
        <f t="shared" si="621"/>
        <v/>
      </c>
      <c r="CG201" s="1110" t="str">
        <f t="shared" si="622"/>
        <v/>
      </c>
      <c r="CH201" s="1110" t="str">
        <f t="shared" si="623"/>
        <v/>
      </c>
      <c r="CI201" s="1110" t="str">
        <f t="shared" si="624"/>
        <v/>
      </c>
      <c r="CJ201" s="1110" t="str">
        <f t="shared" si="625"/>
        <v/>
      </c>
      <c r="CK201" s="1111" t="str">
        <f t="shared" si="626"/>
        <v/>
      </c>
      <c r="CL201" s="1111" t="str">
        <f t="shared" si="627"/>
        <v/>
      </c>
      <c r="CM201" s="1111" t="str">
        <f t="shared" si="628"/>
        <v/>
      </c>
      <c r="CN201" s="1110" t="str">
        <f t="shared" si="629"/>
        <v/>
      </c>
      <c r="CO201" s="1110" t="str">
        <f t="shared" si="630"/>
        <v/>
      </c>
      <c r="CP201" s="1110" t="str">
        <f t="shared" si="631"/>
        <v/>
      </c>
      <c r="CQ201" s="1110" t="str">
        <f t="shared" si="632"/>
        <v/>
      </c>
      <c r="CR201" s="1110" t="str">
        <f t="shared" si="633"/>
        <v/>
      </c>
      <c r="CS201" s="1109" t="str">
        <f t="shared" si="634"/>
        <v/>
      </c>
      <c r="CT201" s="1112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8" t="str">
        <f t="shared" si="619"/>
        <v/>
      </c>
      <c r="CE202" s="1109" t="str">
        <f t="shared" si="620"/>
        <v/>
      </c>
      <c r="CF202" s="1110" t="str">
        <f t="shared" si="621"/>
        <v/>
      </c>
      <c r="CG202" s="1110" t="str">
        <f t="shared" si="622"/>
        <v/>
      </c>
      <c r="CH202" s="1110" t="str">
        <f t="shared" si="623"/>
        <v/>
      </c>
      <c r="CI202" s="1110" t="str">
        <f t="shared" si="624"/>
        <v/>
      </c>
      <c r="CJ202" s="1110" t="str">
        <f t="shared" si="625"/>
        <v/>
      </c>
      <c r="CK202" s="1111" t="str">
        <f t="shared" si="626"/>
        <v/>
      </c>
      <c r="CL202" s="1111" t="str">
        <f t="shared" si="627"/>
        <v/>
      </c>
      <c r="CM202" s="1111" t="str">
        <f t="shared" si="628"/>
        <v/>
      </c>
      <c r="CN202" s="1110" t="str">
        <f t="shared" si="629"/>
        <v/>
      </c>
      <c r="CO202" s="1110" t="str">
        <f t="shared" si="630"/>
        <v/>
      </c>
      <c r="CP202" s="1110" t="str">
        <f t="shared" si="631"/>
        <v/>
      </c>
      <c r="CQ202" s="1110" t="str">
        <f t="shared" si="632"/>
        <v/>
      </c>
      <c r="CR202" s="1110" t="str">
        <f t="shared" si="633"/>
        <v/>
      </c>
      <c r="CS202" s="1109" t="str">
        <f t="shared" si="634"/>
        <v/>
      </c>
      <c r="CT202" s="1112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8" t="str">
        <f t="shared" si="619"/>
        <v/>
      </c>
      <c r="CE203" s="1109" t="str">
        <f t="shared" si="620"/>
        <v/>
      </c>
      <c r="CF203" s="1110" t="str">
        <f t="shared" si="621"/>
        <v/>
      </c>
      <c r="CG203" s="1110" t="str">
        <f t="shared" si="622"/>
        <v/>
      </c>
      <c r="CH203" s="1110" t="str">
        <f t="shared" si="623"/>
        <v/>
      </c>
      <c r="CI203" s="1110" t="str">
        <f t="shared" si="624"/>
        <v/>
      </c>
      <c r="CJ203" s="1110" t="str">
        <f t="shared" si="625"/>
        <v/>
      </c>
      <c r="CK203" s="1111" t="str">
        <f t="shared" si="626"/>
        <v/>
      </c>
      <c r="CL203" s="1111" t="str">
        <f t="shared" si="627"/>
        <v/>
      </c>
      <c r="CM203" s="1111" t="str">
        <f t="shared" si="628"/>
        <v/>
      </c>
      <c r="CN203" s="1110" t="str">
        <f t="shared" si="629"/>
        <v/>
      </c>
      <c r="CO203" s="1110" t="str">
        <f t="shared" si="630"/>
        <v/>
      </c>
      <c r="CP203" s="1110" t="str">
        <f t="shared" si="631"/>
        <v/>
      </c>
      <c r="CQ203" s="1110" t="str">
        <f t="shared" si="632"/>
        <v/>
      </c>
      <c r="CR203" s="1110" t="str">
        <f t="shared" si="633"/>
        <v/>
      </c>
      <c r="CS203" s="1109" t="str">
        <f t="shared" si="634"/>
        <v/>
      </c>
      <c r="CT203" s="1112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8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9">
        <f t="shared" si="827"/>
        <v>0</v>
      </c>
      <c r="CF204" s="1110">
        <f t="shared" si="827"/>
        <v>0</v>
      </c>
      <c r="CG204" s="1110">
        <f t="shared" si="827"/>
        <v>0</v>
      </c>
      <c r="CH204" s="1110">
        <f t="shared" si="827"/>
        <v>0</v>
      </c>
      <c r="CI204" s="1110">
        <f t="shared" si="827"/>
        <v>0</v>
      </c>
      <c r="CJ204" s="1110">
        <f t="shared" si="827"/>
        <v>0</v>
      </c>
      <c r="CK204" s="1111">
        <f t="shared" si="827"/>
        <v>0</v>
      </c>
      <c r="CL204" s="1111">
        <f t="shared" si="827"/>
        <v>0</v>
      </c>
      <c r="CM204" s="1111">
        <f t="shared" si="827"/>
        <v>0</v>
      </c>
      <c r="CN204" s="1110">
        <f t="shared" si="827"/>
        <v>1</v>
      </c>
      <c r="CO204" s="1110">
        <f t="shared" si="827"/>
        <v>2</v>
      </c>
      <c r="CP204" s="1110">
        <f t="shared" si="827"/>
        <v>3</v>
      </c>
      <c r="CQ204" s="1110">
        <f t="shared" si="827"/>
        <v>3</v>
      </c>
      <c r="CR204" s="1110">
        <f t="shared" si="827"/>
        <v>4</v>
      </c>
      <c r="CS204" s="1109">
        <f t="shared" si="827"/>
        <v>5</v>
      </c>
      <c r="CT204" s="1112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1</v>
      </c>
      <c r="DF204" s="326">
        <f t="shared" si="647"/>
        <v>2</v>
      </c>
      <c r="DG204" s="326">
        <f t="shared" si="648"/>
        <v>3</v>
      </c>
      <c r="DH204" s="326">
        <f t="shared" si="649"/>
        <v>3</v>
      </c>
      <c r="DI204" s="326">
        <f t="shared" si="650"/>
        <v>4</v>
      </c>
      <c r="DJ204" s="325">
        <f t="shared" si="651"/>
        <v>5</v>
      </c>
      <c r="DK204" s="324">
        <f t="shared" si="652"/>
        <v>20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8" t="str">
        <f t="shared" si="827"/>
        <v/>
      </c>
      <c r="CE205" s="1109" t="str">
        <f t="shared" si="827"/>
        <v/>
      </c>
      <c r="CF205" s="1110" t="str">
        <f t="shared" si="827"/>
        <v/>
      </c>
      <c r="CG205" s="1110" t="str">
        <f t="shared" si="827"/>
        <v/>
      </c>
      <c r="CH205" s="1110">
        <f t="shared" si="827"/>
        <v>70</v>
      </c>
      <c r="CI205" s="1110">
        <f t="shared" si="827"/>
        <v>70</v>
      </c>
      <c r="CJ205" s="1110">
        <f t="shared" si="827"/>
        <v>70</v>
      </c>
      <c r="CK205" s="1111">
        <f t="shared" si="827"/>
        <v>150</v>
      </c>
      <c r="CL205" s="1111">
        <f t="shared" si="827"/>
        <v>150</v>
      </c>
      <c r="CM205" s="1111">
        <f t="shared" si="827"/>
        <v>150</v>
      </c>
      <c r="CN205" s="1110">
        <f t="shared" si="827"/>
        <v>150</v>
      </c>
      <c r="CO205" s="1110">
        <f t="shared" si="827"/>
        <v>150</v>
      </c>
      <c r="CP205" s="1110">
        <f t="shared" si="827"/>
        <v>250</v>
      </c>
      <c r="CQ205" s="1110" t="str">
        <f t="shared" si="827"/>
        <v/>
      </c>
      <c r="CR205" s="1110" t="str">
        <f t="shared" si="827"/>
        <v/>
      </c>
      <c r="CS205" s="1109" t="str">
        <f t="shared" si="827"/>
        <v/>
      </c>
      <c r="CT205" s="1112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>
        <f t="shared" si="640"/>
        <v>70</v>
      </c>
      <c r="CZ205" s="326">
        <f t="shared" si="641"/>
        <v>70</v>
      </c>
      <c r="DA205" s="326">
        <f t="shared" si="642"/>
        <v>70</v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>
        <f t="shared" si="647"/>
        <v>150</v>
      </c>
      <c r="DG205" s="326">
        <f t="shared" si="648"/>
        <v>250</v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8">
        <f t="shared" si="827"/>
        <v>0</v>
      </c>
      <c r="CE206" s="1109">
        <f t="shared" si="827"/>
        <v>0</v>
      </c>
      <c r="CF206" s="1110">
        <f t="shared" si="827"/>
        <v>0</v>
      </c>
      <c r="CG206" s="1110">
        <f t="shared" si="827"/>
        <v>0</v>
      </c>
      <c r="CH206" s="1110">
        <f t="shared" si="827"/>
        <v>0</v>
      </c>
      <c r="CI206" s="1110">
        <f t="shared" si="827"/>
        <v>0</v>
      </c>
      <c r="CJ206" s="1110">
        <f t="shared" si="827"/>
        <v>0</v>
      </c>
      <c r="CK206" s="1111">
        <f t="shared" si="827"/>
        <v>0</v>
      </c>
      <c r="CL206" s="1111">
        <f t="shared" si="827"/>
        <v>0</v>
      </c>
      <c r="CM206" s="1111">
        <f t="shared" si="827"/>
        <v>0</v>
      </c>
      <c r="CN206" s="1110">
        <f t="shared" si="827"/>
        <v>150</v>
      </c>
      <c r="CO206" s="1110">
        <f t="shared" si="827"/>
        <v>300</v>
      </c>
      <c r="CP206" s="1110">
        <f t="shared" si="827"/>
        <v>350</v>
      </c>
      <c r="CQ206" s="1110">
        <f t="shared" si="827"/>
        <v>450</v>
      </c>
      <c r="CR206" s="1110">
        <f t="shared" si="827"/>
        <v>450</v>
      </c>
      <c r="CS206" s="1109">
        <f t="shared" si="827"/>
        <v>600</v>
      </c>
      <c r="CT206" s="1112">
        <f t="shared" si="828"/>
        <v>5000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150</v>
      </c>
      <c r="DF206" s="326">
        <f t="shared" si="647"/>
        <v>300</v>
      </c>
      <c r="DG206" s="326">
        <f t="shared" si="648"/>
        <v>350</v>
      </c>
      <c r="DH206" s="326">
        <f t="shared" si="649"/>
        <v>450</v>
      </c>
      <c r="DI206" s="326">
        <f t="shared" si="650"/>
        <v>450</v>
      </c>
      <c r="DJ206" s="325">
        <f t="shared" si="651"/>
        <v>600</v>
      </c>
      <c r="DK206" s="324">
        <f t="shared" si="652"/>
        <v>5000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8" t="str">
        <f t="shared" si="827"/>
        <v/>
      </c>
      <c r="CE207" s="1109" t="str">
        <f t="shared" si="827"/>
        <v/>
      </c>
      <c r="CF207" s="1110" t="str">
        <f t="shared" si="827"/>
        <v/>
      </c>
      <c r="CG207" s="1110" t="str">
        <f t="shared" si="827"/>
        <v/>
      </c>
      <c r="CH207" s="1110" t="str">
        <f t="shared" si="827"/>
        <v/>
      </c>
      <c r="CI207" s="1110" t="str">
        <f t="shared" si="827"/>
        <v/>
      </c>
      <c r="CJ207" s="1110" t="str">
        <f t="shared" si="827"/>
        <v/>
      </c>
      <c r="CK207" s="1111" t="str">
        <f t="shared" si="827"/>
        <v/>
      </c>
      <c r="CL207" s="1111" t="str">
        <f t="shared" si="827"/>
        <v/>
      </c>
      <c r="CM207" s="1111" t="str">
        <f t="shared" si="827"/>
        <v/>
      </c>
      <c r="CN207" s="1110" t="str">
        <f t="shared" si="827"/>
        <v/>
      </c>
      <c r="CO207" s="1110" t="str">
        <f t="shared" si="827"/>
        <v/>
      </c>
      <c r="CP207" s="1110" t="str">
        <f t="shared" si="827"/>
        <v/>
      </c>
      <c r="CQ207" s="1110" t="str">
        <f t="shared" si="827"/>
        <v/>
      </c>
      <c r="CR207" s="1110" t="str">
        <f t="shared" si="827"/>
        <v/>
      </c>
      <c r="CS207" s="1109" t="str">
        <f t="shared" si="827"/>
        <v/>
      </c>
      <c r="CT207" s="1112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8" t="str">
        <f t="shared" si="827"/>
        <v/>
      </c>
      <c r="CE208" s="1109" t="str">
        <f t="shared" si="827"/>
        <v/>
      </c>
      <c r="CF208" s="1110" t="str">
        <f t="shared" si="827"/>
        <v/>
      </c>
      <c r="CG208" s="1110" t="str">
        <f t="shared" si="827"/>
        <v/>
      </c>
      <c r="CH208" s="1110" t="str">
        <f t="shared" si="827"/>
        <v/>
      </c>
      <c r="CI208" s="1110" t="str">
        <f t="shared" si="827"/>
        <v/>
      </c>
      <c r="CJ208" s="1110" t="str">
        <f t="shared" si="827"/>
        <v/>
      </c>
      <c r="CK208" s="1111" t="str">
        <f t="shared" si="827"/>
        <v/>
      </c>
      <c r="CL208" s="1111" t="str">
        <f t="shared" si="827"/>
        <v/>
      </c>
      <c r="CM208" s="1111" t="str">
        <f t="shared" si="827"/>
        <v/>
      </c>
      <c r="CN208" s="1110" t="str">
        <f t="shared" si="827"/>
        <v/>
      </c>
      <c r="CO208" s="1110" t="str">
        <f t="shared" si="827"/>
        <v/>
      </c>
      <c r="CP208" s="1110" t="str">
        <f t="shared" si="827"/>
        <v/>
      </c>
      <c r="CQ208" s="1110" t="str">
        <f t="shared" si="827"/>
        <v/>
      </c>
      <c r="CR208" s="1110" t="str">
        <f t="shared" si="827"/>
        <v/>
      </c>
      <c r="CS208" s="1109" t="str">
        <f t="shared" si="827"/>
        <v/>
      </c>
      <c r="CT208" s="1112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8" t="str">
        <f t="shared" si="827"/>
        <v/>
      </c>
      <c r="CE209" s="1109" t="str">
        <f t="shared" si="827"/>
        <v/>
      </c>
      <c r="CF209" s="1110" t="str">
        <f t="shared" si="827"/>
        <v/>
      </c>
      <c r="CG209" s="1110" t="str">
        <f t="shared" si="827"/>
        <v/>
      </c>
      <c r="CH209" s="1110" t="str">
        <f t="shared" si="827"/>
        <v/>
      </c>
      <c r="CI209" s="1110" t="str">
        <f t="shared" si="827"/>
        <v/>
      </c>
      <c r="CJ209" s="1110" t="str">
        <f t="shared" si="827"/>
        <v/>
      </c>
      <c r="CK209" s="1111" t="str">
        <f t="shared" si="827"/>
        <v/>
      </c>
      <c r="CL209" s="1111" t="str">
        <f t="shared" si="827"/>
        <v/>
      </c>
      <c r="CM209" s="1111" t="str">
        <f t="shared" si="827"/>
        <v/>
      </c>
      <c r="CN209" s="1110" t="str">
        <f t="shared" si="827"/>
        <v/>
      </c>
      <c r="CO209" s="1110" t="str">
        <f t="shared" si="827"/>
        <v/>
      </c>
      <c r="CP209" s="1110" t="str">
        <f t="shared" si="827"/>
        <v/>
      </c>
      <c r="CQ209" s="1110" t="str">
        <f t="shared" si="827"/>
        <v/>
      </c>
      <c r="CR209" s="1110" t="str">
        <f t="shared" si="827"/>
        <v/>
      </c>
      <c r="CS209" s="1109" t="str">
        <f t="shared" si="827"/>
        <v/>
      </c>
      <c r="CT209" s="1112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8">
        <f t="shared" si="827"/>
        <v>0</v>
      </c>
      <c r="CE210" s="1109">
        <f t="shared" si="827"/>
        <v>0</v>
      </c>
      <c r="CF210" s="1110">
        <f t="shared" si="827"/>
        <v>0</v>
      </c>
      <c r="CG210" s="1110">
        <f t="shared" si="827"/>
        <v>0</v>
      </c>
      <c r="CH210" s="1110">
        <f t="shared" si="827"/>
        <v>0</v>
      </c>
      <c r="CI210" s="1110">
        <f t="shared" si="827"/>
        <v>0</v>
      </c>
      <c r="CJ210" s="1110">
        <f t="shared" si="827"/>
        <v>0</v>
      </c>
      <c r="CK210" s="1111">
        <f t="shared" si="827"/>
        <v>0</v>
      </c>
      <c r="CL210" s="1111">
        <f t="shared" si="827"/>
        <v>0</v>
      </c>
      <c r="CM210" s="1111">
        <f t="shared" si="827"/>
        <v>0</v>
      </c>
      <c r="CN210" s="1110">
        <f t="shared" si="827"/>
        <v>0</v>
      </c>
      <c r="CO210" s="1110">
        <f t="shared" si="827"/>
        <v>0</v>
      </c>
      <c r="CP210" s="1110">
        <f t="shared" si="827"/>
        <v>0</v>
      </c>
      <c r="CQ210" s="1110">
        <f t="shared" si="827"/>
        <v>0</v>
      </c>
      <c r="CR210" s="1110">
        <f t="shared" si="827"/>
        <v>0</v>
      </c>
      <c r="CS210" s="1109">
        <f t="shared" si="827"/>
        <v>0</v>
      </c>
      <c r="CT210" s="1112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8" t="str">
        <f t="shared" si="827"/>
        <v/>
      </c>
      <c r="CE211" s="1109" t="str">
        <f t="shared" si="827"/>
        <v/>
      </c>
      <c r="CF211" s="1110" t="str">
        <f t="shared" si="827"/>
        <v/>
      </c>
      <c r="CG211" s="1110" t="str">
        <f t="shared" si="827"/>
        <v/>
      </c>
      <c r="CH211" s="1110" t="str">
        <f t="shared" si="827"/>
        <v/>
      </c>
      <c r="CI211" s="1110" t="str">
        <f t="shared" si="827"/>
        <v/>
      </c>
      <c r="CJ211" s="1110" t="str">
        <f t="shared" si="827"/>
        <v/>
      </c>
      <c r="CK211" s="1111" t="str">
        <f t="shared" si="827"/>
        <v/>
      </c>
      <c r="CL211" s="1111" t="str">
        <f t="shared" si="827"/>
        <v/>
      </c>
      <c r="CM211" s="1111" t="str">
        <f t="shared" si="827"/>
        <v/>
      </c>
      <c r="CN211" s="1110" t="str">
        <f t="shared" si="827"/>
        <v/>
      </c>
      <c r="CO211" s="1110" t="str">
        <f t="shared" si="827"/>
        <v/>
      </c>
      <c r="CP211" s="1110" t="str">
        <f t="shared" si="827"/>
        <v/>
      </c>
      <c r="CQ211" s="1110" t="str">
        <f t="shared" si="827"/>
        <v/>
      </c>
      <c r="CR211" s="1110" t="str">
        <f t="shared" si="827"/>
        <v/>
      </c>
      <c r="CS211" s="1109" t="str">
        <f t="shared" si="827"/>
        <v/>
      </c>
      <c r="CT211" s="1112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8">
        <f t="shared" si="827"/>
        <v>0</v>
      </c>
      <c r="CE212" s="1109">
        <f t="shared" si="827"/>
        <v>0</v>
      </c>
      <c r="CF212" s="1110">
        <f t="shared" si="827"/>
        <v>0</v>
      </c>
      <c r="CG212" s="1110">
        <f t="shared" si="827"/>
        <v>0</v>
      </c>
      <c r="CH212" s="1110">
        <f t="shared" si="827"/>
        <v>0</v>
      </c>
      <c r="CI212" s="1110">
        <f t="shared" si="827"/>
        <v>0</v>
      </c>
      <c r="CJ212" s="1110">
        <f t="shared" si="827"/>
        <v>0</v>
      </c>
      <c r="CK212" s="1111">
        <f t="shared" si="827"/>
        <v>0</v>
      </c>
      <c r="CL212" s="1111">
        <f t="shared" si="827"/>
        <v>0</v>
      </c>
      <c r="CM212" s="1111">
        <f t="shared" si="827"/>
        <v>0</v>
      </c>
      <c r="CN212" s="1110">
        <f t="shared" si="827"/>
        <v>0</v>
      </c>
      <c r="CO212" s="1110">
        <f t="shared" si="827"/>
        <v>0</v>
      </c>
      <c r="CP212" s="1110">
        <f t="shared" si="827"/>
        <v>0</v>
      </c>
      <c r="CQ212" s="1110">
        <f t="shared" si="827"/>
        <v>0</v>
      </c>
      <c r="CR212" s="1110">
        <f t="shared" si="827"/>
        <v>0</v>
      </c>
      <c r="CS212" s="1109">
        <f t="shared" si="827"/>
        <v>0</v>
      </c>
      <c r="CT212" s="1112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4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5" t="str">
        <f t="shared" si="861"/>
        <v/>
      </c>
      <c r="CG213" s="1115" t="str">
        <f t="shared" si="861"/>
        <v/>
      </c>
      <c r="CH213" s="1115" t="str">
        <f t="shared" si="861"/>
        <v/>
      </c>
      <c r="CI213" s="1115">
        <f t="shared" si="861"/>
        <v>0.13333333333333333</v>
      </c>
      <c r="CJ213" s="1115">
        <f t="shared" si="861"/>
        <v>0.16666666666666666</v>
      </c>
      <c r="CK213" s="1116">
        <f t="shared" si="861"/>
        <v>0.23076923076923078</v>
      </c>
      <c r="CL213" s="1116">
        <f t="shared" si="861"/>
        <v>0.25</v>
      </c>
      <c r="CM213" s="1116">
        <f t="shared" si="861"/>
        <v>0.5</v>
      </c>
      <c r="CN213" s="1115">
        <f t="shared" si="861"/>
        <v>0.75</v>
      </c>
      <c r="CO213" s="1115">
        <f t="shared" si="861"/>
        <v>1</v>
      </c>
      <c r="CP213" s="1115">
        <f t="shared" si="861"/>
        <v>1.3333333333333333</v>
      </c>
      <c r="CQ213" s="1115" t="str">
        <f t="shared" si="861"/>
        <v/>
      </c>
      <c r="CR213" s="1115" t="str">
        <f t="shared" si="861"/>
        <v/>
      </c>
      <c r="CS213" s="1114" t="str">
        <f t="shared" si="861"/>
        <v/>
      </c>
      <c r="CT213" s="1117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>
        <f t="shared" si="641"/>
        <v>0.13333333333333333</v>
      </c>
      <c r="DA213" s="314">
        <f t="shared" si="642"/>
        <v>0.16666666666666666</v>
      </c>
      <c r="DB213" s="315">
        <f t="shared" si="643"/>
        <v>0.23076923076923078</v>
      </c>
      <c r="DC213" s="315">
        <f t="shared" si="644"/>
        <v>0.25</v>
      </c>
      <c r="DD213" s="315">
        <f t="shared" si="645"/>
        <v>0.5</v>
      </c>
      <c r="DE213" s="314">
        <f t="shared" si="646"/>
        <v>0.75</v>
      </c>
      <c r="DF213" s="314">
        <f t="shared" si="647"/>
        <v>1</v>
      </c>
      <c r="DG213" s="314">
        <f t="shared" si="648"/>
        <v>1.3333333333333333</v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8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9" t="str">
        <f t="shared" si="861"/>
        <v/>
      </c>
      <c r="CF214" s="1110" t="str">
        <f t="shared" si="861"/>
        <v/>
      </c>
      <c r="CG214" s="1110" t="str">
        <f t="shared" si="861"/>
        <v/>
      </c>
      <c r="CH214" s="1110" t="str">
        <f t="shared" si="861"/>
        <v/>
      </c>
      <c r="CI214" s="1110">
        <f t="shared" si="861"/>
        <v>2</v>
      </c>
      <c r="CJ214" s="1110">
        <f t="shared" si="861"/>
        <v>8</v>
      </c>
      <c r="CK214" s="1111">
        <f t="shared" si="861"/>
        <v>10</v>
      </c>
      <c r="CL214" s="1111">
        <f t="shared" si="861"/>
        <v>10</v>
      </c>
      <c r="CM214" s="1111">
        <f t="shared" si="861"/>
        <v>15</v>
      </c>
      <c r="CN214" s="1110">
        <f t="shared" si="861"/>
        <v>20</v>
      </c>
      <c r="CO214" s="1110">
        <f t="shared" si="861"/>
        <v>20</v>
      </c>
      <c r="CP214" s="1110">
        <f t="shared" si="861"/>
        <v>25</v>
      </c>
      <c r="CQ214" s="1110" t="str">
        <f t="shared" si="861"/>
        <v/>
      </c>
      <c r="CR214" s="1110" t="str">
        <f t="shared" si="861"/>
        <v/>
      </c>
      <c r="CS214" s="1109" t="str">
        <f t="shared" si="861"/>
        <v/>
      </c>
      <c r="CT214" s="1112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 t="str">
        <f t="shared" si="640"/>
        <v/>
      </c>
      <c r="CZ214" s="326">
        <f t="shared" si="641"/>
        <v>2</v>
      </c>
      <c r="DA214" s="326">
        <f t="shared" si="642"/>
        <v>8</v>
      </c>
      <c r="DB214" s="327">
        <f t="shared" si="643"/>
        <v>10</v>
      </c>
      <c r="DC214" s="327">
        <f t="shared" si="644"/>
        <v>10</v>
      </c>
      <c r="DD214" s="327">
        <f t="shared" si="645"/>
        <v>15</v>
      </c>
      <c r="DE214" s="326">
        <f t="shared" si="646"/>
        <v>20</v>
      </c>
      <c r="DF214" s="326">
        <f t="shared" si="647"/>
        <v>20</v>
      </c>
      <c r="DG214" s="326">
        <f t="shared" si="648"/>
        <v>25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8" t="str">
        <f t="shared" si="862"/>
        <v/>
      </c>
      <c r="CE215" s="1109" t="str">
        <f t="shared" si="861"/>
        <v/>
      </c>
      <c r="CF215" s="1110" t="str">
        <f t="shared" si="861"/>
        <v/>
      </c>
      <c r="CG215" s="1110" t="str">
        <f t="shared" si="861"/>
        <v/>
      </c>
      <c r="CH215" s="1110" t="str">
        <f t="shared" si="861"/>
        <v/>
      </c>
      <c r="CI215" s="1110">
        <f t="shared" si="861"/>
        <v>5</v>
      </c>
      <c r="CJ215" s="1110">
        <f t="shared" si="861"/>
        <v>20</v>
      </c>
      <c r="CK215" s="1111">
        <f t="shared" si="861"/>
        <v>20</v>
      </c>
      <c r="CL215" s="1111">
        <f t="shared" si="861"/>
        <v>20</v>
      </c>
      <c r="CM215" s="1111">
        <f t="shared" si="861"/>
        <v>25</v>
      </c>
      <c r="CN215" s="1110">
        <f t="shared" si="861"/>
        <v>25</v>
      </c>
      <c r="CO215" s="1110">
        <f t="shared" si="861"/>
        <v>25</v>
      </c>
      <c r="CP215" s="1110">
        <f t="shared" si="861"/>
        <v>35</v>
      </c>
      <c r="CQ215" s="1110" t="str">
        <f t="shared" si="861"/>
        <v/>
      </c>
      <c r="CR215" s="1110" t="str">
        <f t="shared" si="861"/>
        <v/>
      </c>
      <c r="CS215" s="1109" t="str">
        <f t="shared" si="861"/>
        <v/>
      </c>
      <c r="CT215" s="1112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 t="str">
        <f t="shared" si="640"/>
        <v/>
      </c>
      <c r="CZ215" s="326">
        <f t="shared" si="641"/>
        <v>5</v>
      </c>
      <c r="DA215" s="326">
        <f t="shared" si="642"/>
        <v>20</v>
      </c>
      <c r="DB215" s="327">
        <f t="shared" si="643"/>
        <v>20</v>
      </c>
      <c r="DC215" s="327">
        <f t="shared" si="644"/>
        <v>20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35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8" t="str">
        <f t="shared" si="862"/>
        <v/>
      </c>
      <c r="CE216" s="1109" t="str">
        <f t="shared" si="861"/>
        <v/>
      </c>
      <c r="CF216" s="1110" t="str">
        <f t="shared" si="861"/>
        <v/>
      </c>
      <c r="CG216" s="1110" t="str">
        <f t="shared" si="861"/>
        <v/>
      </c>
      <c r="CH216" s="1110" t="str">
        <f t="shared" si="861"/>
        <v/>
      </c>
      <c r="CI216" s="1110">
        <f t="shared" si="861"/>
        <v>40</v>
      </c>
      <c r="CJ216" s="1110">
        <f t="shared" si="861"/>
        <v>125</v>
      </c>
      <c r="CK216" s="1111">
        <f t="shared" si="861"/>
        <v>160</v>
      </c>
      <c r="CL216" s="1111">
        <f t="shared" si="861"/>
        <v>250</v>
      </c>
      <c r="CM216" s="1111">
        <f t="shared" si="861"/>
        <v>250</v>
      </c>
      <c r="CN216" s="1110">
        <f t="shared" si="861"/>
        <v>400</v>
      </c>
      <c r="CO216" s="1110">
        <f t="shared" si="861"/>
        <v>500</v>
      </c>
      <c r="CP216" s="1110">
        <f t="shared" si="861"/>
        <v>525</v>
      </c>
      <c r="CQ216" s="1110" t="str">
        <f t="shared" si="861"/>
        <v/>
      </c>
      <c r="CR216" s="1110" t="str">
        <f t="shared" si="861"/>
        <v/>
      </c>
      <c r="CS216" s="1109" t="str">
        <f t="shared" si="861"/>
        <v/>
      </c>
      <c r="CT216" s="1112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 t="str">
        <f t="shared" si="640"/>
        <v/>
      </c>
      <c r="CZ216" s="326">
        <f t="shared" si="641"/>
        <v>40</v>
      </c>
      <c r="DA216" s="326">
        <f t="shared" si="642"/>
        <v>125</v>
      </c>
      <c r="DB216" s="327">
        <f t="shared" si="643"/>
        <v>160</v>
      </c>
      <c r="DC216" s="327">
        <f t="shared" si="644"/>
        <v>250</v>
      </c>
      <c r="DD216" s="327">
        <f t="shared" si="645"/>
        <v>250</v>
      </c>
      <c r="DE216" s="326">
        <f t="shared" si="646"/>
        <v>400</v>
      </c>
      <c r="DF216" s="326">
        <f t="shared" si="647"/>
        <v>500</v>
      </c>
      <c r="DG216" s="326">
        <f t="shared" si="648"/>
        <v>525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8" t="str">
        <f t="shared" si="862"/>
        <v/>
      </c>
      <c r="CE217" s="1109" t="str">
        <f t="shared" si="861"/>
        <v/>
      </c>
      <c r="CF217" s="1110" t="str">
        <f t="shared" si="861"/>
        <v/>
      </c>
      <c r="CG217" s="1110" t="str">
        <f t="shared" si="861"/>
        <v/>
      </c>
      <c r="CH217" s="1110" t="str">
        <f t="shared" si="861"/>
        <v/>
      </c>
      <c r="CI217" s="1110" t="str">
        <f t="shared" si="861"/>
        <v/>
      </c>
      <c r="CJ217" s="1110" t="str">
        <f t="shared" si="861"/>
        <v/>
      </c>
      <c r="CK217" s="1111" t="str">
        <f t="shared" si="861"/>
        <v/>
      </c>
      <c r="CL217" s="1111">
        <f t="shared" si="861"/>
        <v>40</v>
      </c>
      <c r="CM217" s="1111" t="str">
        <f t="shared" si="861"/>
        <v/>
      </c>
      <c r="CN217" s="1110" t="str">
        <f t="shared" si="861"/>
        <v/>
      </c>
      <c r="CO217" s="1110" t="str">
        <f t="shared" si="861"/>
        <v/>
      </c>
      <c r="CP217" s="1110" t="str">
        <f t="shared" si="861"/>
        <v/>
      </c>
      <c r="CQ217" s="1110" t="str">
        <f t="shared" si="861"/>
        <v/>
      </c>
      <c r="CR217" s="1110" t="str">
        <f t="shared" si="861"/>
        <v/>
      </c>
      <c r="CS217" s="1109" t="str">
        <f t="shared" si="861"/>
        <v/>
      </c>
      <c r="CT217" s="1112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40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8" t="str">
        <f t="shared" si="862"/>
        <v/>
      </c>
      <c r="CE218" s="1109" t="str">
        <f t="shared" si="861"/>
        <v/>
      </c>
      <c r="CF218" s="1110" t="str">
        <f t="shared" si="861"/>
        <v/>
      </c>
      <c r="CG218" s="1110" t="str">
        <f t="shared" si="861"/>
        <v/>
      </c>
      <c r="CH218" s="1110" t="str">
        <f t="shared" si="861"/>
        <v/>
      </c>
      <c r="CI218" s="1110" t="str">
        <f t="shared" si="861"/>
        <v/>
      </c>
      <c r="CJ218" s="1110" t="str">
        <f t="shared" si="861"/>
        <v/>
      </c>
      <c r="CK218" s="1111" t="str">
        <f t="shared" si="861"/>
        <v/>
      </c>
      <c r="CL218" s="1111">
        <f t="shared" si="861"/>
        <v>0.5</v>
      </c>
      <c r="CM218" s="1111" t="str">
        <f t="shared" si="861"/>
        <v/>
      </c>
      <c r="CN218" s="1110" t="str">
        <f t="shared" si="861"/>
        <v/>
      </c>
      <c r="CO218" s="1110" t="str">
        <f t="shared" si="861"/>
        <v/>
      </c>
      <c r="CP218" s="1110" t="str">
        <f t="shared" si="861"/>
        <v/>
      </c>
      <c r="CQ218" s="1110" t="str">
        <f t="shared" si="861"/>
        <v/>
      </c>
      <c r="CR218" s="1110" t="str">
        <f t="shared" si="861"/>
        <v/>
      </c>
      <c r="CS218" s="1109" t="str">
        <f t="shared" si="861"/>
        <v/>
      </c>
      <c r="CT218" s="1112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8" t="str">
        <f t="shared" si="862"/>
        <v/>
      </c>
      <c r="CE219" s="1109" t="str">
        <f t="shared" si="861"/>
        <v/>
      </c>
      <c r="CF219" s="1110" t="str">
        <f t="shared" si="861"/>
        <v/>
      </c>
      <c r="CG219" s="1110" t="str">
        <f t="shared" si="861"/>
        <v/>
      </c>
      <c r="CH219" s="1110" t="str">
        <f t="shared" si="861"/>
        <v/>
      </c>
      <c r="CI219" s="1110" t="str">
        <f t="shared" si="861"/>
        <v/>
      </c>
      <c r="CJ219" s="1110" t="str">
        <f t="shared" si="861"/>
        <v/>
      </c>
      <c r="CK219" s="1111" t="str">
        <f t="shared" si="861"/>
        <v/>
      </c>
      <c r="CL219" s="1111">
        <f t="shared" si="861"/>
        <v>20</v>
      </c>
      <c r="CM219" s="1111" t="str">
        <f t="shared" si="861"/>
        <v/>
      </c>
      <c r="CN219" s="1110" t="str">
        <f t="shared" si="861"/>
        <v/>
      </c>
      <c r="CO219" s="1110" t="str">
        <f t="shared" si="861"/>
        <v/>
      </c>
      <c r="CP219" s="1110" t="str">
        <f t="shared" si="861"/>
        <v/>
      </c>
      <c r="CQ219" s="1110" t="str">
        <f t="shared" si="861"/>
        <v/>
      </c>
      <c r="CR219" s="1110" t="str">
        <f t="shared" si="861"/>
        <v/>
      </c>
      <c r="CS219" s="1109" t="str">
        <f t="shared" si="861"/>
        <v/>
      </c>
      <c r="CT219" s="1112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20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1104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8" t="str">
        <f t="shared" si="862"/>
        <v/>
      </c>
      <c r="CE220" s="1109" t="str">
        <f t="shared" si="861"/>
        <v/>
      </c>
      <c r="CF220" s="1110" t="str">
        <f t="shared" si="861"/>
        <v/>
      </c>
      <c r="CG220" s="1110" t="str">
        <f t="shared" si="861"/>
        <v/>
      </c>
      <c r="CH220" s="1110" t="str">
        <f t="shared" si="861"/>
        <v/>
      </c>
      <c r="CI220" s="1110" t="str">
        <f t="shared" si="861"/>
        <v/>
      </c>
      <c r="CJ220" s="1110" t="str">
        <f t="shared" si="861"/>
        <v/>
      </c>
      <c r="CK220" s="1111" t="str">
        <f t="shared" si="861"/>
        <v/>
      </c>
      <c r="CL220" s="1111">
        <f t="shared" si="861"/>
        <v>100</v>
      </c>
      <c r="CM220" s="1111">
        <f t="shared" si="861"/>
        <v>140</v>
      </c>
      <c r="CN220" s="1110" t="str">
        <f t="shared" si="861"/>
        <v/>
      </c>
      <c r="CO220" s="1110" t="str">
        <f t="shared" si="861"/>
        <v/>
      </c>
      <c r="CP220" s="1110" t="str">
        <f t="shared" si="861"/>
        <v/>
      </c>
      <c r="CQ220" s="1110" t="str">
        <f t="shared" si="861"/>
        <v/>
      </c>
      <c r="CR220" s="1110" t="str">
        <f t="shared" si="861"/>
        <v/>
      </c>
      <c r="CS220" s="1109" t="str">
        <f t="shared" si="861"/>
        <v/>
      </c>
      <c r="CT220" s="1112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>
        <f t="shared" si="644"/>
        <v>100</v>
      </c>
      <c r="DD220" s="327">
        <f t="shared" si="645"/>
        <v>140</v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8" t="str">
        <f t="shared" si="862"/>
        <v/>
      </c>
      <c r="CE221" s="1109" t="str">
        <f t="shared" si="861"/>
        <v/>
      </c>
      <c r="CF221" s="1110" t="str">
        <f t="shared" si="861"/>
        <v/>
      </c>
      <c r="CG221" s="1110" t="str">
        <f t="shared" si="861"/>
        <v/>
      </c>
      <c r="CH221" s="1110" t="str">
        <f t="shared" si="861"/>
        <v/>
      </c>
      <c r="CI221" s="1110" t="str">
        <f t="shared" si="861"/>
        <v/>
      </c>
      <c r="CJ221" s="1110" t="str">
        <f t="shared" si="861"/>
        <v/>
      </c>
      <c r="CK221" s="1111" t="str">
        <f t="shared" si="861"/>
        <v/>
      </c>
      <c r="CL221" s="1111">
        <f t="shared" si="861"/>
        <v>14</v>
      </c>
      <c r="CM221" s="1111">
        <f t="shared" si="861"/>
        <v>25</v>
      </c>
      <c r="CN221" s="1110" t="str">
        <f t="shared" si="861"/>
        <v/>
      </c>
      <c r="CO221" s="1110" t="str">
        <f t="shared" si="861"/>
        <v/>
      </c>
      <c r="CP221" s="1110" t="str">
        <f t="shared" si="861"/>
        <v/>
      </c>
      <c r="CQ221" s="1110" t="str">
        <f t="shared" si="861"/>
        <v/>
      </c>
      <c r="CR221" s="1110" t="str">
        <f t="shared" si="861"/>
        <v/>
      </c>
      <c r="CS221" s="1109" t="str">
        <f t="shared" si="861"/>
        <v/>
      </c>
      <c r="CT221" s="1112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>
        <f t="shared" si="644"/>
        <v>14</v>
      </c>
      <c r="DD221" s="327">
        <f t="shared" si="645"/>
        <v>25</v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8" t="str">
        <f t="shared" si="862"/>
        <v/>
      </c>
      <c r="CE222" s="1109" t="str">
        <f t="shared" si="861"/>
        <v/>
      </c>
      <c r="CF222" s="1110" t="str">
        <f t="shared" si="861"/>
        <v/>
      </c>
      <c r="CG222" s="1110" t="str">
        <f t="shared" si="861"/>
        <v/>
      </c>
      <c r="CH222" s="1110" t="str">
        <f t="shared" si="861"/>
        <v/>
      </c>
      <c r="CI222" s="1110" t="str">
        <f t="shared" si="861"/>
        <v/>
      </c>
      <c r="CJ222" s="1110" t="str">
        <f t="shared" si="861"/>
        <v/>
      </c>
      <c r="CK222" s="1111" t="str">
        <f t="shared" si="861"/>
        <v/>
      </c>
      <c r="CL222" s="1111">
        <f t="shared" si="861"/>
        <v>1960</v>
      </c>
      <c r="CM222" s="1111">
        <f t="shared" si="861"/>
        <v>2500</v>
      </c>
      <c r="CN222" s="1110" t="str">
        <f t="shared" si="861"/>
        <v/>
      </c>
      <c r="CO222" s="1110" t="str">
        <f t="shared" si="861"/>
        <v/>
      </c>
      <c r="CP222" s="1110" t="str">
        <f t="shared" si="861"/>
        <v/>
      </c>
      <c r="CQ222" s="1110" t="str">
        <f t="shared" si="861"/>
        <v/>
      </c>
      <c r="CR222" s="1110" t="str">
        <f t="shared" si="861"/>
        <v/>
      </c>
      <c r="CS222" s="1109" t="str">
        <f t="shared" si="861"/>
        <v/>
      </c>
      <c r="CT222" s="1112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>
        <f t="shared" si="644"/>
        <v>1960</v>
      </c>
      <c r="DD222" s="327">
        <f t="shared" si="645"/>
        <v>2500</v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1102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8" t="str">
        <f t="shared" si="862"/>
        <v/>
      </c>
      <c r="CE223" s="1109" t="str">
        <f t="shared" si="861"/>
        <v/>
      </c>
      <c r="CF223" s="1110" t="str">
        <f t="shared" si="861"/>
        <v/>
      </c>
      <c r="CG223" s="1110" t="str">
        <f t="shared" si="861"/>
        <v/>
      </c>
      <c r="CH223" s="1110" t="str">
        <f t="shared" si="861"/>
        <v/>
      </c>
      <c r="CI223" s="1110" t="str">
        <f t="shared" si="861"/>
        <v/>
      </c>
      <c r="CJ223" s="1110" t="str">
        <f t="shared" si="861"/>
        <v/>
      </c>
      <c r="CK223" s="1111">
        <f t="shared" si="861"/>
        <v>10</v>
      </c>
      <c r="CL223" s="1111">
        <f t="shared" si="861"/>
        <v>10</v>
      </c>
      <c r="CM223" s="1111">
        <f t="shared" si="861"/>
        <v>20</v>
      </c>
      <c r="CN223" s="1110">
        <f t="shared" si="861"/>
        <v>40</v>
      </c>
      <c r="CO223" s="1110" t="str">
        <f t="shared" si="861"/>
        <v/>
      </c>
      <c r="CP223" s="1110" t="str">
        <f t="shared" si="861"/>
        <v/>
      </c>
      <c r="CQ223" s="1110" t="str">
        <f t="shared" si="861"/>
        <v/>
      </c>
      <c r="CR223" s="1110" t="str">
        <f t="shared" si="861"/>
        <v/>
      </c>
      <c r="CS223" s="1109" t="str">
        <f t="shared" si="861"/>
        <v/>
      </c>
      <c r="CT223" s="1112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>
        <f t="shared" si="643"/>
        <v>10</v>
      </c>
      <c r="DC223" s="327">
        <f t="shared" si="644"/>
        <v>10</v>
      </c>
      <c r="DD223" s="327">
        <f t="shared" si="645"/>
        <v>20</v>
      </c>
      <c r="DE223" s="326">
        <f t="shared" si="646"/>
        <v>40</v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8" t="str">
        <f t="shared" si="862"/>
        <v/>
      </c>
      <c r="CE224" s="1109" t="str">
        <f t="shared" si="861"/>
        <v/>
      </c>
      <c r="CF224" s="1110" t="str">
        <f t="shared" si="861"/>
        <v/>
      </c>
      <c r="CG224" s="1110" t="str">
        <f t="shared" si="861"/>
        <v/>
      </c>
      <c r="CH224" s="1110" t="str">
        <f t="shared" si="861"/>
        <v/>
      </c>
      <c r="CI224" s="1110" t="str">
        <f t="shared" si="861"/>
        <v/>
      </c>
      <c r="CJ224" s="1110" t="str">
        <f t="shared" si="861"/>
        <v/>
      </c>
      <c r="CK224" s="1111">
        <f t="shared" si="861"/>
        <v>10</v>
      </c>
      <c r="CL224" s="1111">
        <f t="shared" si="861"/>
        <v>12.5</v>
      </c>
      <c r="CM224" s="1111">
        <f t="shared" si="861"/>
        <v>15</v>
      </c>
      <c r="CN224" s="1110">
        <f t="shared" si="861"/>
        <v>25</v>
      </c>
      <c r="CO224" s="1110" t="str">
        <f t="shared" si="861"/>
        <v/>
      </c>
      <c r="CP224" s="1110" t="str">
        <f t="shared" si="861"/>
        <v/>
      </c>
      <c r="CQ224" s="1110" t="str">
        <f t="shared" si="861"/>
        <v/>
      </c>
      <c r="CR224" s="1110" t="str">
        <f t="shared" si="861"/>
        <v/>
      </c>
      <c r="CS224" s="1109" t="str">
        <f t="shared" si="861"/>
        <v/>
      </c>
      <c r="CT224" s="1112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>
        <f t="shared" si="643"/>
        <v>10</v>
      </c>
      <c r="DC224" s="327">
        <f t="shared" si="644"/>
        <v>12.5</v>
      </c>
      <c r="DD224" s="327">
        <f t="shared" si="645"/>
        <v>15</v>
      </c>
      <c r="DE224" s="326">
        <f t="shared" si="646"/>
        <v>25</v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8" t="str">
        <f t="shared" si="862"/>
        <v/>
      </c>
      <c r="CE225" s="1109" t="str">
        <f t="shared" si="861"/>
        <v/>
      </c>
      <c r="CF225" s="1110" t="str">
        <f t="shared" si="861"/>
        <v/>
      </c>
      <c r="CG225" s="1110" t="str">
        <f t="shared" si="861"/>
        <v/>
      </c>
      <c r="CH225" s="1110" t="str">
        <f t="shared" si="861"/>
        <v/>
      </c>
      <c r="CI225" s="1110" t="str">
        <f t="shared" si="861"/>
        <v/>
      </c>
      <c r="CJ225" s="1110" t="str">
        <f t="shared" si="861"/>
        <v/>
      </c>
      <c r="CK225" s="1111">
        <f t="shared" si="861"/>
        <v>100</v>
      </c>
      <c r="CL225" s="1111">
        <f t="shared" si="861"/>
        <v>150</v>
      </c>
      <c r="CM225" s="1111">
        <f t="shared" si="861"/>
        <v>250</v>
      </c>
      <c r="CN225" s="1110">
        <f t="shared" si="861"/>
        <v>1000</v>
      </c>
      <c r="CO225" s="1110" t="str">
        <f t="shared" si="861"/>
        <v/>
      </c>
      <c r="CP225" s="1110" t="str">
        <f t="shared" si="861"/>
        <v/>
      </c>
      <c r="CQ225" s="1110" t="str">
        <f t="shared" si="861"/>
        <v/>
      </c>
      <c r="CR225" s="1110" t="str">
        <f t="shared" si="861"/>
        <v/>
      </c>
      <c r="CS225" s="1109" t="str">
        <f t="shared" si="861"/>
        <v/>
      </c>
      <c r="CT225" s="1112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>
        <f t="shared" si="643"/>
        <v>100</v>
      </c>
      <c r="DC225" s="327">
        <f t="shared" si="644"/>
        <v>150</v>
      </c>
      <c r="DD225" s="327">
        <f t="shared" si="645"/>
        <v>250</v>
      </c>
      <c r="DE225" s="326">
        <f t="shared" si="646"/>
        <v>1000</v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9"/>
      <c r="CE226" s="1119"/>
      <c r="CF226" s="1119"/>
      <c r="CG226" s="1119"/>
      <c r="CH226" s="1119"/>
      <c r="CI226" s="1119"/>
      <c r="CJ226" s="1119"/>
      <c r="CK226" s="1119"/>
      <c r="CL226" s="1119"/>
      <c r="CM226" s="1119"/>
      <c r="CN226" s="1119"/>
      <c r="CO226" s="1119"/>
      <c r="CP226" s="1119"/>
      <c r="CQ226" s="1119"/>
      <c r="CR226" s="1119"/>
      <c r="CS226" s="1119"/>
      <c r="CT226" s="1120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3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8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9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0" t="str">
        <f t="shared" si="896"/>
        <v/>
      </c>
      <c r="CG227" s="1110" t="str">
        <f t="shared" si="896"/>
        <v/>
      </c>
      <c r="CH227" s="1110">
        <f t="shared" si="896"/>
        <v>1</v>
      </c>
      <c r="CI227" s="1110">
        <f t="shared" si="896"/>
        <v>1</v>
      </c>
      <c r="CJ227" s="1110">
        <f t="shared" si="896"/>
        <v>1</v>
      </c>
      <c r="CK227" s="1111">
        <f t="shared" si="896"/>
        <v>1</v>
      </c>
      <c r="CL227" s="1111">
        <f t="shared" si="896"/>
        <v>1</v>
      </c>
      <c r="CM227" s="1111">
        <f t="shared" si="896"/>
        <v>1</v>
      </c>
      <c r="CN227" s="1110">
        <f t="shared" si="896"/>
        <v>1</v>
      </c>
      <c r="CO227" s="1110">
        <f t="shared" si="896"/>
        <v>1</v>
      </c>
      <c r="CP227" s="1110">
        <f t="shared" si="896"/>
        <v>1</v>
      </c>
      <c r="CQ227" s="1110" t="str">
        <f t="shared" si="896"/>
        <v/>
      </c>
      <c r="CR227" s="1110" t="str">
        <f t="shared" si="896"/>
        <v/>
      </c>
      <c r="CS227" s="1109" t="str">
        <f t="shared" si="896"/>
        <v/>
      </c>
      <c r="CT227" s="11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4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3" t="str">
        <f t="shared" si="895"/>
        <v/>
      </c>
      <c r="CE228" s="1114" t="str">
        <f t="shared" si="896"/>
        <v/>
      </c>
      <c r="CF228" s="1115" t="str">
        <f t="shared" si="896"/>
        <v/>
      </c>
      <c r="CG228" s="1115" t="str">
        <f t="shared" si="896"/>
        <v/>
      </c>
      <c r="CH228" s="1115">
        <f t="shared" si="896"/>
        <v>0.17</v>
      </c>
      <c r="CI228" s="1115">
        <f t="shared" si="896"/>
        <v>0.17</v>
      </c>
      <c r="CJ228" s="1115">
        <f t="shared" si="896"/>
        <v>0.17</v>
      </c>
      <c r="CK228" s="1116">
        <f t="shared" si="896"/>
        <v>0.17</v>
      </c>
      <c r="CL228" s="1116">
        <f t="shared" si="896"/>
        <v>0.17</v>
      </c>
      <c r="CM228" s="1116">
        <f t="shared" si="896"/>
        <v>0.17</v>
      </c>
      <c r="CN228" s="1115">
        <f t="shared" si="896"/>
        <v>0.17</v>
      </c>
      <c r="CO228" s="1115">
        <f t="shared" si="896"/>
        <v>0.17</v>
      </c>
      <c r="CP228" s="1115">
        <f t="shared" si="896"/>
        <v>0.17</v>
      </c>
      <c r="CQ228" s="1115" t="str">
        <f t="shared" si="896"/>
        <v/>
      </c>
      <c r="CR228" s="1115" t="str">
        <f t="shared" si="896"/>
        <v/>
      </c>
      <c r="CS228" s="1114" t="str">
        <f t="shared" si="896"/>
        <v/>
      </c>
      <c r="CT228" s="111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94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3" t="str">
        <f t="shared" si="895"/>
        <v/>
      </c>
      <c r="CE229" s="1114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5" t="str">
        <f t="shared" si="922"/>
        <v/>
      </c>
      <c r="CG229" s="1115" t="str">
        <f t="shared" si="922"/>
        <v/>
      </c>
      <c r="CH229" s="1115">
        <f t="shared" si="922"/>
        <v>1.4166666666666668E-2</v>
      </c>
      <c r="CI229" s="1115">
        <f t="shared" si="922"/>
        <v>1.4166666666666668E-2</v>
      </c>
      <c r="CJ229" s="1115">
        <f t="shared" si="922"/>
        <v>1.4166666666666668E-2</v>
      </c>
      <c r="CK229" s="1116">
        <f t="shared" si="922"/>
        <v>1.4166666666666668E-2</v>
      </c>
      <c r="CL229" s="1116">
        <f t="shared" si="922"/>
        <v>1.4166666666666668E-2</v>
      </c>
      <c r="CM229" s="1116">
        <f t="shared" si="922"/>
        <v>1.4166666666666668E-2</v>
      </c>
      <c r="CN229" s="1115">
        <f t="shared" si="922"/>
        <v>1.4166666666666668E-2</v>
      </c>
      <c r="CO229" s="1115">
        <f t="shared" si="922"/>
        <v>1.4166666666666668E-2</v>
      </c>
      <c r="CP229" s="1115">
        <f t="shared" si="922"/>
        <v>1.4166666666666668E-2</v>
      </c>
      <c r="CQ229" s="1115" t="str">
        <f t="shared" si="922"/>
        <v/>
      </c>
      <c r="CR229" s="1115" t="str">
        <f t="shared" si="922"/>
        <v/>
      </c>
      <c r="CS229" s="1114" t="str">
        <f t="shared" si="922"/>
        <v/>
      </c>
      <c r="CT229" s="1117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1.4166666666666668E-2</v>
      </c>
      <c r="CZ229" s="314">
        <f t="shared" si="902"/>
        <v>1.4166666666666668E-2</v>
      </c>
      <c r="DA229" s="314">
        <f t="shared" si="903"/>
        <v>1.4166666666666668E-2</v>
      </c>
      <c r="DB229" s="315">
        <f t="shared" si="904"/>
        <v>1.4166666666666668E-2</v>
      </c>
      <c r="DC229" s="315">
        <f t="shared" si="905"/>
        <v>1.4166666666666668E-2</v>
      </c>
      <c r="DD229" s="315">
        <f t="shared" si="906"/>
        <v>1.4166666666666668E-2</v>
      </c>
      <c r="DE229" s="314">
        <f t="shared" si="907"/>
        <v>1.4166666666666668E-2</v>
      </c>
      <c r="DF229" s="314">
        <f t="shared" si="908"/>
        <v>1.4166666666666668E-2</v>
      </c>
      <c r="DG229" s="314">
        <f t="shared" si="909"/>
        <v>1.4166666666666668E-2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5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8" t="str">
        <f t="shared" si="895"/>
        <v/>
      </c>
      <c r="CE230" s="1109" t="str">
        <f t="shared" si="922"/>
        <v/>
      </c>
      <c r="CF230" s="1110" t="str">
        <f t="shared" si="922"/>
        <v/>
      </c>
      <c r="CG230" s="1110" t="str">
        <f t="shared" si="922"/>
        <v/>
      </c>
      <c r="CH230" s="1110">
        <f t="shared" si="922"/>
        <v>2</v>
      </c>
      <c r="CI230" s="1110">
        <f t="shared" si="922"/>
        <v>2</v>
      </c>
      <c r="CJ230" s="1110">
        <f t="shared" si="922"/>
        <v>2</v>
      </c>
      <c r="CK230" s="1111">
        <f t="shared" si="922"/>
        <v>2</v>
      </c>
      <c r="CL230" s="1111">
        <f t="shared" si="922"/>
        <v>2</v>
      </c>
      <c r="CM230" s="1111">
        <f t="shared" si="922"/>
        <v>2</v>
      </c>
      <c r="CN230" s="1110">
        <f t="shared" si="922"/>
        <v>2</v>
      </c>
      <c r="CO230" s="1110">
        <f t="shared" si="922"/>
        <v>2</v>
      </c>
      <c r="CP230" s="1110">
        <f t="shared" si="922"/>
        <v>2</v>
      </c>
      <c r="CQ230" s="1110" t="str">
        <f t="shared" si="922"/>
        <v/>
      </c>
      <c r="CR230" s="1110" t="str">
        <f t="shared" si="922"/>
        <v/>
      </c>
      <c r="CS230" s="1109" t="str">
        <f t="shared" si="922"/>
        <v/>
      </c>
      <c r="CT230" s="1112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2</v>
      </c>
      <c r="CZ230" s="326">
        <f t="shared" si="902"/>
        <v>2</v>
      </c>
      <c r="DA230" s="326">
        <f t="shared" si="903"/>
        <v>2</v>
      </c>
      <c r="DB230" s="327">
        <f t="shared" si="904"/>
        <v>2</v>
      </c>
      <c r="DC230" s="327">
        <f t="shared" si="905"/>
        <v>2</v>
      </c>
      <c r="DD230" s="327">
        <f t="shared" si="906"/>
        <v>2</v>
      </c>
      <c r="DE230" s="326">
        <f t="shared" si="907"/>
        <v>2</v>
      </c>
      <c r="DF230" s="326">
        <f t="shared" si="908"/>
        <v>2</v>
      </c>
      <c r="DG230" s="326">
        <f t="shared" si="909"/>
        <v>2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4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3" t="str">
        <f t="shared" si="895"/>
        <v/>
      </c>
      <c r="CE231" s="1114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5" t="str">
        <f t="shared" si="923"/>
        <v/>
      </c>
      <c r="CG231" s="1115" t="str">
        <f t="shared" si="923"/>
        <v/>
      </c>
      <c r="CH231" s="1115">
        <f t="shared" si="923"/>
        <v>0.17</v>
      </c>
      <c r="CI231" s="1115">
        <f t="shared" si="923"/>
        <v>0.17</v>
      </c>
      <c r="CJ231" s="1115">
        <f t="shared" si="923"/>
        <v>0.17</v>
      </c>
      <c r="CK231" s="1116">
        <f t="shared" si="923"/>
        <v>0.17</v>
      </c>
      <c r="CL231" s="1116">
        <f t="shared" si="923"/>
        <v>0.17</v>
      </c>
      <c r="CM231" s="1116">
        <f t="shared" si="923"/>
        <v>0.17</v>
      </c>
      <c r="CN231" s="1115">
        <f t="shared" si="923"/>
        <v>0.17</v>
      </c>
      <c r="CO231" s="1115">
        <f t="shared" si="923"/>
        <v>0.17</v>
      </c>
      <c r="CP231" s="1115">
        <f t="shared" si="923"/>
        <v>0.17</v>
      </c>
      <c r="CQ231" s="1115" t="str">
        <f t="shared" si="923"/>
        <v/>
      </c>
      <c r="CR231" s="1115" t="str">
        <f t="shared" si="923"/>
        <v/>
      </c>
      <c r="CS231" s="1114" t="str">
        <f t="shared" si="923"/>
        <v/>
      </c>
      <c r="CT231" s="1117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94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3" t="str">
        <f t="shared" si="895"/>
        <v/>
      </c>
      <c r="CE232" s="1114" t="str">
        <f t="shared" si="923"/>
        <v/>
      </c>
      <c r="CF232" s="1115" t="str">
        <f t="shared" si="923"/>
        <v/>
      </c>
      <c r="CG232" s="1115" t="str">
        <f t="shared" si="923"/>
        <v/>
      </c>
      <c r="CH232" s="1115">
        <f t="shared" si="923"/>
        <v>2.8333333333333335E-2</v>
      </c>
      <c r="CI232" s="1115">
        <f t="shared" si="923"/>
        <v>2.8333333333333335E-2</v>
      </c>
      <c r="CJ232" s="1115">
        <f t="shared" si="923"/>
        <v>2.8333333333333335E-2</v>
      </c>
      <c r="CK232" s="1116">
        <f t="shared" si="923"/>
        <v>2.8333333333333335E-2</v>
      </c>
      <c r="CL232" s="1116">
        <f t="shared" si="923"/>
        <v>2.8333333333333335E-2</v>
      </c>
      <c r="CM232" s="1116">
        <f t="shared" si="923"/>
        <v>2.8333333333333335E-2</v>
      </c>
      <c r="CN232" s="1115">
        <f t="shared" si="923"/>
        <v>2.8333333333333335E-2</v>
      </c>
      <c r="CO232" s="1115">
        <f t="shared" si="923"/>
        <v>2.8333333333333335E-2</v>
      </c>
      <c r="CP232" s="1115">
        <f t="shared" si="923"/>
        <v>2.8333333333333335E-2</v>
      </c>
      <c r="CQ232" s="1115" t="str">
        <f t="shared" si="923"/>
        <v/>
      </c>
      <c r="CR232" s="1115" t="str">
        <f t="shared" si="923"/>
        <v/>
      </c>
      <c r="CS232" s="1114" t="str">
        <f t="shared" si="923"/>
        <v/>
      </c>
      <c r="CT232" s="1117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2.8333333333333335E-2</v>
      </c>
      <c r="CZ232" s="314">
        <f t="shared" si="902"/>
        <v>2.8333333333333335E-2</v>
      </c>
      <c r="DA232" s="314">
        <f t="shared" si="903"/>
        <v>2.8333333333333335E-2</v>
      </c>
      <c r="DB232" s="315">
        <f t="shared" si="904"/>
        <v>2.8333333333333335E-2</v>
      </c>
      <c r="DC232" s="315">
        <f t="shared" si="905"/>
        <v>2.8333333333333335E-2</v>
      </c>
      <c r="DD232" s="315">
        <f t="shared" si="906"/>
        <v>2.8333333333333335E-2</v>
      </c>
      <c r="DE232" s="314">
        <f t="shared" si="907"/>
        <v>2.8333333333333335E-2</v>
      </c>
      <c r="DF232" s="314">
        <f t="shared" si="908"/>
        <v>2.8333333333333335E-2</v>
      </c>
      <c r="DG232" s="314">
        <f t="shared" si="909"/>
        <v>2.8333333333333335E-2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8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9" t="str">
        <f t="shared" si="923"/>
        <v/>
      </c>
      <c r="CF233" s="1110" t="str">
        <f t="shared" si="923"/>
        <v/>
      </c>
      <c r="CG233" s="1110" t="str">
        <f t="shared" si="923"/>
        <v/>
      </c>
      <c r="CH233" s="1110" t="str">
        <f t="shared" si="923"/>
        <v/>
      </c>
      <c r="CI233" s="1110" t="str">
        <f t="shared" si="923"/>
        <v/>
      </c>
      <c r="CJ233" s="1110" t="str">
        <f t="shared" si="923"/>
        <v/>
      </c>
      <c r="CK233" s="1111" t="str">
        <f t="shared" si="923"/>
        <v/>
      </c>
      <c r="CL233" s="1111" t="str">
        <f t="shared" si="923"/>
        <v/>
      </c>
      <c r="CM233" s="1111" t="str">
        <f t="shared" si="923"/>
        <v/>
      </c>
      <c r="CN233" s="1110" t="str">
        <f t="shared" si="923"/>
        <v/>
      </c>
      <c r="CO233" s="1110" t="str">
        <f t="shared" si="923"/>
        <v/>
      </c>
      <c r="CP233" s="1110" t="str">
        <f t="shared" si="923"/>
        <v/>
      </c>
      <c r="CQ233" s="1110" t="str">
        <f t="shared" si="923"/>
        <v/>
      </c>
      <c r="CR233" s="1110" t="str">
        <f t="shared" si="923"/>
        <v/>
      </c>
      <c r="CS233" s="1109" t="str">
        <f t="shared" si="923"/>
        <v/>
      </c>
      <c r="CT233" s="1112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8" t="str">
        <f t="shared" si="929"/>
        <v/>
      </c>
      <c r="CE234" s="1109" t="str">
        <f t="shared" si="923"/>
        <v/>
      </c>
      <c r="CF234" s="1110" t="str">
        <f t="shared" si="923"/>
        <v/>
      </c>
      <c r="CG234" s="1110" t="str">
        <f t="shared" si="923"/>
        <v/>
      </c>
      <c r="CH234" s="1110" t="str">
        <f t="shared" si="923"/>
        <v/>
      </c>
      <c r="CI234" s="1110" t="str">
        <f t="shared" si="923"/>
        <v/>
      </c>
      <c r="CJ234" s="1110" t="str">
        <f t="shared" si="923"/>
        <v/>
      </c>
      <c r="CK234" s="1111" t="str">
        <f t="shared" si="923"/>
        <v/>
      </c>
      <c r="CL234" s="1111" t="str">
        <f t="shared" si="923"/>
        <v/>
      </c>
      <c r="CM234" s="1111" t="str">
        <f t="shared" si="923"/>
        <v/>
      </c>
      <c r="CN234" s="1110" t="str">
        <f t="shared" si="923"/>
        <v/>
      </c>
      <c r="CO234" s="1110" t="str">
        <f t="shared" si="923"/>
        <v/>
      </c>
      <c r="CP234" s="1110" t="str">
        <f t="shared" si="923"/>
        <v/>
      </c>
      <c r="CQ234" s="1110" t="str">
        <f t="shared" si="923"/>
        <v/>
      </c>
      <c r="CR234" s="1110" t="str">
        <f t="shared" si="923"/>
        <v/>
      </c>
      <c r="CS234" s="1109" t="str">
        <f t="shared" si="923"/>
        <v/>
      </c>
      <c r="CT234" s="1112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8" t="str">
        <f t="shared" si="929"/>
        <v/>
      </c>
      <c r="CE235" s="1109" t="str">
        <f t="shared" si="923"/>
        <v/>
      </c>
      <c r="CF235" s="1110" t="str">
        <f t="shared" si="923"/>
        <v/>
      </c>
      <c r="CG235" s="1110" t="str">
        <f t="shared" si="923"/>
        <v/>
      </c>
      <c r="CH235" s="1110" t="str">
        <f t="shared" si="923"/>
        <v/>
      </c>
      <c r="CI235" s="1110" t="str">
        <f t="shared" si="923"/>
        <v/>
      </c>
      <c r="CJ235" s="1110" t="str">
        <f t="shared" si="923"/>
        <v/>
      </c>
      <c r="CK235" s="1111" t="str">
        <f t="shared" si="923"/>
        <v/>
      </c>
      <c r="CL235" s="1111" t="str">
        <f t="shared" si="923"/>
        <v/>
      </c>
      <c r="CM235" s="1111" t="str">
        <f t="shared" si="923"/>
        <v/>
      </c>
      <c r="CN235" s="1110" t="str">
        <f t="shared" si="923"/>
        <v/>
      </c>
      <c r="CO235" s="1110" t="str">
        <f t="shared" si="923"/>
        <v/>
      </c>
      <c r="CP235" s="1110" t="str">
        <f t="shared" si="923"/>
        <v/>
      </c>
      <c r="CQ235" s="1110" t="str">
        <f t="shared" si="923"/>
        <v/>
      </c>
      <c r="CR235" s="1110" t="str">
        <f t="shared" si="923"/>
        <v/>
      </c>
      <c r="CS235" s="1109" t="str">
        <f t="shared" si="923"/>
        <v/>
      </c>
      <c r="CT235" s="1112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8" t="str">
        <f t="shared" si="929"/>
        <v/>
      </c>
      <c r="CE236" s="1109" t="str">
        <f t="shared" si="923"/>
        <v/>
      </c>
      <c r="CF236" s="1110" t="str">
        <f t="shared" si="923"/>
        <v/>
      </c>
      <c r="CG236" s="1110" t="str">
        <f t="shared" si="923"/>
        <v/>
      </c>
      <c r="CH236" s="1110">
        <f t="shared" si="923"/>
        <v>750</v>
      </c>
      <c r="CI236" s="1110">
        <f t="shared" si="923"/>
        <v>7500</v>
      </c>
      <c r="CJ236" s="1110">
        <f t="shared" si="923"/>
        <v>8000</v>
      </c>
      <c r="CK236" s="1111">
        <f t="shared" si="923"/>
        <v>9000</v>
      </c>
      <c r="CL236" s="1111">
        <f t="shared" si="923"/>
        <v>10000</v>
      </c>
      <c r="CM236" s="1111">
        <f t="shared" si="923"/>
        <v>10000</v>
      </c>
      <c r="CN236" s="1110">
        <f t="shared" si="923"/>
        <v>10000</v>
      </c>
      <c r="CO236" s="1110">
        <f t="shared" si="923"/>
        <v>10000</v>
      </c>
      <c r="CP236" s="1110">
        <f t="shared" si="923"/>
        <v>15000</v>
      </c>
      <c r="CQ236" s="1110" t="str">
        <f t="shared" si="923"/>
        <v/>
      </c>
      <c r="CR236" s="1110" t="str">
        <f t="shared" si="923"/>
        <v/>
      </c>
      <c r="CS236" s="1109" t="str">
        <f t="shared" si="923"/>
        <v/>
      </c>
      <c r="CT236" s="1112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750</v>
      </c>
      <c r="CZ236" s="326">
        <f t="shared" si="902"/>
        <v>7500</v>
      </c>
      <c r="DA236" s="326">
        <f t="shared" si="903"/>
        <v>8000</v>
      </c>
      <c r="DB236" s="327">
        <f t="shared" si="904"/>
        <v>9000</v>
      </c>
      <c r="DC236" s="327">
        <f t="shared" si="905"/>
        <v>10000</v>
      </c>
      <c r="DD236" s="327">
        <f t="shared" si="906"/>
        <v>10000</v>
      </c>
      <c r="DE236" s="326">
        <f t="shared" si="907"/>
        <v>10000</v>
      </c>
      <c r="DF236" s="326">
        <f t="shared" si="908"/>
        <v>10000</v>
      </c>
      <c r="DG236" s="326">
        <f t="shared" si="909"/>
        <v>15000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8">
        <f t="shared" si="929"/>
        <v>3630</v>
      </c>
      <c r="CE237" s="1109">
        <f t="shared" si="923"/>
        <v>3630</v>
      </c>
      <c r="CF237" s="1110">
        <f t="shared" si="923"/>
        <v>3630</v>
      </c>
      <c r="CG237" s="1110">
        <f t="shared" si="923"/>
        <v>3630</v>
      </c>
      <c r="CH237" s="1110">
        <f t="shared" si="923"/>
        <v>3630</v>
      </c>
      <c r="CI237" s="1110">
        <f t="shared" si="923"/>
        <v>3630</v>
      </c>
      <c r="CJ237" s="1110">
        <f t="shared" si="923"/>
        <v>3630</v>
      </c>
      <c r="CK237" s="1111">
        <f t="shared" si="923"/>
        <v>3630</v>
      </c>
      <c r="CL237" s="1111">
        <f t="shared" si="923"/>
        <v>3630</v>
      </c>
      <c r="CM237" s="1111">
        <f t="shared" si="923"/>
        <v>3630</v>
      </c>
      <c r="CN237" s="1110">
        <f t="shared" si="923"/>
        <v>3630</v>
      </c>
      <c r="CO237" s="1110">
        <f t="shared" si="923"/>
        <v>3630</v>
      </c>
      <c r="CP237" s="1110">
        <f t="shared" si="923"/>
        <v>3630</v>
      </c>
      <c r="CQ237" s="1110">
        <f t="shared" si="923"/>
        <v>3630</v>
      </c>
      <c r="CR237" s="1110">
        <f t="shared" si="923"/>
        <v>3630</v>
      </c>
      <c r="CS237" s="1109">
        <f t="shared" si="923"/>
        <v>3630</v>
      </c>
      <c r="CT237" s="1112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8" t="str">
        <f t="shared" si="929"/>
        <v/>
      </c>
      <c r="CE238" s="1109" t="str">
        <f t="shared" si="923"/>
        <v/>
      </c>
      <c r="CF238" s="1110" t="str">
        <f t="shared" si="923"/>
        <v/>
      </c>
      <c r="CG238" s="1110" t="str">
        <f t="shared" si="923"/>
        <v/>
      </c>
      <c r="CH238" s="1110">
        <f t="shared" si="923"/>
        <v>250</v>
      </c>
      <c r="CI238" s="1110">
        <f t="shared" si="923"/>
        <v>5900</v>
      </c>
      <c r="CJ238" s="1110">
        <f t="shared" si="923"/>
        <v>6150</v>
      </c>
      <c r="CK238" s="1111">
        <f t="shared" si="923"/>
        <v>7500</v>
      </c>
      <c r="CL238" s="1111">
        <f t="shared" si="923"/>
        <v>7500</v>
      </c>
      <c r="CM238" s="1111">
        <f t="shared" si="923"/>
        <v>7500</v>
      </c>
      <c r="CN238" s="1110">
        <f t="shared" si="923"/>
        <v>8500</v>
      </c>
      <c r="CO238" s="1110">
        <f t="shared" si="923"/>
        <v>9000</v>
      </c>
      <c r="CP238" s="1110">
        <f t="shared" si="923"/>
        <v>10000</v>
      </c>
      <c r="CQ238" s="1110" t="str">
        <f t="shared" si="923"/>
        <v/>
      </c>
      <c r="CR238" s="1110" t="str">
        <f t="shared" si="923"/>
        <v/>
      </c>
      <c r="CS238" s="1109" t="str">
        <f t="shared" si="923"/>
        <v/>
      </c>
      <c r="CT238" s="1112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>
        <f t="shared" si="901"/>
        <v>250</v>
      </c>
      <c r="CZ238" s="326">
        <f t="shared" si="902"/>
        <v>5900</v>
      </c>
      <c r="DA238" s="326">
        <f t="shared" si="903"/>
        <v>6150</v>
      </c>
      <c r="DB238" s="327">
        <f t="shared" si="904"/>
        <v>7500</v>
      </c>
      <c r="DC238" s="327">
        <f t="shared" si="905"/>
        <v>7500</v>
      </c>
      <c r="DD238" s="327">
        <f t="shared" si="906"/>
        <v>7500</v>
      </c>
      <c r="DE238" s="326">
        <f t="shared" si="907"/>
        <v>8500</v>
      </c>
      <c r="DF238" s="326">
        <f t="shared" si="908"/>
        <v>9000</v>
      </c>
      <c r="DG238" s="326">
        <f t="shared" si="909"/>
        <v>10000</v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6" t="str">
        <f t="shared" si="878"/>
        <v/>
      </c>
      <c r="CA239" s="1086">
        <f t="shared" si="879"/>
        <v>1.3999999999999995</v>
      </c>
      <c r="CB239" s="1086">
        <f t="shared" si="880"/>
        <v>1.3285714285714287</v>
      </c>
      <c r="CC239" s="1087">
        <f t="shared" si="881"/>
        <v>1.3571428571428572</v>
      </c>
      <c r="CD239" s="1146" t="str">
        <f t="shared" si="929"/>
        <v/>
      </c>
      <c r="CE239" s="1147" t="str">
        <f t="shared" si="923"/>
        <v/>
      </c>
      <c r="CF239" s="1148" t="str">
        <f t="shared" si="923"/>
        <v/>
      </c>
      <c r="CG239" s="1148" t="str">
        <f t="shared" si="923"/>
        <v/>
      </c>
      <c r="CH239" s="1148">
        <f t="shared" si="923"/>
        <v>1.1000000000000001</v>
      </c>
      <c r="CI239" s="1148">
        <f t="shared" si="923"/>
        <v>1.3</v>
      </c>
      <c r="CJ239" s="1148">
        <f t="shared" si="923"/>
        <v>1.3</v>
      </c>
      <c r="CK239" s="1149">
        <f t="shared" si="923"/>
        <v>1.3</v>
      </c>
      <c r="CL239" s="1149">
        <f t="shared" si="923"/>
        <v>1.4</v>
      </c>
      <c r="CM239" s="1149">
        <f t="shared" si="923"/>
        <v>1.4</v>
      </c>
      <c r="CN239" s="1148">
        <f t="shared" si="923"/>
        <v>1.4</v>
      </c>
      <c r="CO239" s="1148">
        <f t="shared" si="923"/>
        <v>1.4</v>
      </c>
      <c r="CP239" s="1148">
        <f t="shared" si="923"/>
        <v>1.4</v>
      </c>
      <c r="CQ239" s="1148" t="str">
        <f t="shared" si="923"/>
        <v/>
      </c>
      <c r="CR239" s="1148" t="str">
        <f t="shared" si="923"/>
        <v/>
      </c>
      <c r="CS239" s="1147" t="str">
        <f t="shared" si="923"/>
        <v/>
      </c>
      <c r="CT239" s="1150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>
        <f t="shared" si="901"/>
        <v>1.1000000000000001</v>
      </c>
      <c r="CZ239" s="326">
        <f t="shared" si="902"/>
        <v>1.3</v>
      </c>
      <c r="DA239" s="326">
        <f t="shared" si="903"/>
        <v>1.3</v>
      </c>
      <c r="DB239" s="327">
        <f t="shared" si="904"/>
        <v>1.3</v>
      </c>
      <c r="DC239" s="327">
        <f t="shared" si="905"/>
        <v>1.4</v>
      </c>
      <c r="DD239" s="327">
        <f t="shared" si="906"/>
        <v>1.4</v>
      </c>
      <c r="DE239" s="326">
        <f t="shared" si="907"/>
        <v>1.4</v>
      </c>
      <c r="DF239" s="326">
        <f t="shared" si="908"/>
        <v>1.4</v>
      </c>
      <c r="DG239" s="326">
        <f t="shared" si="909"/>
        <v>1.4</v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8" t="str">
        <f t="shared" si="929"/>
        <v/>
      </c>
      <c r="CE240" s="1109" t="str">
        <f t="shared" si="923"/>
        <v/>
      </c>
      <c r="CF240" s="1110" t="str">
        <f t="shared" si="923"/>
        <v/>
      </c>
      <c r="CG240" s="1110" t="str">
        <f t="shared" si="923"/>
        <v/>
      </c>
      <c r="CH240" s="1110">
        <f t="shared" si="923"/>
        <v>350</v>
      </c>
      <c r="CI240" s="1110">
        <f t="shared" si="923"/>
        <v>6490.0000000000009</v>
      </c>
      <c r="CJ240" s="1110">
        <f t="shared" si="923"/>
        <v>7995</v>
      </c>
      <c r="CK240" s="1111">
        <f t="shared" si="923"/>
        <v>9750</v>
      </c>
      <c r="CL240" s="1111">
        <f t="shared" si="923"/>
        <v>9750</v>
      </c>
      <c r="CM240" s="1111">
        <f t="shared" si="923"/>
        <v>10500</v>
      </c>
      <c r="CN240" s="1110">
        <f t="shared" si="923"/>
        <v>11900</v>
      </c>
      <c r="CO240" s="1110">
        <f t="shared" si="923"/>
        <v>12600</v>
      </c>
      <c r="CP240" s="1110">
        <f t="shared" si="923"/>
        <v>14000</v>
      </c>
      <c r="CQ240" s="1110" t="str">
        <f t="shared" si="923"/>
        <v/>
      </c>
      <c r="CR240" s="1110" t="str">
        <f t="shared" si="923"/>
        <v/>
      </c>
      <c r="CS240" s="1109" t="str">
        <f t="shared" si="923"/>
        <v/>
      </c>
      <c r="CT240" s="1112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>
        <f t="shared" si="901"/>
        <v>350</v>
      </c>
      <c r="CZ240" s="326">
        <f t="shared" si="902"/>
        <v>6490.0000000000009</v>
      </c>
      <c r="DA240" s="326">
        <f t="shared" si="903"/>
        <v>7995</v>
      </c>
      <c r="DB240" s="327">
        <f t="shared" si="904"/>
        <v>9750</v>
      </c>
      <c r="DC240" s="327">
        <f t="shared" si="905"/>
        <v>9750</v>
      </c>
      <c r="DD240" s="327">
        <f t="shared" si="906"/>
        <v>10500</v>
      </c>
      <c r="DE240" s="326">
        <f t="shared" si="907"/>
        <v>11900</v>
      </c>
      <c r="DF240" s="326">
        <f t="shared" si="908"/>
        <v>12600</v>
      </c>
      <c r="DG240" s="326">
        <f t="shared" si="909"/>
        <v>14000</v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8" t="str">
        <f t="shared" si="929"/>
        <v/>
      </c>
      <c r="CE241" s="1109" t="str">
        <f t="shared" si="923"/>
        <v/>
      </c>
      <c r="CF241" s="1110" t="str">
        <f t="shared" si="923"/>
        <v/>
      </c>
      <c r="CG241" s="1110" t="str">
        <f t="shared" si="923"/>
        <v/>
      </c>
      <c r="CH241" s="1110" t="str">
        <f t="shared" si="923"/>
        <v/>
      </c>
      <c r="CI241" s="1110" t="str">
        <f t="shared" si="923"/>
        <v/>
      </c>
      <c r="CJ241" s="1110">
        <f t="shared" si="923"/>
        <v>50</v>
      </c>
      <c r="CK241" s="1111">
        <f t="shared" si="923"/>
        <v>100</v>
      </c>
      <c r="CL241" s="1111">
        <f t="shared" si="923"/>
        <v>600</v>
      </c>
      <c r="CM241" s="1111">
        <f t="shared" si="923"/>
        <v>1710</v>
      </c>
      <c r="CN241" s="1110">
        <f t="shared" si="923"/>
        <v>1950</v>
      </c>
      <c r="CO241" s="1110">
        <f t="shared" si="923"/>
        <v>3750</v>
      </c>
      <c r="CP241" s="1110" t="str">
        <f t="shared" si="923"/>
        <v/>
      </c>
      <c r="CQ241" s="1110" t="str">
        <f t="shared" si="923"/>
        <v/>
      </c>
      <c r="CR241" s="1110" t="str">
        <f t="shared" si="923"/>
        <v/>
      </c>
      <c r="CS241" s="1109" t="str">
        <f t="shared" si="923"/>
        <v/>
      </c>
      <c r="CT241" s="1112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>
        <f t="shared" si="903"/>
        <v>50</v>
      </c>
      <c r="DB241" s="327">
        <f t="shared" si="904"/>
        <v>100</v>
      </c>
      <c r="DC241" s="327">
        <f t="shared" si="905"/>
        <v>600</v>
      </c>
      <c r="DD241" s="327">
        <f t="shared" si="906"/>
        <v>1710</v>
      </c>
      <c r="DE241" s="326">
        <f t="shared" si="907"/>
        <v>1950</v>
      </c>
      <c r="DF241" s="326">
        <f t="shared" si="908"/>
        <v>3750</v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4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5" t="str">
        <f t="shared" si="951"/>
        <v/>
      </c>
      <c r="CG242" s="1115" t="str">
        <f t="shared" si="951"/>
        <v/>
      </c>
      <c r="CH242" s="1115">
        <f t="shared" si="951"/>
        <v>0.28941074146553603</v>
      </c>
      <c r="CI242" s="1115">
        <f t="shared" si="951"/>
        <v>0.31572080887149384</v>
      </c>
      <c r="CJ242" s="1115">
        <f t="shared" si="951"/>
        <v>0.33827229521945767</v>
      </c>
      <c r="CK242" s="1116">
        <f t="shared" si="951"/>
        <v>0.37412915851272016</v>
      </c>
      <c r="CL242" s="1116">
        <f t="shared" si="951"/>
        <v>0.49331376386170905</v>
      </c>
      <c r="CM242" s="1116">
        <f t="shared" si="951"/>
        <v>0.61170906718851925</v>
      </c>
      <c r="CN242" s="1115">
        <f t="shared" si="951"/>
        <v>0.69063926940639275</v>
      </c>
      <c r="CO242" s="1115">
        <f t="shared" si="951"/>
        <v>0.71037181996086107</v>
      </c>
      <c r="CP242" s="1115">
        <f t="shared" si="951"/>
        <v>0.71037181996086107</v>
      </c>
      <c r="CQ242" s="1115" t="str">
        <f t="shared" si="951"/>
        <v/>
      </c>
      <c r="CR242" s="1115" t="str">
        <f t="shared" si="951"/>
        <v/>
      </c>
      <c r="CS242" s="1114" t="str">
        <f t="shared" si="951"/>
        <v/>
      </c>
      <c r="CT242" s="1117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0.28941074146553603</v>
      </c>
      <c r="CZ242" s="314">
        <f t="shared" si="902"/>
        <v>0.31572080887149384</v>
      </c>
      <c r="DA242" s="314">
        <f t="shared" si="903"/>
        <v>0.33827229521945767</v>
      </c>
      <c r="DB242" s="315">
        <f t="shared" si="904"/>
        <v>0.37412915851272016</v>
      </c>
      <c r="DC242" s="315">
        <f t="shared" si="905"/>
        <v>0.49331376386170905</v>
      </c>
      <c r="DD242" s="315">
        <f t="shared" si="906"/>
        <v>0.61170906718851925</v>
      </c>
      <c r="DE242" s="314">
        <f t="shared" si="907"/>
        <v>0.69063926940639275</v>
      </c>
      <c r="DF242" s="314">
        <f t="shared" si="908"/>
        <v>0.71037181996086107</v>
      </c>
      <c r="DG242" s="314">
        <f t="shared" si="909"/>
        <v>0.71037181996086107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8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9" t="str">
        <f t="shared" si="951"/>
        <v/>
      </c>
      <c r="CF243" s="1110" t="str">
        <f t="shared" si="951"/>
        <v/>
      </c>
      <c r="CG243" s="1110" t="str">
        <f t="shared" si="951"/>
        <v/>
      </c>
      <c r="CH243" s="1110" t="str">
        <f t="shared" si="951"/>
        <v/>
      </c>
      <c r="CI243" s="1110" t="str">
        <f t="shared" si="951"/>
        <v/>
      </c>
      <c r="CJ243" s="1110" t="str">
        <f t="shared" si="951"/>
        <v/>
      </c>
      <c r="CK243" s="1111" t="str">
        <f t="shared" si="951"/>
        <v/>
      </c>
      <c r="CL243" s="1111">
        <f t="shared" si="951"/>
        <v>90</v>
      </c>
      <c r="CM243" s="1111" t="str">
        <f t="shared" si="951"/>
        <v/>
      </c>
      <c r="CN243" s="1110" t="str">
        <f t="shared" si="951"/>
        <v/>
      </c>
      <c r="CO243" s="1110" t="str">
        <f t="shared" si="951"/>
        <v/>
      </c>
      <c r="CP243" s="1110" t="str">
        <f t="shared" si="951"/>
        <v/>
      </c>
      <c r="CQ243" s="1110" t="str">
        <f t="shared" si="951"/>
        <v/>
      </c>
      <c r="CR243" s="1110" t="str">
        <f t="shared" si="951"/>
        <v/>
      </c>
      <c r="CS243" s="1109" t="str">
        <f t="shared" si="951"/>
        <v/>
      </c>
      <c r="CT243" s="1112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90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8">
        <f t="shared" si="952"/>
        <v>3550</v>
      </c>
      <c r="CE244" s="1109">
        <f t="shared" si="951"/>
        <v>3550</v>
      </c>
      <c r="CF244" s="1110">
        <f t="shared" si="951"/>
        <v>3550</v>
      </c>
      <c r="CG244" s="1110">
        <f t="shared" si="951"/>
        <v>3550</v>
      </c>
      <c r="CH244" s="1110">
        <f t="shared" si="951"/>
        <v>3550</v>
      </c>
      <c r="CI244" s="1110">
        <f t="shared" si="951"/>
        <v>3550</v>
      </c>
      <c r="CJ244" s="1110">
        <f t="shared" si="951"/>
        <v>3550</v>
      </c>
      <c r="CK244" s="1111">
        <f t="shared" si="951"/>
        <v>3550</v>
      </c>
      <c r="CL244" s="1111">
        <f t="shared" si="951"/>
        <v>3550</v>
      </c>
      <c r="CM244" s="1111">
        <f t="shared" si="951"/>
        <v>3550</v>
      </c>
      <c r="CN244" s="1110">
        <f t="shared" si="951"/>
        <v>3550</v>
      </c>
      <c r="CO244" s="1110">
        <f t="shared" si="951"/>
        <v>3550</v>
      </c>
      <c r="CP244" s="1110">
        <f t="shared" si="951"/>
        <v>3550</v>
      </c>
      <c r="CQ244" s="1110">
        <f t="shared" si="951"/>
        <v>3550</v>
      </c>
      <c r="CR244" s="1110">
        <f t="shared" si="951"/>
        <v>3550</v>
      </c>
      <c r="CS244" s="1109">
        <f t="shared" si="951"/>
        <v>3550</v>
      </c>
      <c r="CT244" s="1112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8" t="str">
        <f t="shared" si="952"/>
        <v/>
      </c>
      <c r="CE245" s="1109" t="str">
        <f t="shared" si="951"/>
        <v/>
      </c>
      <c r="CF245" s="1110" t="str">
        <f t="shared" si="951"/>
        <v/>
      </c>
      <c r="CG245" s="1110" t="str">
        <f t="shared" si="951"/>
        <v/>
      </c>
      <c r="CH245" s="1110" t="str">
        <f t="shared" si="951"/>
        <v/>
      </c>
      <c r="CI245" s="1110" t="str">
        <f t="shared" si="951"/>
        <v/>
      </c>
      <c r="CJ245" s="1110" t="str">
        <f t="shared" si="951"/>
        <v/>
      </c>
      <c r="CK245" s="1111" t="str">
        <f t="shared" si="951"/>
        <v/>
      </c>
      <c r="CL245" s="1111" t="str">
        <f t="shared" si="951"/>
        <v/>
      </c>
      <c r="CM245" s="1111" t="str">
        <f t="shared" si="951"/>
        <v/>
      </c>
      <c r="CN245" s="1110" t="str">
        <f t="shared" si="951"/>
        <v/>
      </c>
      <c r="CO245" s="1110" t="str">
        <f t="shared" si="951"/>
        <v/>
      </c>
      <c r="CP245" s="1110" t="str">
        <f t="shared" si="951"/>
        <v/>
      </c>
      <c r="CQ245" s="1110" t="str">
        <f t="shared" si="951"/>
        <v/>
      </c>
      <c r="CR245" s="1110" t="str">
        <f t="shared" si="951"/>
        <v/>
      </c>
      <c r="CS245" s="1109" t="str">
        <f t="shared" si="951"/>
        <v/>
      </c>
      <c r="CT245" s="1112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8" t="str">
        <f t="shared" si="952"/>
        <v/>
      </c>
      <c r="CE246" s="1109" t="str">
        <f t="shared" si="951"/>
        <v/>
      </c>
      <c r="CF246" s="1110" t="str">
        <f t="shared" si="951"/>
        <v/>
      </c>
      <c r="CG246" s="1110" t="str">
        <f t="shared" si="951"/>
        <v/>
      </c>
      <c r="CH246" s="1110" t="str">
        <f t="shared" si="951"/>
        <v/>
      </c>
      <c r="CI246" s="1110" t="str">
        <f t="shared" si="951"/>
        <v/>
      </c>
      <c r="CJ246" s="1110" t="str">
        <f t="shared" si="951"/>
        <v/>
      </c>
      <c r="CK246" s="1111" t="str">
        <f t="shared" si="951"/>
        <v/>
      </c>
      <c r="CL246" s="1111" t="str">
        <f t="shared" si="951"/>
        <v/>
      </c>
      <c r="CM246" s="1111" t="str">
        <f t="shared" si="951"/>
        <v/>
      </c>
      <c r="CN246" s="1110" t="str">
        <f t="shared" si="951"/>
        <v/>
      </c>
      <c r="CO246" s="1110" t="str">
        <f t="shared" si="951"/>
        <v/>
      </c>
      <c r="CP246" s="1110" t="str">
        <f t="shared" si="951"/>
        <v/>
      </c>
      <c r="CQ246" s="1110" t="str">
        <f t="shared" si="951"/>
        <v/>
      </c>
      <c r="CR246" s="1110" t="str">
        <f t="shared" si="951"/>
        <v/>
      </c>
      <c r="CS246" s="1109" t="str">
        <f t="shared" si="951"/>
        <v/>
      </c>
      <c r="CT246" s="1112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8" t="str">
        <f t="shared" si="952"/>
        <v/>
      </c>
      <c r="CE247" s="1109" t="str">
        <f t="shared" si="951"/>
        <v/>
      </c>
      <c r="CF247" s="1110" t="str">
        <f t="shared" si="951"/>
        <v/>
      </c>
      <c r="CG247" s="1110" t="str">
        <f t="shared" si="951"/>
        <v/>
      </c>
      <c r="CH247" s="1110" t="str">
        <f t="shared" si="951"/>
        <v/>
      </c>
      <c r="CI247" s="1110" t="str">
        <f t="shared" si="951"/>
        <v/>
      </c>
      <c r="CJ247" s="1110" t="str">
        <f t="shared" si="951"/>
        <v/>
      </c>
      <c r="CK247" s="1111" t="str">
        <f t="shared" si="951"/>
        <v/>
      </c>
      <c r="CL247" s="1111" t="str">
        <f t="shared" si="951"/>
        <v/>
      </c>
      <c r="CM247" s="1111" t="str">
        <f t="shared" si="951"/>
        <v/>
      </c>
      <c r="CN247" s="1110" t="str">
        <f t="shared" si="951"/>
        <v/>
      </c>
      <c r="CO247" s="1110" t="str">
        <f t="shared" si="951"/>
        <v/>
      </c>
      <c r="CP247" s="1110" t="str">
        <f t="shared" si="951"/>
        <v/>
      </c>
      <c r="CQ247" s="1110" t="str">
        <f t="shared" si="951"/>
        <v/>
      </c>
      <c r="CR247" s="1110" t="str">
        <f t="shared" si="951"/>
        <v/>
      </c>
      <c r="CS247" s="1109" t="str">
        <f t="shared" si="951"/>
        <v/>
      </c>
      <c r="CT247" s="1112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8" t="str">
        <f t="shared" si="952"/>
        <v/>
      </c>
      <c r="CE248" s="1109" t="str">
        <f t="shared" si="951"/>
        <v/>
      </c>
      <c r="CF248" s="1110" t="str">
        <f t="shared" si="951"/>
        <v/>
      </c>
      <c r="CG248" s="1110" t="str">
        <f t="shared" si="951"/>
        <v/>
      </c>
      <c r="CH248" s="1110" t="str">
        <f t="shared" si="951"/>
        <v/>
      </c>
      <c r="CI248" s="1110" t="str">
        <f t="shared" si="951"/>
        <v/>
      </c>
      <c r="CJ248" s="1110" t="str">
        <f t="shared" si="951"/>
        <v/>
      </c>
      <c r="CK248" s="1111" t="str">
        <f t="shared" si="951"/>
        <v/>
      </c>
      <c r="CL248" s="1111" t="str">
        <f t="shared" si="951"/>
        <v/>
      </c>
      <c r="CM248" s="1111" t="str">
        <f t="shared" si="951"/>
        <v/>
      </c>
      <c r="CN248" s="1110" t="str">
        <f t="shared" si="951"/>
        <v/>
      </c>
      <c r="CO248" s="1110" t="str">
        <f t="shared" si="951"/>
        <v/>
      </c>
      <c r="CP248" s="1110" t="str">
        <f t="shared" si="951"/>
        <v/>
      </c>
      <c r="CQ248" s="1110" t="str">
        <f t="shared" si="951"/>
        <v/>
      </c>
      <c r="CR248" s="1110" t="str">
        <f t="shared" si="951"/>
        <v/>
      </c>
      <c r="CS248" s="1109" t="str">
        <f t="shared" si="951"/>
        <v/>
      </c>
      <c r="CT248" s="1112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4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5" t="str">
        <f t="shared" si="973"/>
        <v/>
      </c>
      <c r="CG249" s="1115" t="str">
        <f t="shared" si="973"/>
        <v/>
      </c>
      <c r="CH249" s="1115" t="str">
        <f t="shared" si="973"/>
        <v/>
      </c>
      <c r="CI249" s="1115" t="str">
        <f t="shared" si="973"/>
        <v/>
      </c>
      <c r="CJ249" s="1115" t="str">
        <f t="shared" si="973"/>
        <v/>
      </c>
      <c r="CK249" s="1116" t="str">
        <f t="shared" si="973"/>
        <v/>
      </c>
      <c r="CL249" s="1116">
        <f t="shared" si="973"/>
        <v>4.631441617742988E-2</v>
      </c>
      <c r="CM249" s="1116" t="str">
        <f t="shared" si="973"/>
        <v/>
      </c>
      <c r="CN249" s="1115" t="str">
        <f t="shared" si="973"/>
        <v/>
      </c>
      <c r="CO249" s="1115" t="str">
        <f t="shared" si="973"/>
        <v/>
      </c>
      <c r="CP249" s="1115" t="str">
        <f t="shared" si="973"/>
        <v/>
      </c>
      <c r="CQ249" s="1115" t="str">
        <f t="shared" si="973"/>
        <v/>
      </c>
      <c r="CR249" s="1115" t="str">
        <f t="shared" si="973"/>
        <v/>
      </c>
      <c r="CS249" s="1114" t="str">
        <f t="shared" si="973"/>
        <v/>
      </c>
      <c r="CT249" s="1117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4.631441617742988E-2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8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9" t="str">
        <f t="shared" si="973"/>
        <v/>
      </c>
      <c r="CF250" s="1110" t="str">
        <f t="shared" si="973"/>
        <v/>
      </c>
      <c r="CG250" s="1110" t="str">
        <f t="shared" si="973"/>
        <v/>
      </c>
      <c r="CH250" s="1110" t="str">
        <f t="shared" si="973"/>
        <v/>
      </c>
      <c r="CI250" s="1110" t="str">
        <f t="shared" si="973"/>
        <v/>
      </c>
      <c r="CJ250" s="1110" t="str">
        <f t="shared" si="973"/>
        <v/>
      </c>
      <c r="CK250" s="1111" t="str">
        <f t="shared" si="973"/>
        <v/>
      </c>
      <c r="CL250" s="1111" t="str">
        <f t="shared" si="973"/>
        <v/>
      </c>
      <c r="CM250" s="1111" t="str">
        <f t="shared" si="973"/>
        <v/>
      </c>
      <c r="CN250" s="1110" t="str">
        <f t="shared" si="973"/>
        <v/>
      </c>
      <c r="CO250" s="1110" t="str">
        <f t="shared" si="973"/>
        <v/>
      </c>
      <c r="CP250" s="1110" t="str">
        <f t="shared" si="973"/>
        <v/>
      </c>
      <c r="CQ250" s="1110" t="str">
        <f t="shared" si="973"/>
        <v/>
      </c>
      <c r="CR250" s="1110" t="str">
        <f t="shared" si="973"/>
        <v/>
      </c>
      <c r="CS250" s="1109" t="str">
        <f t="shared" si="973"/>
        <v/>
      </c>
      <c r="CT250" s="1112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8">
        <f t="shared" si="974"/>
        <v>3450</v>
      </c>
      <c r="CE251" s="1109">
        <f t="shared" si="973"/>
        <v>3450</v>
      </c>
      <c r="CF251" s="1110">
        <f t="shared" si="973"/>
        <v>3450</v>
      </c>
      <c r="CG251" s="1110">
        <f t="shared" si="973"/>
        <v>3450</v>
      </c>
      <c r="CH251" s="1110">
        <f t="shared" si="973"/>
        <v>3450</v>
      </c>
      <c r="CI251" s="1110">
        <f t="shared" si="973"/>
        <v>3450</v>
      </c>
      <c r="CJ251" s="1110">
        <f t="shared" si="973"/>
        <v>3450</v>
      </c>
      <c r="CK251" s="1111">
        <f t="shared" si="973"/>
        <v>3450</v>
      </c>
      <c r="CL251" s="1111">
        <f t="shared" si="973"/>
        <v>3450</v>
      </c>
      <c r="CM251" s="1111">
        <f t="shared" si="973"/>
        <v>3450</v>
      </c>
      <c r="CN251" s="1110">
        <f t="shared" si="973"/>
        <v>3450</v>
      </c>
      <c r="CO251" s="1110">
        <f t="shared" si="973"/>
        <v>3450</v>
      </c>
      <c r="CP251" s="1110">
        <f t="shared" si="973"/>
        <v>3450</v>
      </c>
      <c r="CQ251" s="1110">
        <f t="shared" si="973"/>
        <v>3450</v>
      </c>
      <c r="CR251" s="1110">
        <f t="shared" si="973"/>
        <v>3450</v>
      </c>
      <c r="CS251" s="1109">
        <f t="shared" si="973"/>
        <v>3450</v>
      </c>
      <c r="CT251" s="1112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8" t="str">
        <f t="shared" si="974"/>
        <v/>
      </c>
      <c r="CE252" s="1109" t="str">
        <f t="shared" si="973"/>
        <v/>
      </c>
      <c r="CF252" s="1110" t="str">
        <f t="shared" si="973"/>
        <v/>
      </c>
      <c r="CG252" s="1110" t="str">
        <f t="shared" si="973"/>
        <v/>
      </c>
      <c r="CH252" s="1110" t="str">
        <f t="shared" si="973"/>
        <v/>
      </c>
      <c r="CI252" s="1110" t="str">
        <f t="shared" si="973"/>
        <v/>
      </c>
      <c r="CJ252" s="1110" t="str">
        <f t="shared" si="973"/>
        <v/>
      </c>
      <c r="CK252" s="1111" t="str">
        <f t="shared" si="973"/>
        <v/>
      </c>
      <c r="CL252" s="1111" t="str">
        <f t="shared" si="973"/>
        <v/>
      </c>
      <c r="CM252" s="1111" t="str">
        <f t="shared" si="973"/>
        <v/>
      </c>
      <c r="CN252" s="1110" t="str">
        <f t="shared" si="973"/>
        <v/>
      </c>
      <c r="CO252" s="1110" t="str">
        <f t="shared" si="973"/>
        <v/>
      </c>
      <c r="CP252" s="1110" t="str">
        <f t="shared" si="973"/>
        <v/>
      </c>
      <c r="CQ252" s="1110" t="str">
        <f t="shared" si="973"/>
        <v/>
      </c>
      <c r="CR252" s="1110" t="str">
        <f t="shared" si="973"/>
        <v/>
      </c>
      <c r="CS252" s="1109" t="str">
        <f t="shared" si="973"/>
        <v/>
      </c>
      <c r="CT252" s="1112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8" t="str">
        <f t="shared" si="974"/>
        <v/>
      </c>
      <c r="CE253" s="1109" t="str">
        <f t="shared" si="973"/>
        <v/>
      </c>
      <c r="CF253" s="1110" t="str">
        <f t="shared" si="973"/>
        <v/>
      </c>
      <c r="CG253" s="1110" t="str">
        <f t="shared" si="973"/>
        <v/>
      </c>
      <c r="CH253" s="1110" t="str">
        <f t="shared" si="973"/>
        <v/>
      </c>
      <c r="CI253" s="1110" t="str">
        <f t="shared" si="973"/>
        <v/>
      </c>
      <c r="CJ253" s="1110" t="str">
        <f t="shared" si="973"/>
        <v/>
      </c>
      <c r="CK253" s="1111" t="str">
        <f t="shared" si="973"/>
        <v/>
      </c>
      <c r="CL253" s="1111" t="str">
        <f t="shared" si="973"/>
        <v/>
      </c>
      <c r="CM253" s="1111" t="str">
        <f t="shared" si="973"/>
        <v/>
      </c>
      <c r="CN253" s="1110" t="str">
        <f t="shared" si="973"/>
        <v/>
      </c>
      <c r="CO253" s="1110" t="str">
        <f t="shared" si="973"/>
        <v/>
      </c>
      <c r="CP253" s="1110" t="str">
        <f t="shared" si="973"/>
        <v/>
      </c>
      <c r="CQ253" s="1110" t="str">
        <f t="shared" si="973"/>
        <v/>
      </c>
      <c r="CR253" s="1110" t="str">
        <f t="shared" si="973"/>
        <v/>
      </c>
      <c r="CS253" s="1109" t="str">
        <f t="shared" si="973"/>
        <v/>
      </c>
      <c r="CT253" s="1112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8" t="str">
        <f t="shared" si="974"/>
        <v/>
      </c>
      <c r="CE254" s="1109" t="str">
        <f t="shared" si="973"/>
        <v/>
      </c>
      <c r="CF254" s="1110" t="str">
        <f t="shared" si="973"/>
        <v/>
      </c>
      <c r="CG254" s="1110" t="str">
        <f t="shared" si="973"/>
        <v/>
      </c>
      <c r="CH254" s="1110" t="str">
        <f t="shared" si="973"/>
        <v/>
      </c>
      <c r="CI254" s="1110" t="str">
        <f t="shared" si="973"/>
        <v/>
      </c>
      <c r="CJ254" s="1110" t="str">
        <f t="shared" si="973"/>
        <v/>
      </c>
      <c r="CK254" s="1111" t="str">
        <f t="shared" si="973"/>
        <v/>
      </c>
      <c r="CL254" s="1111" t="str">
        <f t="shared" si="973"/>
        <v/>
      </c>
      <c r="CM254" s="1111" t="str">
        <f t="shared" si="973"/>
        <v/>
      </c>
      <c r="CN254" s="1110" t="str">
        <f t="shared" si="973"/>
        <v/>
      </c>
      <c r="CO254" s="1110" t="str">
        <f t="shared" si="973"/>
        <v/>
      </c>
      <c r="CP254" s="1110" t="str">
        <f t="shared" si="973"/>
        <v/>
      </c>
      <c r="CQ254" s="1110" t="str">
        <f t="shared" si="973"/>
        <v/>
      </c>
      <c r="CR254" s="1110" t="str">
        <f t="shared" si="973"/>
        <v/>
      </c>
      <c r="CS254" s="1109" t="str">
        <f t="shared" si="973"/>
        <v/>
      </c>
      <c r="CT254" s="1112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8" t="str">
        <f t="shared" si="974"/>
        <v/>
      </c>
      <c r="CE255" s="1109" t="str">
        <f t="shared" si="973"/>
        <v/>
      </c>
      <c r="CF255" s="1110" t="str">
        <f t="shared" si="973"/>
        <v/>
      </c>
      <c r="CG255" s="1110" t="str">
        <f t="shared" si="973"/>
        <v/>
      </c>
      <c r="CH255" s="1110" t="str">
        <f t="shared" si="973"/>
        <v/>
      </c>
      <c r="CI255" s="1110" t="str">
        <f t="shared" si="973"/>
        <v/>
      </c>
      <c r="CJ255" s="1110" t="str">
        <f t="shared" si="973"/>
        <v/>
      </c>
      <c r="CK255" s="1111" t="str">
        <f t="shared" si="973"/>
        <v/>
      </c>
      <c r="CL255" s="1111" t="str">
        <f t="shared" si="973"/>
        <v/>
      </c>
      <c r="CM255" s="1111" t="str">
        <f t="shared" si="973"/>
        <v/>
      </c>
      <c r="CN255" s="1110" t="str">
        <f t="shared" si="973"/>
        <v/>
      </c>
      <c r="CO255" s="1110" t="str">
        <f t="shared" si="973"/>
        <v/>
      </c>
      <c r="CP255" s="1110" t="str">
        <f t="shared" si="973"/>
        <v/>
      </c>
      <c r="CQ255" s="1110" t="str">
        <f t="shared" si="973"/>
        <v/>
      </c>
      <c r="CR255" s="1110" t="str">
        <f t="shared" si="973"/>
        <v/>
      </c>
      <c r="CS255" s="1109" t="str">
        <f t="shared" si="973"/>
        <v/>
      </c>
      <c r="CT255" s="1112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4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5" t="str">
        <f t="shared" si="995"/>
        <v/>
      </c>
      <c r="CG256" s="1115" t="str">
        <f t="shared" si="995"/>
        <v/>
      </c>
      <c r="CH256" s="1115" t="str">
        <f t="shared" si="995"/>
        <v/>
      </c>
      <c r="CI256" s="1115" t="str">
        <f t="shared" si="995"/>
        <v/>
      </c>
      <c r="CJ256" s="1115" t="str">
        <f t="shared" si="995"/>
        <v/>
      </c>
      <c r="CK256" s="1116" t="str">
        <f t="shared" si="995"/>
        <v/>
      </c>
      <c r="CL256" s="1116" t="str">
        <f t="shared" si="995"/>
        <v/>
      </c>
      <c r="CM256" s="1116" t="str">
        <f t="shared" si="995"/>
        <v/>
      </c>
      <c r="CN256" s="1115" t="str">
        <f t="shared" si="995"/>
        <v/>
      </c>
      <c r="CO256" s="1115" t="str">
        <f t="shared" si="995"/>
        <v/>
      </c>
      <c r="CP256" s="1115" t="str">
        <f t="shared" si="995"/>
        <v/>
      </c>
      <c r="CQ256" s="1115" t="str">
        <f t="shared" si="995"/>
        <v/>
      </c>
      <c r="CR256" s="1115" t="str">
        <f t="shared" si="995"/>
        <v/>
      </c>
      <c r="CS256" s="1114" t="str">
        <f t="shared" si="995"/>
        <v/>
      </c>
      <c r="CT256" s="1117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8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9" t="str">
        <f t="shared" si="995"/>
        <v/>
      </c>
      <c r="CF257" s="1110" t="str">
        <f t="shared" si="995"/>
        <v/>
      </c>
      <c r="CG257" s="1110" t="str">
        <f t="shared" si="995"/>
        <v/>
      </c>
      <c r="CH257" s="1110" t="str">
        <f t="shared" si="995"/>
        <v/>
      </c>
      <c r="CI257" s="1110" t="str">
        <f t="shared" si="995"/>
        <v/>
      </c>
      <c r="CJ257" s="1110" t="str">
        <f t="shared" si="995"/>
        <v/>
      </c>
      <c r="CK257" s="1111" t="str">
        <f t="shared" si="995"/>
        <v/>
      </c>
      <c r="CL257" s="1111" t="str">
        <f t="shared" si="995"/>
        <v/>
      </c>
      <c r="CM257" s="1111" t="str">
        <f t="shared" si="995"/>
        <v/>
      </c>
      <c r="CN257" s="1110" t="str">
        <f t="shared" si="995"/>
        <v/>
      </c>
      <c r="CO257" s="1110" t="str">
        <f t="shared" si="995"/>
        <v/>
      </c>
      <c r="CP257" s="1110" t="str">
        <f t="shared" si="995"/>
        <v/>
      </c>
      <c r="CQ257" s="1110" t="str">
        <f t="shared" si="995"/>
        <v/>
      </c>
      <c r="CR257" s="1110" t="str">
        <f t="shared" si="995"/>
        <v/>
      </c>
      <c r="CS257" s="1109" t="str">
        <f t="shared" si="995"/>
        <v/>
      </c>
      <c r="CT257" s="1112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8">
        <f t="shared" si="996"/>
        <v>3500</v>
      </c>
      <c r="CE258" s="1109">
        <f t="shared" si="995"/>
        <v>3500</v>
      </c>
      <c r="CF258" s="1110">
        <f t="shared" si="995"/>
        <v>3500</v>
      </c>
      <c r="CG258" s="1110">
        <f t="shared" si="995"/>
        <v>3500</v>
      </c>
      <c r="CH258" s="1110">
        <f t="shared" si="995"/>
        <v>3500</v>
      </c>
      <c r="CI258" s="1110">
        <f t="shared" si="995"/>
        <v>3500</v>
      </c>
      <c r="CJ258" s="1110">
        <f t="shared" si="995"/>
        <v>3500</v>
      </c>
      <c r="CK258" s="1111">
        <f t="shared" si="995"/>
        <v>3500</v>
      </c>
      <c r="CL258" s="1111">
        <f t="shared" si="995"/>
        <v>3500</v>
      </c>
      <c r="CM258" s="1111">
        <f t="shared" si="995"/>
        <v>3500</v>
      </c>
      <c r="CN258" s="1110">
        <f t="shared" si="995"/>
        <v>3500</v>
      </c>
      <c r="CO258" s="1110">
        <f t="shared" si="995"/>
        <v>3500</v>
      </c>
      <c r="CP258" s="1110">
        <f t="shared" si="995"/>
        <v>3500</v>
      </c>
      <c r="CQ258" s="1110">
        <f t="shared" si="995"/>
        <v>3500</v>
      </c>
      <c r="CR258" s="1110">
        <f t="shared" si="995"/>
        <v>3500</v>
      </c>
      <c r="CS258" s="1109">
        <f t="shared" si="995"/>
        <v>3500</v>
      </c>
      <c r="CT258" s="1112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8" t="str">
        <f t="shared" si="996"/>
        <v/>
      </c>
      <c r="CE259" s="1109" t="str">
        <f t="shared" si="995"/>
        <v/>
      </c>
      <c r="CF259" s="1110" t="str">
        <f t="shared" si="995"/>
        <v/>
      </c>
      <c r="CG259" s="1110" t="str">
        <f t="shared" si="995"/>
        <v/>
      </c>
      <c r="CH259" s="1110" t="str">
        <f t="shared" si="995"/>
        <v/>
      </c>
      <c r="CI259" s="1110" t="str">
        <f t="shared" si="995"/>
        <v/>
      </c>
      <c r="CJ259" s="1110" t="str">
        <f t="shared" si="995"/>
        <v/>
      </c>
      <c r="CK259" s="1111" t="str">
        <f t="shared" si="995"/>
        <v/>
      </c>
      <c r="CL259" s="1111" t="str">
        <f t="shared" si="995"/>
        <v/>
      </c>
      <c r="CM259" s="1111" t="str">
        <f t="shared" si="995"/>
        <v/>
      </c>
      <c r="CN259" s="1110" t="str">
        <f t="shared" si="995"/>
        <v/>
      </c>
      <c r="CO259" s="1110" t="str">
        <f t="shared" si="995"/>
        <v/>
      </c>
      <c r="CP259" s="1110" t="str">
        <f t="shared" si="995"/>
        <v/>
      </c>
      <c r="CQ259" s="1110" t="str">
        <f t="shared" si="995"/>
        <v/>
      </c>
      <c r="CR259" s="1110" t="str">
        <f t="shared" si="995"/>
        <v/>
      </c>
      <c r="CS259" s="1109" t="str">
        <f t="shared" si="995"/>
        <v/>
      </c>
      <c r="CT259" s="1112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8" t="str">
        <f t="shared" si="996"/>
        <v/>
      </c>
      <c r="CE260" s="1109" t="str">
        <f t="shared" si="995"/>
        <v/>
      </c>
      <c r="CF260" s="1110" t="str">
        <f t="shared" si="995"/>
        <v/>
      </c>
      <c r="CG260" s="1110" t="str">
        <f t="shared" si="995"/>
        <v/>
      </c>
      <c r="CH260" s="1110" t="str">
        <f t="shared" si="995"/>
        <v/>
      </c>
      <c r="CI260" s="1110" t="str">
        <f t="shared" si="995"/>
        <v/>
      </c>
      <c r="CJ260" s="1110" t="str">
        <f t="shared" si="995"/>
        <v/>
      </c>
      <c r="CK260" s="1111" t="str">
        <f t="shared" si="995"/>
        <v/>
      </c>
      <c r="CL260" s="1111" t="str">
        <f t="shared" si="995"/>
        <v/>
      </c>
      <c r="CM260" s="1111" t="str">
        <f t="shared" si="995"/>
        <v/>
      </c>
      <c r="CN260" s="1110" t="str">
        <f t="shared" si="995"/>
        <v/>
      </c>
      <c r="CO260" s="1110" t="str">
        <f t="shared" si="995"/>
        <v/>
      </c>
      <c r="CP260" s="1110" t="str">
        <f t="shared" si="995"/>
        <v/>
      </c>
      <c r="CQ260" s="1110" t="str">
        <f t="shared" si="995"/>
        <v/>
      </c>
      <c r="CR260" s="1110" t="str">
        <f t="shared" si="995"/>
        <v/>
      </c>
      <c r="CS260" s="1109" t="str">
        <f t="shared" si="995"/>
        <v/>
      </c>
      <c r="CT260" s="1112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8" t="str">
        <f t="shared" si="996"/>
        <v/>
      </c>
      <c r="CE261" s="1109" t="str">
        <f t="shared" si="995"/>
        <v/>
      </c>
      <c r="CF261" s="1110" t="str">
        <f t="shared" si="995"/>
        <v/>
      </c>
      <c r="CG261" s="1110" t="str">
        <f t="shared" si="995"/>
        <v/>
      </c>
      <c r="CH261" s="1110" t="str">
        <f t="shared" si="995"/>
        <v/>
      </c>
      <c r="CI261" s="1110" t="str">
        <f t="shared" si="995"/>
        <v/>
      </c>
      <c r="CJ261" s="1110" t="str">
        <f t="shared" si="995"/>
        <v/>
      </c>
      <c r="CK261" s="1111" t="str">
        <f t="shared" si="995"/>
        <v/>
      </c>
      <c r="CL261" s="1111" t="str">
        <f t="shared" si="995"/>
        <v/>
      </c>
      <c r="CM261" s="1111" t="str">
        <f t="shared" si="995"/>
        <v/>
      </c>
      <c r="CN261" s="1110" t="str">
        <f t="shared" si="995"/>
        <v/>
      </c>
      <c r="CO261" s="1110" t="str">
        <f t="shared" si="995"/>
        <v/>
      </c>
      <c r="CP261" s="1110" t="str">
        <f t="shared" si="995"/>
        <v/>
      </c>
      <c r="CQ261" s="1110" t="str">
        <f t="shared" si="995"/>
        <v/>
      </c>
      <c r="CR261" s="1110" t="str">
        <f t="shared" si="995"/>
        <v/>
      </c>
      <c r="CS261" s="1109" t="str">
        <f t="shared" si="995"/>
        <v/>
      </c>
      <c r="CT261" s="1112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8" t="str">
        <f t="shared" si="996"/>
        <v/>
      </c>
      <c r="CE262" s="1109" t="str">
        <f t="shared" si="995"/>
        <v/>
      </c>
      <c r="CF262" s="1110" t="str">
        <f t="shared" si="995"/>
        <v/>
      </c>
      <c r="CG262" s="1110" t="str">
        <f t="shared" si="995"/>
        <v/>
      </c>
      <c r="CH262" s="1110" t="str">
        <f t="shared" si="995"/>
        <v/>
      </c>
      <c r="CI262" s="1110" t="str">
        <f t="shared" si="995"/>
        <v/>
      </c>
      <c r="CJ262" s="1110" t="str">
        <f t="shared" si="995"/>
        <v/>
      </c>
      <c r="CK262" s="1111" t="str">
        <f t="shared" si="995"/>
        <v/>
      </c>
      <c r="CL262" s="1111" t="str">
        <f t="shared" si="995"/>
        <v/>
      </c>
      <c r="CM262" s="1111" t="str">
        <f t="shared" si="995"/>
        <v/>
      </c>
      <c r="CN262" s="1110" t="str">
        <f t="shared" si="995"/>
        <v/>
      </c>
      <c r="CO262" s="1110" t="str">
        <f t="shared" si="995"/>
        <v/>
      </c>
      <c r="CP262" s="1110" t="str">
        <f t="shared" si="995"/>
        <v/>
      </c>
      <c r="CQ262" s="1110" t="str">
        <f t="shared" si="995"/>
        <v/>
      </c>
      <c r="CR262" s="1110" t="str">
        <f t="shared" si="995"/>
        <v/>
      </c>
      <c r="CS262" s="1109" t="str">
        <f t="shared" si="995"/>
        <v/>
      </c>
      <c r="CT262" s="1112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4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5" t="str">
        <f t="shared" si="1017"/>
        <v/>
      </c>
      <c r="CG263" s="1115" t="str">
        <f t="shared" si="1017"/>
        <v/>
      </c>
      <c r="CH263" s="1115" t="str">
        <f t="shared" si="1017"/>
        <v/>
      </c>
      <c r="CI263" s="1115" t="str">
        <f t="shared" si="1017"/>
        <v/>
      </c>
      <c r="CJ263" s="1115" t="str">
        <f t="shared" si="1017"/>
        <v/>
      </c>
      <c r="CK263" s="1116" t="str">
        <f t="shared" si="1017"/>
        <v/>
      </c>
      <c r="CL263" s="1116" t="str">
        <f t="shared" si="1017"/>
        <v/>
      </c>
      <c r="CM263" s="1116" t="str">
        <f t="shared" si="1017"/>
        <v/>
      </c>
      <c r="CN263" s="1115" t="str">
        <f t="shared" si="1017"/>
        <v/>
      </c>
      <c r="CO263" s="1115" t="str">
        <f t="shared" si="1017"/>
        <v/>
      </c>
      <c r="CP263" s="1115" t="str">
        <f t="shared" si="1017"/>
        <v/>
      </c>
      <c r="CQ263" s="1115" t="str">
        <f t="shared" si="1017"/>
        <v/>
      </c>
      <c r="CR263" s="1115" t="str">
        <f t="shared" si="1017"/>
        <v/>
      </c>
      <c r="CS263" s="1114" t="str">
        <f t="shared" si="1017"/>
        <v/>
      </c>
      <c r="CT263" s="1117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8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9" t="str">
        <f t="shared" si="1017"/>
        <v/>
      </c>
      <c r="CF264" s="1110" t="str">
        <f t="shared" si="1017"/>
        <v/>
      </c>
      <c r="CG264" s="1110" t="str">
        <f t="shared" si="1017"/>
        <v/>
      </c>
      <c r="CH264" s="1110" t="str">
        <f t="shared" si="1017"/>
        <v/>
      </c>
      <c r="CI264" s="1110" t="str">
        <f t="shared" si="1017"/>
        <v/>
      </c>
      <c r="CJ264" s="1110">
        <f t="shared" si="1017"/>
        <v>60</v>
      </c>
      <c r="CK264" s="1111">
        <f t="shared" si="1017"/>
        <v>100</v>
      </c>
      <c r="CL264" s="1111">
        <f t="shared" si="1017"/>
        <v>250</v>
      </c>
      <c r="CM264" s="1111">
        <f t="shared" si="1017"/>
        <v>600</v>
      </c>
      <c r="CN264" s="1110">
        <f t="shared" si="1017"/>
        <v>1000</v>
      </c>
      <c r="CO264" s="1110" t="str">
        <f t="shared" si="1017"/>
        <v/>
      </c>
      <c r="CP264" s="1110" t="str">
        <f t="shared" si="1017"/>
        <v/>
      </c>
      <c r="CQ264" s="1110" t="str">
        <f t="shared" si="1017"/>
        <v/>
      </c>
      <c r="CR264" s="1110" t="str">
        <f t="shared" si="1017"/>
        <v/>
      </c>
      <c r="CS264" s="1109" t="str">
        <f t="shared" si="1017"/>
        <v/>
      </c>
      <c r="CT264" s="1112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>
        <f t="shared" si="903"/>
        <v>60</v>
      </c>
      <c r="DB264" s="327">
        <f t="shared" si="904"/>
        <v>100</v>
      </c>
      <c r="DC264" s="327">
        <f t="shared" si="905"/>
        <v>250</v>
      </c>
      <c r="DD264" s="327">
        <f t="shared" si="906"/>
        <v>600</v>
      </c>
      <c r="DE264" s="326">
        <f t="shared" si="907"/>
        <v>1000</v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8">
        <f t="shared" si="1018"/>
        <v>3820</v>
      </c>
      <c r="CE265" s="1109">
        <f t="shared" si="1017"/>
        <v>3820</v>
      </c>
      <c r="CF265" s="1110">
        <f t="shared" si="1017"/>
        <v>3820</v>
      </c>
      <c r="CG265" s="1110">
        <f t="shared" si="1017"/>
        <v>3820</v>
      </c>
      <c r="CH265" s="1110">
        <f t="shared" si="1017"/>
        <v>3820</v>
      </c>
      <c r="CI265" s="1110">
        <f t="shared" si="1017"/>
        <v>3820</v>
      </c>
      <c r="CJ265" s="1110">
        <f t="shared" si="1017"/>
        <v>3820</v>
      </c>
      <c r="CK265" s="1111">
        <f t="shared" si="1017"/>
        <v>3820</v>
      </c>
      <c r="CL265" s="1111">
        <f t="shared" si="1017"/>
        <v>3820</v>
      </c>
      <c r="CM265" s="1111">
        <f t="shared" si="1017"/>
        <v>3820</v>
      </c>
      <c r="CN265" s="1110">
        <f t="shared" si="1017"/>
        <v>3820</v>
      </c>
      <c r="CO265" s="1110">
        <f t="shared" si="1017"/>
        <v>3820</v>
      </c>
      <c r="CP265" s="1110">
        <f t="shared" si="1017"/>
        <v>3820</v>
      </c>
      <c r="CQ265" s="1110">
        <f t="shared" si="1017"/>
        <v>3820</v>
      </c>
      <c r="CR265" s="1110">
        <f t="shared" si="1017"/>
        <v>3820</v>
      </c>
      <c r="CS265" s="1109">
        <f t="shared" si="1017"/>
        <v>3820</v>
      </c>
      <c r="CT265" s="1112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8" t="str">
        <f t="shared" si="1018"/>
        <v/>
      </c>
      <c r="CE266" s="1109" t="str">
        <f t="shared" si="1017"/>
        <v/>
      </c>
      <c r="CF266" s="1110" t="str">
        <f t="shared" si="1017"/>
        <v/>
      </c>
      <c r="CG266" s="1110" t="str">
        <f t="shared" si="1017"/>
        <v/>
      </c>
      <c r="CH266" s="1110" t="str">
        <f t="shared" si="1017"/>
        <v/>
      </c>
      <c r="CI266" s="1110" t="str">
        <f t="shared" si="1017"/>
        <v/>
      </c>
      <c r="CJ266" s="1110">
        <f t="shared" si="1017"/>
        <v>20</v>
      </c>
      <c r="CK266" s="1111">
        <f t="shared" si="1017"/>
        <v>50</v>
      </c>
      <c r="CL266" s="1111">
        <f t="shared" si="1017"/>
        <v>250</v>
      </c>
      <c r="CM266" s="1111">
        <f t="shared" si="1017"/>
        <v>450</v>
      </c>
      <c r="CN266" s="1110">
        <f t="shared" si="1017"/>
        <v>1000</v>
      </c>
      <c r="CO266" s="1110" t="str">
        <f t="shared" si="1017"/>
        <v/>
      </c>
      <c r="CP266" s="1110" t="str">
        <f t="shared" si="1017"/>
        <v/>
      </c>
      <c r="CQ266" s="1110" t="str">
        <f t="shared" si="1017"/>
        <v/>
      </c>
      <c r="CR266" s="1110" t="str">
        <f t="shared" si="1017"/>
        <v/>
      </c>
      <c r="CS266" s="1109" t="str">
        <f t="shared" si="1017"/>
        <v/>
      </c>
      <c r="CT266" s="1112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>
        <f t="shared" si="903"/>
        <v>20</v>
      </c>
      <c r="DB266" s="327">
        <f t="shared" si="904"/>
        <v>50</v>
      </c>
      <c r="DC266" s="327">
        <f t="shared" si="905"/>
        <v>250</v>
      </c>
      <c r="DD266" s="327">
        <f t="shared" si="906"/>
        <v>450</v>
      </c>
      <c r="DE266" s="326">
        <f t="shared" si="907"/>
        <v>1000</v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879" customFormat="1" ht="15.75" customHeight="1">
      <c r="A267" s="1856" t="s">
        <v>163</v>
      </c>
      <c r="B267" s="1873">
        <v>10</v>
      </c>
      <c r="C267" s="1873"/>
      <c r="D267" s="1873"/>
      <c r="E267" s="1873"/>
      <c r="F267" s="1873"/>
      <c r="G267" s="1873"/>
      <c r="H267" s="1873"/>
      <c r="I267" s="1873"/>
      <c r="J267" s="1873"/>
      <c r="K267" s="1873"/>
      <c r="L267" s="1873"/>
      <c r="M267" s="1873"/>
      <c r="N267" s="1873"/>
      <c r="O267" s="1873"/>
      <c r="P267" s="1873"/>
      <c r="Q267" s="1873"/>
      <c r="R267" s="1873"/>
      <c r="S267" s="1874"/>
      <c r="T267" s="1873"/>
      <c r="U267" s="1873"/>
      <c r="V267" s="1873"/>
      <c r="W267" s="1873"/>
      <c r="X267" s="1873"/>
      <c r="Y267" s="1873"/>
      <c r="Z267" s="1873"/>
      <c r="AA267" s="1873"/>
      <c r="AB267" s="1873"/>
      <c r="AC267" s="1873"/>
      <c r="AD267" s="1873"/>
      <c r="AE267" s="1873"/>
      <c r="AF267" s="1873"/>
      <c r="AG267" s="1873"/>
      <c r="AH267" s="1873"/>
      <c r="AI267" s="1873"/>
      <c r="AJ267" s="1873"/>
      <c r="AK267" s="1874"/>
      <c r="AL267" s="1873">
        <v>5</v>
      </c>
      <c r="AM267" s="1873"/>
      <c r="AN267" s="1873"/>
      <c r="AO267" s="1873"/>
      <c r="AP267" s="1873"/>
      <c r="AQ267" s="1873"/>
      <c r="AR267" s="1873"/>
      <c r="AS267" s="1873"/>
      <c r="AT267" s="1873"/>
      <c r="AU267" s="1873"/>
      <c r="AV267" s="1873"/>
      <c r="AW267" s="1873"/>
      <c r="AX267" s="1873"/>
      <c r="AY267" s="1873"/>
      <c r="AZ267" s="1873"/>
      <c r="BA267" s="1873"/>
      <c r="BB267" s="1873"/>
      <c r="BC267" s="1874"/>
      <c r="BD267" s="1873">
        <v>2</v>
      </c>
      <c r="BE267" s="1873">
        <v>3</v>
      </c>
      <c r="BF267" s="1873">
        <v>2</v>
      </c>
      <c r="BG267" s="1873"/>
      <c r="BH267" s="1873">
        <v>3</v>
      </c>
      <c r="BI267" s="1873"/>
      <c r="BJ267" s="1873">
        <v>20</v>
      </c>
      <c r="BK267" s="1873"/>
      <c r="BL267" s="1873"/>
      <c r="BM267" s="1873"/>
      <c r="BN267" s="1873"/>
      <c r="BO267" s="1873"/>
      <c r="BP267" s="1873"/>
      <c r="BQ267" s="1873"/>
      <c r="BR267" s="1873"/>
      <c r="BS267" s="1873"/>
      <c r="BT267" s="1873"/>
      <c r="BU267" s="1874"/>
      <c r="BV267" s="1873"/>
      <c r="BW267" s="1873"/>
      <c r="BX267" s="1873"/>
      <c r="BY267" s="1873">
        <v>3</v>
      </c>
      <c r="BZ267" s="1086" t="str">
        <f t="shared" si="878"/>
        <v/>
      </c>
      <c r="CA267" s="1086" t="str">
        <f t="shared" si="879"/>
        <v/>
      </c>
      <c r="CB267" s="1086" t="str">
        <f t="shared" si="880"/>
        <v/>
      </c>
      <c r="CC267" s="1087">
        <f t="shared" si="881"/>
        <v>2.6666666666666665</v>
      </c>
      <c r="CD267" s="1146" t="str">
        <f t="shared" si="1018"/>
        <v/>
      </c>
      <c r="CE267" s="1147" t="str">
        <f t="shared" si="1017"/>
        <v/>
      </c>
      <c r="CF267" s="1148" t="str">
        <f t="shared" si="1017"/>
        <v/>
      </c>
      <c r="CG267" s="1148" t="str">
        <f t="shared" si="1017"/>
        <v/>
      </c>
      <c r="CH267" s="1148" t="str">
        <f t="shared" si="1017"/>
        <v/>
      </c>
      <c r="CI267" s="1148" t="str">
        <f t="shared" si="1017"/>
        <v/>
      </c>
      <c r="CJ267" s="1148">
        <f t="shared" si="1017"/>
        <v>2</v>
      </c>
      <c r="CK267" s="1149">
        <f t="shared" si="1017"/>
        <v>2</v>
      </c>
      <c r="CL267" s="1149">
        <f t="shared" si="1017"/>
        <v>3</v>
      </c>
      <c r="CM267" s="1149">
        <f t="shared" si="1017"/>
        <v>3</v>
      </c>
      <c r="CN267" s="1148">
        <f t="shared" si="1017"/>
        <v>20</v>
      </c>
      <c r="CO267" s="1148" t="str">
        <f t="shared" si="1017"/>
        <v/>
      </c>
      <c r="CP267" s="1148" t="str">
        <f t="shared" si="1017"/>
        <v/>
      </c>
      <c r="CQ267" s="1148" t="str">
        <f t="shared" si="1017"/>
        <v/>
      </c>
      <c r="CR267" s="1148" t="str">
        <f t="shared" si="1017"/>
        <v/>
      </c>
      <c r="CS267" s="1147" t="str">
        <f t="shared" si="1017"/>
        <v/>
      </c>
      <c r="CT267" s="1150" t="str">
        <f t="shared" si="1017"/>
        <v/>
      </c>
      <c r="CU267" s="1859" t="str">
        <f t="shared" si="897"/>
        <v/>
      </c>
      <c r="CV267" s="1860" t="str">
        <f t="shared" si="898"/>
        <v/>
      </c>
      <c r="CW267" s="1861" t="str">
        <f t="shared" si="899"/>
        <v/>
      </c>
      <c r="CX267" s="1861" t="str">
        <f t="shared" si="900"/>
        <v/>
      </c>
      <c r="CY267" s="1861" t="str">
        <f t="shared" si="901"/>
        <v/>
      </c>
      <c r="CZ267" s="1861" t="str">
        <f t="shared" si="902"/>
        <v/>
      </c>
      <c r="DA267" s="1861">
        <f t="shared" si="903"/>
        <v>2</v>
      </c>
      <c r="DB267" s="1862">
        <f t="shared" si="904"/>
        <v>2</v>
      </c>
      <c r="DC267" s="1862">
        <f t="shared" si="905"/>
        <v>3</v>
      </c>
      <c r="DD267" s="1862">
        <f t="shared" si="906"/>
        <v>3</v>
      </c>
      <c r="DE267" s="1861">
        <f t="shared" si="907"/>
        <v>20</v>
      </c>
      <c r="DF267" s="1861" t="str">
        <f t="shared" si="908"/>
        <v/>
      </c>
      <c r="DG267" s="1861" t="str">
        <f t="shared" si="909"/>
        <v/>
      </c>
      <c r="DH267" s="1861" t="str">
        <f t="shared" si="910"/>
        <v/>
      </c>
      <c r="DI267" s="1861" t="str">
        <f t="shared" si="911"/>
        <v/>
      </c>
      <c r="DJ267" s="1860" t="str">
        <f t="shared" si="912"/>
        <v/>
      </c>
      <c r="DK267" s="1859" t="str">
        <f t="shared" si="913"/>
        <v/>
      </c>
      <c r="DL267" s="1875">
        <f t="shared" si="914"/>
        <v>1</v>
      </c>
      <c r="DM267" s="1876">
        <f t="shared" si="915"/>
        <v>0</v>
      </c>
      <c r="DN267" s="1876">
        <f t="shared" si="916"/>
        <v>1</v>
      </c>
      <c r="DO267" s="1876">
        <f t="shared" si="917"/>
        <v>5</v>
      </c>
      <c r="DP267" s="1877"/>
      <c r="DQ267" s="1870"/>
      <c r="DR267" s="1870"/>
      <c r="DS267" s="1870"/>
      <c r="DT267" s="1870"/>
      <c r="DU267" s="1870"/>
      <c r="DV267" s="1870"/>
      <c r="DW267" s="1870"/>
      <c r="DX267" s="1870"/>
      <c r="DY267" s="1878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8" t="str">
        <f t="shared" si="1018"/>
        <v/>
      </c>
      <c r="CE268" s="1109" t="str">
        <f t="shared" si="1017"/>
        <v/>
      </c>
      <c r="CF268" s="1110" t="str">
        <f t="shared" si="1017"/>
        <v/>
      </c>
      <c r="CG268" s="1110" t="str">
        <f t="shared" si="1017"/>
        <v/>
      </c>
      <c r="CH268" s="1110" t="str">
        <f t="shared" si="1017"/>
        <v/>
      </c>
      <c r="CI268" s="1110" t="str">
        <f t="shared" si="1017"/>
        <v/>
      </c>
      <c r="CJ268" s="1110">
        <f t="shared" si="1017"/>
        <v>150</v>
      </c>
      <c r="CK268" s="1111">
        <f t="shared" si="1017"/>
        <v>400</v>
      </c>
      <c r="CL268" s="1111">
        <f t="shared" si="1017"/>
        <v>750</v>
      </c>
      <c r="CM268" s="1111">
        <f t="shared" si="1017"/>
        <v>900</v>
      </c>
      <c r="CN268" s="1110">
        <f t="shared" si="1017"/>
        <v>2000</v>
      </c>
      <c r="CO268" s="1110" t="str">
        <f t="shared" si="1017"/>
        <v/>
      </c>
      <c r="CP268" s="1110" t="str">
        <f t="shared" si="1017"/>
        <v/>
      </c>
      <c r="CQ268" s="1110" t="str">
        <f t="shared" si="1017"/>
        <v/>
      </c>
      <c r="CR268" s="1110" t="str">
        <f t="shared" si="1017"/>
        <v/>
      </c>
      <c r="CS268" s="1109" t="str">
        <f t="shared" si="1017"/>
        <v/>
      </c>
      <c r="CT268" s="1112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>
        <f t="shared" si="903"/>
        <v>150</v>
      </c>
      <c r="DB268" s="327">
        <f t="shared" si="904"/>
        <v>400</v>
      </c>
      <c r="DC268" s="327">
        <f t="shared" si="905"/>
        <v>750</v>
      </c>
      <c r="DD268" s="327">
        <f t="shared" si="906"/>
        <v>900</v>
      </c>
      <c r="DE268" s="326">
        <f t="shared" si="907"/>
        <v>2000</v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8" t="str">
        <f t="shared" si="1018"/>
        <v/>
      </c>
      <c r="CE269" s="1109" t="str">
        <f t="shared" si="1017"/>
        <v/>
      </c>
      <c r="CF269" s="1110" t="str">
        <f t="shared" si="1017"/>
        <v/>
      </c>
      <c r="CG269" s="1110" t="str">
        <f t="shared" si="1017"/>
        <v/>
      </c>
      <c r="CH269" s="1110" t="str">
        <f t="shared" si="1017"/>
        <v/>
      </c>
      <c r="CI269" s="1110" t="str">
        <f t="shared" si="1017"/>
        <v/>
      </c>
      <c r="CJ269" s="1110" t="str">
        <f t="shared" si="1017"/>
        <v/>
      </c>
      <c r="CK269" s="1111" t="str">
        <f t="shared" si="1017"/>
        <v/>
      </c>
      <c r="CL269" s="1111">
        <f t="shared" si="1017"/>
        <v>10</v>
      </c>
      <c r="CM269" s="1111">
        <f t="shared" si="1017"/>
        <v>40</v>
      </c>
      <c r="CN269" s="1110" t="str">
        <f t="shared" si="1017"/>
        <v/>
      </c>
      <c r="CO269" s="1110" t="str">
        <f t="shared" si="1017"/>
        <v/>
      </c>
      <c r="CP269" s="1110" t="str">
        <f t="shared" si="1017"/>
        <v/>
      </c>
      <c r="CQ269" s="1110" t="str">
        <f t="shared" si="1017"/>
        <v/>
      </c>
      <c r="CR269" s="1110" t="str">
        <f t="shared" si="1017"/>
        <v/>
      </c>
      <c r="CS269" s="1109" t="str">
        <f t="shared" si="1017"/>
        <v/>
      </c>
      <c r="CT269" s="1112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>
        <f t="shared" si="905"/>
        <v>10</v>
      </c>
      <c r="DD269" s="327">
        <f t="shared" si="906"/>
        <v>40</v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4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5" t="str">
        <f t="shared" si="1039"/>
        <v/>
      </c>
      <c r="CG270" s="1115" t="str">
        <f t="shared" si="1039"/>
        <v/>
      </c>
      <c r="CH270" s="1115" t="str">
        <f t="shared" si="1039"/>
        <v/>
      </c>
      <c r="CI270" s="1115" t="str">
        <f t="shared" si="1039"/>
        <v/>
      </c>
      <c r="CJ270" s="1115">
        <f t="shared" si="1039"/>
        <v>0</v>
      </c>
      <c r="CK270" s="1116">
        <f t="shared" si="1039"/>
        <v>0</v>
      </c>
      <c r="CL270" s="1116">
        <f t="shared" si="1039"/>
        <v>2.4918460534898889E-2</v>
      </c>
      <c r="CM270" s="1116">
        <f t="shared" si="1039"/>
        <v>2.4918460534898889E-2</v>
      </c>
      <c r="CN270" s="1115">
        <f t="shared" si="1039"/>
        <v>4.5683844313981294E-2</v>
      </c>
      <c r="CO270" s="1115" t="str">
        <f t="shared" si="1039"/>
        <v/>
      </c>
      <c r="CP270" s="1115" t="str">
        <f t="shared" si="1039"/>
        <v/>
      </c>
      <c r="CQ270" s="1115" t="str">
        <f t="shared" si="1039"/>
        <v/>
      </c>
      <c r="CR270" s="1115" t="str">
        <f t="shared" si="1039"/>
        <v/>
      </c>
      <c r="CS270" s="1114" t="str">
        <f t="shared" si="1039"/>
        <v/>
      </c>
      <c r="CT270" s="1117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>
        <f t="shared" si="903"/>
        <v>0</v>
      </c>
      <c r="DB270" s="315">
        <f t="shared" si="904"/>
        <v>0</v>
      </c>
      <c r="DC270" s="315">
        <f t="shared" si="905"/>
        <v>2.4918460534898889E-2</v>
      </c>
      <c r="DD270" s="315">
        <f t="shared" si="906"/>
        <v>2.4918460534898889E-2</v>
      </c>
      <c r="DE270" s="314">
        <f t="shared" si="907"/>
        <v>4.5683844313981294E-2</v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8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9" t="str">
        <f t="shared" si="1039"/>
        <v/>
      </c>
      <c r="CF271" s="1110" t="str">
        <f t="shared" si="1039"/>
        <v/>
      </c>
      <c r="CG271" s="1110" t="str">
        <f t="shared" si="1039"/>
        <v/>
      </c>
      <c r="CH271" s="1110" t="str">
        <f t="shared" si="1039"/>
        <v/>
      </c>
      <c r="CI271" s="1110">
        <f t="shared" si="1039"/>
        <v>40</v>
      </c>
      <c r="CJ271" s="1110">
        <f t="shared" si="1039"/>
        <v>250</v>
      </c>
      <c r="CK271" s="1111">
        <f t="shared" si="1039"/>
        <v>250</v>
      </c>
      <c r="CL271" s="1111">
        <f t="shared" si="1039"/>
        <v>400</v>
      </c>
      <c r="CM271" s="1111">
        <f t="shared" si="1039"/>
        <v>500</v>
      </c>
      <c r="CN271" s="1110">
        <f t="shared" si="1039"/>
        <v>500</v>
      </c>
      <c r="CO271" s="1110">
        <f t="shared" si="1039"/>
        <v>600</v>
      </c>
      <c r="CP271" s="1110">
        <f t="shared" si="1039"/>
        <v>650</v>
      </c>
      <c r="CQ271" s="1110" t="str">
        <f t="shared" si="1039"/>
        <v/>
      </c>
      <c r="CR271" s="1110" t="str">
        <f t="shared" si="1039"/>
        <v/>
      </c>
      <c r="CS271" s="1109" t="str">
        <f t="shared" si="1039"/>
        <v/>
      </c>
      <c r="CT271" s="1112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 t="str">
        <f t="shared" si="901"/>
        <v/>
      </c>
      <c r="CZ271" s="326">
        <f t="shared" si="902"/>
        <v>40</v>
      </c>
      <c r="DA271" s="326">
        <f t="shared" si="903"/>
        <v>250</v>
      </c>
      <c r="DB271" s="327">
        <f t="shared" si="904"/>
        <v>250</v>
      </c>
      <c r="DC271" s="327">
        <f t="shared" si="905"/>
        <v>400</v>
      </c>
      <c r="DD271" s="327">
        <f t="shared" si="906"/>
        <v>500</v>
      </c>
      <c r="DE271" s="326">
        <f t="shared" si="907"/>
        <v>500</v>
      </c>
      <c r="DF271" s="326">
        <f t="shared" si="908"/>
        <v>600</v>
      </c>
      <c r="DG271" s="326">
        <f t="shared" si="909"/>
        <v>650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8" t="str">
        <f t="shared" si="1040"/>
        <v/>
      </c>
      <c r="CE272" s="1109" t="str">
        <f t="shared" si="1039"/>
        <v/>
      </c>
      <c r="CF272" s="1110" t="str">
        <f t="shared" si="1039"/>
        <v/>
      </c>
      <c r="CG272" s="1110" t="str">
        <f t="shared" si="1039"/>
        <v/>
      </c>
      <c r="CH272" s="1110">
        <f t="shared" si="1039"/>
        <v>3390</v>
      </c>
      <c r="CI272" s="1110">
        <f t="shared" si="1039"/>
        <v>3390</v>
      </c>
      <c r="CJ272" s="1110">
        <f t="shared" si="1039"/>
        <v>3390</v>
      </c>
      <c r="CK272" s="1111">
        <f t="shared" si="1039"/>
        <v>3390</v>
      </c>
      <c r="CL272" s="1111">
        <f t="shared" si="1039"/>
        <v>3390</v>
      </c>
      <c r="CM272" s="1111">
        <f t="shared" si="1039"/>
        <v>3390</v>
      </c>
      <c r="CN272" s="1110">
        <f t="shared" si="1039"/>
        <v>3390</v>
      </c>
      <c r="CO272" s="1110">
        <f t="shared" si="1039"/>
        <v>3390</v>
      </c>
      <c r="CP272" s="1110">
        <f t="shared" si="1039"/>
        <v>3390</v>
      </c>
      <c r="CQ272" s="1110" t="str">
        <f t="shared" si="1039"/>
        <v/>
      </c>
      <c r="CR272" s="1110" t="str">
        <f t="shared" si="1039"/>
        <v/>
      </c>
      <c r="CS272" s="1109" t="str">
        <f t="shared" si="1039"/>
        <v/>
      </c>
      <c r="CT272" s="1112" t="str">
        <f t="shared" si="1039"/>
        <v/>
      </c>
      <c r="CU272" s="324" t="str">
        <f t="shared" si="897"/>
        <v/>
      </c>
      <c r="CV272" s="325" t="str">
        <f t="shared" si="898"/>
        <v/>
      </c>
      <c r="CW272" s="326" t="str">
        <f t="shared" si="899"/>
        <v/>
      </c>
      <c r="CX272" s="326" t="str">
        <f t="shared" si="900"/>
        <v/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 t="str">
        <f t="shared" si="910"/>
        <v/>
      </c>
      <c r="DI272" s="326" t="str">
        <f t="shared" si="911"/>
        <v/>
      </c>
      <c r="DJ272" s="325" t="str">
        <f t="shared" si="912"/>
        <v/>
      </c>
      <c r="DK272" s="324" t="str">
        <f t="shared" si="913"/>
        <v/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8" t="str">
        <f t="shared" si="1040"/>
        <v/>
      </c>
      <c r="CE273" s="1109" t="str">
        <f t="shared" si="1039"/>
        <v/>
      </c>
      <c r="CF273" s="1110" t="str">
        <f t="shared" si="1039"/>
        <v/>
      </c>
      <c r="CG273" s="1110" t="str">
        <f t="shared" si="1039"/>
        <v/>
      </c>
      <c r="CH273" s="1110" t="str">
        <f t="shared" si="1039"/>
        <v/>
      </c>
      <c r="CI273" s="1110">
        <f t="shared" si="1039"/>
        <v>10</v>
      </c>
      <c r="CJ273" s="1110">
        <f t="shared" si="1039"/>
        <v>100</v>
      </c>
      <c r="CK273" s="1111">
        <f t="shared" si="1039"/>
        <v>150</v>
      </c>
      <c r="CL273" s="1111">
        <f t="shared" si="1039"/>
        <v>200</v>
      </c>
      <c r="CM273" s="1111">
        <f t="shared" si="1039"/>
        <v>250</v>
      </c>
      <c r="CN273" s="1110">
        <f t="shared" si="1039"/>
        <v>300</v>
      </c>
      <c r="CO273" s="1110">
        <f t="shared" si="1039"/>
        <v>350</v>
      </c>
      <c r="CP273" s="1110">
        <f t="shared" si="1039"/>
        <v>500</v>
      </c>
      <c r="CQ273" s="1110" t="str">
        <f t="shared" si="1039"/>
        <v/>
      </c>
      <c r="CR273" s="1110" t="str">
        <f t="shared" si="1039"/>
        <v/>
      </c>
      <c r="CS273" s="1109" t="str">
        <f t="shared" si="1039"/>
        <v/>
      </c>
      <c r="CT273" s="1112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>
        <f t="shared" si="902"/>
        <v>10</v>
      </c>
      <c r="DA273" s="326">
        <f t="shared" si="903"/>
        <v>100</v>
      </c>
      <c r="DB273" s="327">
        <f t="shared" si="904"/>
        <v>150</v>
      </c>
      <c r="DC273" s="327">
        <f t="shared" si="905"/>
        <v>200</v>
      </c>
      <c r="DD273" s="327">
        <f t="shared" si="906"/>
        <v>250</v>
      </c>
      <c r="DE273" s="326">
        <f t="shared" si="907"/>
        <v>300</v>
      </c>
      <c r="DF273" s="326">
        <f t="shared" si="908"/>
        <v>350</v>
      </c>
      <c r="DG273" s="326">
        <f t="shared" si="909"/>
        <v>500</v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879" customFormat="1" ht="15.75" customHeight="1">
      <c r="A274" s="1856" t="s">
        <v>163</v>
      </c>
      <c r="B274" s="1857"/>
      <c r="C274" s="1857"/>
      <c r="D274" s="1857"/>
      <c r="E274" s="1857"/>
      <c r="F274" s="1857"/>
      <c r="G274" s="1857"/>
      <c r="H274" s="1857"/>
      <c r="I274" s="1857"/>
      <c r="J274" s="1857"/>
      <c r="K274" s="1857"/>
      <c r="L274" s="1857"/>
      <c r="M274" s="1857"/>
      <c r="N274" s="1857"/>
      <c r="O274" s="1857"/>
      <c r="P274" s="1857"/>
      <c r="Q274" s="1857"/>
      <c r="R274" s="1857"/>
      <c r="S274" s="1880"/>
      <c r="T274" s="1857"/>
      <c r="U274" s="1857">
        <v>9</v>
      </c>
      <c r="V274" s="1857">
        <v>3</v>
      </c>
      <c r="W274" s="1857"/>
      <c r="X274" s="1857"/>
      <c r="Y274" s="1857">
        <v>28</v>
      </c>
      <c r="Z274" s="1857"/>
      <c r="AA274" s="1857">
        <v>4</v>
      </c>
      <c r="AB274" s="1857"/>
      <c r="AC274" s="1857"/>
      <c r="AD274" s="1857"/>
      <c r="AE274" s="1857"/>
      <c r="AF274" s="1857"/>
      <c r="AG274" s="1857"/>
      <c r="AH274" s="1857"/>
      <c r="AI274" s="1857"/>
      <c r="AJ274" s="1857"/>
      <c r="AK274" s="1858"/>
      <c r="AL274" s="1857">
        <v>4</v>
      </c>
      <c r="AM274" s="1857">
        <v>4</v>
      </c>
      <c r="AN274" s="1857">
        <v>3</v>
      </c>
      <c r="AO274" s="1857">
        <v>3</v>
      </c>
      <c r="AP274" s="1857">
        <v>4</v>
      </c>
      <c r="AQ274" s="1857">
        <v>4</v>
      </c>
      <c r="AR274" s="1857">
        <v>5</v>
      </c>
      <c r="AS274" s="1857">
        <v>4</v>
      </c>
      <c r="AT274" s="1857">
        <v>4</v>
      </c>
      <c r="AU274" s="1857"/>
      <c r="AV274" s="1857"/>
      <c r="AW274" s="1857"/>
      <c r="AX274" s="1857"/>
      <c r="AY274" s="1857"/>
      <c r="AZ274" s="1857"/>
      <c r="BA274" s="1857"/>
      <c r="BB274" s="1857"/>
      <c r="BC274" s="1858"/>
      <c r="BD274" s="1857">
        <v>3</v>
      </c>
      <c r="BE274" s="1857">
        <v>3</v>
      </c>
      <c r="BF274" s="1857">
        <v>3</v>
      </c>
      <c r="BG274" s="1857"/>
      <c r="BH274" s="1857">
        <v>4</v>
      </c>
      <c r="BI274" s="1857">
        <v>15</v>
      </c>
      <c r="BJ274" s="1857">
        <v>4</v>
      </c>
      <c r="BK274" s="1857">
        <v>5</v>
      </c>
      <c r="BL274" s="1857">
        <v>5</v>
      </c>
      <c r="BM274" s="1857"/>
      <c r="BN274" s="1857"/>
      <c r="BO274" s="1857"/>
      <c r="BP274" s="1881"/>
      <c r="BQ274" s="1881"/>
      <c r="BR274" s="1857"/>
      <c r="BS274" s="1857"/>
      <c r="BT274" s="1857"/>
      <c r="BU274" s="1858"/>
      <c r="BV274" s="1857"/>
      <c r="BW274" s="1857">
        <v>4</v>
      </c>
      <c r="BX274" s="1857">
        <v>4</v>
      </c>
      <c r="BY274" s="1857">
        <v>4</v>
      </c>
      <c r="BZ274" s="1086" t="str">
        <f t="shared" si="878"/>
        <v/>
      </c>
      <c r="CA274" s="1086">
        <f t="shared" si="879"/>
        <v>6.5</v>
      </c>
      <c r="CB274" s="1086">
        <f t="shared" si="880"/>
        <v>3.8571428571428572</v>
      </c>
      <c r="CC274" s="1087">
        <f t="shared" si="881"/>
        <v>4</v>
      </c>
      <c r="CD274" s="1146" t="str">
        <f t="shared" si="1040"/>
        <v/>
      </c>
      <c r="CE274" s="1147" t="str">
        <f t="shared" si="1039"/>
        <v/>
      </c>
      <c r="CF274" s="1148" t="str">
        <f t="shared" si="1039"/>
        <v/>
      </c>
      <c r="CG274" s="1148" t="str">
        <f t="shared" si="1039"/>
        <v/>
      </c>
      <c r="CH274" s="1148" t="str">
        <f t="shared" si="1039"/>
        <v/>
      </c>
      <c r="CI274" s="1148">
        <f t="shared" si="1039"/>
        <v>3</v>
      </c>
      <c r="CJ274" s="1148">
        <f t="shared" si="1039"/>
        <v>3</v>
      </c>
      <c r="CK274" s="1149">
        <f t="shared" si="1039"/>
        <v>3</v>
      </c>
      <c r="CL274" s="1149">
        <f t="shared" si="1039"/>
        <v>4</v>
      </c>
      <c r="CM274" s="1149">
        <f t="shared" si="1039"/>
        <v>4</v>
      </c>
      <c r="CN274" s="1148">
        <f t="shared" si="1039"/>
        <v>5</v>
      </c>
      <c r="CO274" s="1148">
        <f t="shared" si="1039"/>
        <v>5</v>
      </c>
      <c r="CP274" s="1148">
        <f t="shared" si="1039"/>
        <v>15</v>
      </c>
      <c r="CQ274" s="1148" t="str">
        <f t="shared" si="1039"/>
        <v/>
      </c>
      <c r="CR274" s="1148" t="str">
        <f t="shared" si="1039"/>
        <v/>
      </c>
      <c r="CS274" s="1147" t="str">
        <f t="shared" si="1039"/>
        <v/>
      </c>
      <c r="CT274" s="1150" t="str">
        <f t="shared" si="1039"/>
        <v/>
      </c>
      <c r="CU274" s="1859" t="str">
        <f t="shared" si="897"/>
        <v/>
      </c>
      <c r="CV274" s="1860" t="str">
        <f t="shared" si="898"/>
        <v/>
      </c>
      <c r="CW274" s="1861" t="str">
        <f t="shared" si="899"/>
        <v/>
      </c>
      <c r="CX274" s="1861" t="str">
        <f t="shared" si="900"/>
        <v/>
      </c>
      <c r="CY274" s="1861" t="str">
        <f t="shared" si="901"/>
        <v/>
      </c>
      <c r="CZ274" s="1861">
        <f t="shared" si="902"/>
        <v>3</v>
      </c>
      <c r="DA274" s="1861">
        <f t="shared" si="903"/>
        <v>3</v>
      </c>
      <c r="DB274" s="1862">
        <f t="shared" si="904"/>
        <v>3</v>
      </c>
      <c r="DC274" s="1862">
        <f t="shared" si="905"/>
        <v>4</v>
      </c>
      <c r="DD274" s="1862">
        <f t="shared" si="906"/>
        <v>4</v>
      </c>
      <c r="DE274" s="1861">
        <f t="shared" si="907"/>
        <v>5</v>
      </c>
      <c r="DF274" s="1861">
        <f t="shared" si="908"/>
        <v>5</v>
      </c>
      <c r="DG274" s="1861">
        <f t="shared" si="909"/>
        <v>15</v>
      </c>
      <c r="DH274" s="1861" t="str">
        <f t="shared" si="910"/>
        <v/>
      </c>
      <c r="DI274" s="1861" t="str">
        <f t="shared" si="911"/>
        <v/>
      </c>
      <c r="DJ274" s="1860" t="str">
        <f t="shared" si="912"/>
        <v/>
      </c>
      <c r="DK274" s="1859" t="str">
        <f t="shared" si="913"/>
        <v/>
      </c>
      <c r="DL274" s="1875">
        <f t="shared" si="914"/>
        <v>0</v>
      </c>
      <c r="DM274" s="1876">
        <f t="shared" si="915"/>
        <v>4</v>
      </c>
      <c r="DN274" s="1876">
        <f t="shared" si="916"/>
        <v>9</v>
      </c>
      <c r="DO274" s="1876">
        <f t="shared" si="917"/>
        <v>8</v>
      </c>
      <c r="DP274" s="1877"/>
      <c r="DQ274" s="1870"/>
      <c r="DR274" s="1870"/>
      <c r="DS274" s="1870"/>
      <c r="DT274" s="1870"/>
      <c r="DU274" s="1870"/>
      <c r="DV274" s="1870"/>
      <c r="DW274" s="1870"/>
      <c r="DX274" s="1870"/>
      <c r="DY274" s="1878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8" t="str">
        <f t="shared" si="1040"/>
        <v/>
      </c>
      <c r="CE275" s="1109" t="str">
        <f t="shared" si="1039"/>
        <v/>
      </c>
      <c r="CF275" s="1110" t="str">
        <f t="shared" si="1039"/>
        <v/>
      </c>
      <c r="CG275" s="1110" t="str">
        <f t="shared" si="1039"/>
        <v/>
      </c>
      <c r="CH275" s="1110" t="str">
        <f t="shared" si="1039"/>
        <v/>
      </c>
      <c r="CI275" s="1110">
        <f t="shared" si="1039"/>
        <v>150</v>
      </c>
      <c r="CJ275" s="1110">
        <f t="shared" si="1039"/>
        <v>500</v>
      </c>
      <c r="CK275" s="1111">
        <f t="shared" si="1039"/>
        <v>600</v>
      </c>
      <c r="CL275" s="1111">
        <f t="shared" si="1039"/>
        <v>600</v>
      </c>
      <c r="CM275" s="1111">
        <f t="shared" si="1039"/>
        <v>900</v>
      </c>
      <c r="CN275" s="1110">
        <f t="shared" si="1039"/>
        <v>1000</v>
      </c>
      <c r="CO275" s="1110">
        <f t="shared" si="1039"/>
        <v>1050</v>
      </c>
      <c r="CP275" s="1110">
        <f t="shared" si="1039"/>
        <v>2500</v>
      </c>
      <c r="CQ275" s="1110" t="str">
        <f t="shared" si="1039"/>
        <v/>
      </c>
      <c r="CR275" s="1110" t="str">
        <f t="shared" si="1039"/>
        <v/>
      </c>
      <c r="CS275" s="1109" t="str">
        <f t="shared" si="1039"/>
        <v/>
      </c>
      <c r="CT275" s="1112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>
        <f t="shared" si="902"/>
        <v>150</v>
      </c>
      <c r="DA275" s="326">
        <f t="shared" si="903"/>
        <v>500</v>
      </c>
      <c r="DB275" s="327">
        <f t="shared" si="904"/>
        <v>600</v>
      </c>
      <c r="DC275" s="327">
        <f t="shared" si="905"/>
        <v>600</v>
      </c>
      <c r="DD275" s="327">
        <f t="shared" si="906"/>
        <v>900</v>
      </c>
      <c r="DE275" s="326">
        <f t="shared" si="907"/>
        <v>1000</v>
      </c>
      <c r="DF275" s="326">
        <f t="shared" si="908"/>
        <v>1050</v>
      </c>
      <c r="DG275" s="326">
        <f t="shared" si="909"/>
        <v>2500</v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8" t="str">
        <f t="shared" si="1040"/>
        <v/>
      </c>
      <c r="CE276" s="1109" t="str">
        <f t="shared" si="1039"/>
        <v/>
      </c>
      <c r="CF276" s="1110" t="str">
        <f t="shared" si="1039"/>
        <v/>
      </c>
      <c r="CG276" s="1110" t="str">
        <f t="shared" si="1039"/>
        <v/>
      </c>
      <c r="CH276" s="1110" t="str">
        <f t="shared" si="1039"/>
        <v/>
      </c>
      <c r="CI276" s="1110" t="str">
        <f t="shared" si="1039"/>
        <v/>
      </c>
      <c r="CJ276" s="1110" t="str">
        <f t="shared" si="1039"/>
        <v/>
      </c>
      <c r="CK276" s="1111">
        <f t="shared" si="1039"/>
        <v>50</v>
      </c>
      <c r="CL276" s="1111">
        <f t="shared" si="1039"/>
        <v>50</v>
      </c>
      <c r="CM276" s="1111">
        <f t="shared" si="1039"/>
        <v>50</v>
      </c>
      <c r="CN276" s="1110">
        <f t="shared" si="1039"/>
        <v>50</v>
      </c>
      <c r="CO276" s="1110" t="str">
        <f t="shared" si="1039"/>
        <v/>
      </c>
      <c r="CP276" s="1110" t="str">
        <f t="shared" si="1039"/>
        <v/>
      </c>
      <c r="CQ276" s="1110" t="str">
        <f t="shared" si="1039"/>
        <v/>
      </c>
      <c r="CR276" s="1110" t="str">
        <f t="shared" si="1039"/>
        <v/>
      </c>
      <c r="CS276" s="1109" t="str">
        <f t="shared" si="1039"/>
        <v/>
      </c>
      <c r="CT276" s="1112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50</v>
      </c>
      <c r="DC276" s="327">
        <f t="shared" si="905"/>
        <v>50</v>
      </c>
      <c r="DD276" s="327">
        <f t="shared" si="906"/>
        <v>50</v>
      </c>
      <c r="DE276" s="326">
        <f t="shared" si="907"/>
        <v>50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4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5" t="str">
        <f t="shared" si="1055"/>
        <v/>
      </c>
      <c r="CG277" s="1115" t="str">
        <f t="shared" si="1055"/>
        <v/>
      </c>
      <c r="CH277" s="1115" t="str">
        <f t="shared" si="1055"/>
        <v/>
      </c>
      <c r="CI277" s="1115">
        <f t="shared" si="1055"/>
        <v>1.8427919112850619E-2</v>
      </c>
      <c r="CJ277" s="1115">
        <f t="shared" si="1055"/>
        <v>1.8954431087503498E-2</v>
      </c>
      <c r="CK277" s="1116">
        <f t="shared" si="1055"/>
        <v>3.6855838225701237E-2</v>
      </c>
      <c r="CL277" s="1116">
        <f t="shared" si="1055"/>
        <v>3.6855838225701237E-2</v>
      </c>
      <c r="CM277" s="1116">
        <f t="shared" si="1055"/>
        <v>4.9141117634268316E-2</v>
      </c>
      <c r="CN277" s="1115">
        <f t="shared" si="1055"/>
        <v>6.634050880626223E-2</v>
      </c>
      <c r="CO277" s="1115">
        <f t="shared" si="1055"/>
        <v>0.11056751467710371</v>
      </c>
      <c r="CP277" s="1115">
        <f t="shared" si="1055"/>
        <v>0.14742335290280495</v>
      </c>
      <c r="CQ277" s="1115" t="str">
        <f t="shared" si="1055"/>
        <v/>
      </c>
      <c r="CR277" s="1115" t="str">
        <f t="shared" si="1055"/>
        <v/>
      </c>
      <c r="CS277" s="1114" t="str">
        <f t="shared" si="1055"/>
        <v/>
      </c>
      <c r="CT277" s="1117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 t="str">
        <f t="shared" si="901"/>
        <v/>
      </c>
      <c r="CZ277" s="314">
        <f t="shared" si="902"/>
        <v>1.8427919112850619E-2</v>
      </c>
      <c r="DA277" s="314">
        <f t="shared" si="903"/>
        <v>1.8954431087503498E-2</v>
      </c>
      <c r="DB277" s="315">
        <f t="shared" si="904"/>
        <v>3.6855838225701237E-2</v>
      </c>
      <c r="DC277" s="315">
        <f t="shared" si="905"/>
        <v>3.6855838225701237E-2</v>
      </c>
      <c r="DD277" s="315">
        <f t="shared" si="906"/>
        <v>4.9141117634268316E-2</v>
      </c>
      <c r="DE277" s="314">
        <f t="shared" si="907"/>
        <v>6.634050880626223E-2</v>
      </c>
      <c r="DF277" s="314">
        <f t="shared" si="908"/>
        <v>0.11056751467710371</v>
      </c>
      <c r="DG277" s="314">
        <f t="shared" si="909"/>
        <v>0.14742335290280495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8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9" t="str">
        <f t="shared" si="1055"/>
        <v/>
      </c>
      <c r="CF278" s="1110" t="str">
        <f t="shared" si="1055"/>
        <v/>
      </c>
      <c r="CG278" s="1110" t="str">
        <f t="shared" si="1055"/>
        <v/>
      </c>
      <c r="CH278" s="1110" t="str">
        <f t="shared" si="1055"/>
        <v/>
      </c>
      <c r="CI278" s="1110" t="str">
        <f t="shared" si="1055"/>
        <v/>
      </c>
      <c r="CJ278" s="1110">
        <f t="shared" si="1055"/>
        <v>25</v>
      </c>
      <c r="CK278" s="1111">
        <f t="shared" si="1055"/>
        <v>130</v>
      </c>
      <c r="CL278" s="1111">
        <f t="shared" si="1055"/>
        <v>500</v>
      </c>
      <c r="CM278" s="1111">
        <f t="shared" si="1055"/>
        <v>500</v>
      </c>
      <c r="CN278" s="1110">
        <f t="shared" si="1055"/>
        <v>600</v>
      </c>
      <c r="CO278" s="1110">
        <f t="shared" si="1055"/>
        <v>1000</v>
      </c>
      <c r="CP278" s="1110" t="str">
        <f t="shared" si="1055"/>
        <v/>
      </c>
      <c r="CQ278" s="1110" t="str">
        <f t="shared" si="1055"/>
        <v/>
      </c>
      <c r="CR278" s="1110" t="str">
        <f t="shared" si="1055"/>
        <v/>
      </c>
      <c r="CS278" s="1109" t="str">
        <f t="shared" si="1055"/>
        <v/>
      </c>
      <c r="CT278" s="1112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>
        <f t="shared" si="903"/>
        <v>25</v>
      </c>
      <c r="DB278" s="327">
        <f t="shared" si="904"/>
        <v>130</v>
      </c>
      <c r="DC278" s="327">
        <f t="shared" si="905"/>
        <v>500</v>
      </c>
      <c r="DD278" s="327">
        <f t="shared" si="906"/>
        <v>500</v>
      </c>
      <c r="DE278" s="326">
        <f t="shared" si="907"/>
        <v>600</v>
      </c>
      <c r="DF278" s="326">
        <f t="shared" si="908"/>
        <v>1000</v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8">
        <f t="shared" si="1056"/>
        <v>230</v>
      </c>
      <c r="CE279" s="1109">
        <f t="shared" si="1055"/>
        <v>230</v>
      </c>
      <c r="CF279" s="1110">
        <f t="shared" si="1055"/>
        <v>230</v>
      </c>
      <c r="CG279" s="1110">
        <f t="shared" si="1055"/>
        <v>230</v>
      </c>
      <c r="CH279" s="1110">
        <f t="shared" si="1055"/>
        <v>230</v>
      </c>
      <c r="CI279" s="1110">
        <f t="shared" si="1055"/>
        <v>230</v>
      </c>
      <c r="CJ279" s="1110">
        <f t="shared" si="1055"/>
        <v>230</v>
      </c>
      <c r="CK279" s="1111">
        <f t="shared" si="1055"/>
        <v>230</v>
      </c>
      <c r="CL279" s="1111">
        <f t="shared" si="1055"/>
        <v>230</v>
      </c>
      <c r="CM279" s="1111">
        <f t="shared" si="1055"/>
        <v>230</v>
      </c>
      <c r="CN279" s="1110">
        <f t="shared" si="1055"/>
        <v>230</v>
      </c>
      <c r="CO279" s="1110">
        <f t="shared" si="1055"/>
        <v>230</v>
      </c>
      <c r="CP279" s="1110">
        <f t="shared" si="1055"/>
        <v>230</v>
      </c>
      <c r="CQ279" s="1110">
        <f t="shared" si="1055"/>
        <v>230</v>
      </c>
      <c r="CR279" s="1110">
        <f t="shared" si="1055"/>
        <v>230</v>
      </c>
      <c r="CS279" s="1109">
        <f t="shared" si="1055"/>
        <v>230</v>
      </c>
      <c r="CT279" s="1112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8" t="str">
        <f t="shared" si="1056"/>
        <v/>
      </c>
      <c r="CE280" s="1109" t="str">
        <f t="shared" si="1055"/>
        <v/>
      </c>
      <c r="CF280" s="1110" t="str">
        <f t="shared" si="1055"/>
        <v/>
      </c>
      <c r="CG280" s="1110" t="str">
        <f t="shared" si="1055"/>
        <v/>
      </c>
      <c r="CH280" s="1110" t="str">
        <f t="shared" si="1055"/>
        <v/>
      </c>
      <c r="CI280" s="1110" t="str">
        <f t="shared" si="1055"/>
        <v/>
      </c>
      <c r="CJ280" s="1110">
        <f t="shared" si="1055"/>
        <v>20</v>
      </c>
      <c r="CK280" s="1111">
        <f t="shared" si="1055"/>
        <v>100</v>
      </c>
      <c r="CL280" s="1111">
        <f t="shared" si="1055"/>
        <v>150</v>
      </c>
      <c r="CM280" s="1111">
        <f t="shared" si="1055"/>
        <v>400</v>
      </c>
      <c r="CN280" s="1110">
        <f t="shared" si="1055"/>
        <v>450</v>
      </c>
      <c r="CO280" s="1110">
        <f t="shared" si="1055"/>
        <v>1000</v>
      </c>
      <c r="CP280" s="1110" t="str">
        <f t="shared" si="1055"/>
        <v/>
      </c>
      <c r="CQ280" s="1110" t="str">
        <f t="shared" si="1055"/>
        <v/>
      </c>
      <c r="CR280" s="1110" t="str">
        <f t="shared" si="1055"/>
        <v/>
      </c>
      <c r="CS280" s="1109" t="str">
        <f t="shared" si="1055"/>
        <v/>
      </c>
      <c r="CT280" s="1112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>
        <f t="shared" si="903"/>
        <v>20</v>
      </c>
      <c r="DB280" s="327">
        <f t="shared" si="904"/>
        <v>100</v>
      </c>
      <c r="DC280" s="327">
        <f t="shared" si="905"/>
        <v>150</v>
      </c>
      <c r="DD280" s="327">
        <f t="shared" si="906"/>
        <v>400</v>
      </c>
      <c r="DE280" s="326">
        <f t="shared" si="907"/>
        <v>450</v>
      </c>
      <c r="DF280" s="326">
        <f t="shared" si="908"/>
        <v>1000</v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879" customFormat="1" ht="15.75" customHeight="1">
      <c r="A281" s="1856" t="s">
        <v>163</v>
      </c>
      <c r="B281" s="1873"/>
      <c r="C281" s="1873"/>
      <c r="D281" s="1873"/>
      <c r="E281" s="1873"/>
      <c r="F281" s="1873"/>
      <c r="G281" s="1873"/>
      <c r="H281" s="1873"/>
      <c r="I281" s="1873"/>
      <c r="J281" s="1873"/>
      <c r="K281" s="1873"/>
      <c r="L281" s="1873"/>
      <c r="M281" s="1873"/>
      <c r="N281" s="1873"/>
      <c r="O281" s="1873"/>
      <c r="P281" s="1873"/>
      <c r="Q281" s="1873"/>
      <c r="R281" s="1873"/>
      <c r="S281" s="1882"/>
      <c r="T281" s="1873"/>
      <c r="U281" s="1873"/>
      <c r="V281" s="1873"/>
      <c r="W281" s="1873"/>
      <c r="X281" s="1873"/>
      <c r="Y281" s="1873"/>
      <c r="Z281" s="1873"/>
      <c r="AA281" s="1873">
        <v>2</v>
      </c>
      <c r="AB281" s="1873"/>
      <c r="AC281" s="1873"/>
      <c r="AD281" s="1873"/>
      <c r="AE281" s="1873"/>
      <c r="AF281" s="1873"/>
      <c r="AG281" s="1873"/>
      <c r="AH281" s="1873"/>
      <c r="AI281" s="1873"/>
      <c r="AJ281" s="1873"/>
      <c r="AK281" s="1882"/>
      <c r="AL281" s="1873"/>
      <c r="AM281" s="1873"/>
      <c r="AN281" s="1873"/>
      <c r="AO281" s="1873">
        <v>0.5</v>
      </c>
      <c r="AP281" s="1873">
        <v>3</v>
      </c>
      <c r="AQ281" s="1873"/>
      <c r="AR281" s="1873">
        <v>2</v>
      </c>
      <c r="AS281" s="1873">
        <v>1</v>
      </c>
      <c r="AT281" s="1873"/>
      <c r="AU281" s="1873"/>
      <c r="AV281" s="1873"/>
      <c r="AW281" s="1873"/>
      <c r="AX281" s="1873"/>
      <c r="AY281" s="1873"/>
      <c r="AZ281" s="1873"/>
      <c r="BA281" s="1873"/>
      <c r="BB281" s="1873"/>
      <c r="BC281" s="1882"/>
      <c r="BD281" s="1873">
        <v>2</v>
      </c>
      <c r="BE281" s="1873">
        <v>2</v>
      </c>
      <c r="BF281" s="1873">
        <v>7</v>
      </c>
      <c r="BG281" s="1873"/>
      <c r="BH281" s="1873">
        <v>1</v>
      </c>
      <c r="BI281" s="1873"/>
      <c r="BJ281" s="1873">
        <v>50</v>
      </c>
      <c r="BK281" s="1873">
        <v>1</v>
      </c>
      <c r="BL281" s="1873"/>
      <c r="BM281" s="1873"/>
      <c r="BN281" s="1873"/>
      <c r="BO281" s="1873"/>
      <c r="BP281" s="1873"/>
      <c r="BQ281" s="1873"/>
      <c r="BR281" s="1873"/>
      <c r="BS281" s="1873"/>
      <c r="BT281" s="1873"/>
      <c r="BU281" s="1882"/>
      <c r="BV281" s="1873"/>
      <c r="BW281" s="1873"/>
      <c r="BX281" s="1873">
        <v>2</v>
      </c>
      <c r="BY281" s="1873">
        <v>2</v>
      </c>
      <c r="BZ281" s="1086" t="str">
        <f t="shared" si="878"/>
        <v/>
      </c>
      <c r="CA281" s="1086" t="str">
        <f t="shared" si="879"/>
        <v/>
      </c>
      <c r="CB281" s="1086">
        <f t="shared" si="880"/>
        <v>1.5</v>
      </c>
      <c r="CC281" s="1087">
        <f t="shared" si="881"/>
        <v>3</v>
      </c>
      <c r="CD281" s="1146" t="str">
        <f t="shared" si="1056"/>
        <v/>
      </c>
      <c r="CE281" s="1147" t="str">
        <f t="shared" si="1055"/>
        <v/>
      </c>
      <c r="CF281" s="1148" t="str">
        <f t="shared" si="1055"/>
        <v/>
      </c>
      <c r="CG281" s="1148" t="str">
        <f t="shared" si="1055"/>
        <v/>
      </c>
      <c r="CH281" s="1148" t="str">
        <f t="shared" si="1055"/>
        <v/>
      </c>
      <c r="CI281" s="1148" t="str">
        <f t="shared" si="1055"/>
        <v/>
      </c>
      <c r="CJ281" s="1148">
        <f t="shared" si="1055"/>
        <v>1</v>
      </c>
      <c r="CK281" s="1149">
        <f t="shared" si="1055"/>
        <v>1</v>
      </c>
      <c r="CL281" s="1149">
        <f t="shared" si="1055"/>
        <v>2</v>
      </c>
      <c r="CM281" s="1149">
        <f t="shared" si="1055"/>
        <v>2</v>
      </c>
      <c r="CN281" s="1148">
        <f t="shared" si="1055"/>
        <v>7</v>
      </c>
      <c r="CO281" s="1148">
        <f t="shared" si="1055"/>
        <v>50</v>
      </c>
      <c r="CP281" s="1148" t="str">
        <f t="shared" si="1055"/>
        <v/>
      </c>
      <c r="CQ281" s="1148" t="str">
        <f t="shared" si="1055"/>
        <v/>
      </c>
      <c r="CR281" s="1148" t="str">
        <f t="shared" si="1055"/>
        <v/>
      </c>
      <c r="CS281" s="1147" t="str">
        <f t="shared" si="1055"/>
        <v/>
      </c>
      <c r="CT281" s="1150" t="str">
        <f t="shared" si="1055"/>
        <v/>
      </c>
      <c r="CU281" s="1859" t="str">
        <f t="shared" si="897"/>
        <v/>
      </c>
      <c r="CV281" s="1860" t="str">
        <f t="shared" si="898"/>
        <v/>
      </c>
      <c r="CW281" s="1861" t="str">
        <f t="shared" si="899"/>
        <v/>
      </c>
      <c r="CX281" s="1861" t="str">
        <f t="shared" si="900"/>
        <v/>
      </c>
      <c r="CY281" s="1861" t="str">
        <f t="shared" si="901"/>
        <v/>
      </c>
      <c r="CZ281" s="1861" t="str">
        <f t="shared" si="902"/>
        <v/>
      </c>
      <c r="DA281" s="1861">
        <f t="shared" si="903"/>
        <v>1</v>
      </c>
      <c r="DB281" s="1862">
        <f t="shared" si="904"/>
        <v>1</v>
      </c>
      <c r="DC281" s="1862">
        <f t="shared" si="905"/>
        <v>2</v>
      </c>
      <c r="DD281" s="1862">
        <f t="shared" si="906"/>
        <v>2</v>
      </c>
      <c r="DE281" s="1861">
        <f t="shared" si="907"/>
        <v>7</v>
      </c>
      <c r="DF281" s="1861">
        <f t="shared" si="908"/>
        <v>50</v>
      </c>
      <c r="DG281" s="1861" t="str">
        <f t="shared" si="909"/>
        <v/>
      </c>
      <c r="DH281" s="1861" t="str">
        <f t="shared" si="910"/>
        <v/>
      </c>
      <c r="DI281" s="1861" t="str">
        <f t="shared" si="911"/>
        <v/>
      </c>
      <c r="DJ281" s="1860" t="str">
        <f t="shared" si="912"/>
        <v/>
      </c>
      <c r="DK281" s="1859" t="str">
        <f t="shared" si="913"/>
        <v/>
      </c>
      <c r="DL281" s="1875">
        <f t="shared" si="914"/>
        <v>0</v>
      </c>
      <c r="DM281" s="1876">
        <f t="shared" si="915"/>
        <v>1</v>
      </c>
      <c r="DN281" s="1876">
        <f t="shared" si="916"/>
        <v>4</v>
      </c>
      <c r="DO281" s="1876">
        <f t="shared" si="917"/>
        <v>6</v>
      </c>
      <c r="DP281" s="1877"/>
      <c r="DQ281" s="1870"/>
      <c r="DR281" s="1870"/>
      <c r="DS281" s="1870"/>
      <c r="DT281" s="1870"/>
      <c r="DU281" s="1870"/>
      <c r="DV281" s="1870"/>
      <c r="DW281" s="1870"/>
      <c r="DX281" s="1870"/>
      <c r="DY281" s="1878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8" t="str">
        <f t="shared" si="1056"/>
        <v/>
      </c>
      <c r="CE282" s="1109" t="str">
        <f t="shared" si="1055"/>
        <v/>
      </c>
      <c r="CF282" s="1110" t="str">
        <f t="shared" si="1055"/>
        <v/>
      </c>
      <c r="CG282" s="1110" t="str">
        <f t="shared" si="1055"/>
        <v/>
      </c>
      <c r="CH282" s="1110" t="str">
        <f t="shared" si="1055"/>
        <v/>
      </c>
      <c r="CI282" s="1110" t="str">
        <f t="shared" si="1055"/>
        <v/>
      </c>
      <c r="CJ282" s="1110">
        <f t="shared" si="1055"/>
        <v>20</v>
      </c>
      <c r="CK282" s="1111">
        <f t="shared" si="1055"/>
        <v>400</v>
      </c>
      <c r="CL282" s="1111">
        <f t="shared" si="1055"/>
        <v>900</v>
      </c>
      <c r="CM282" s="1111">
        <f t="shared" si="1055"/>
        <v>1050</v>
      </c>
      <c r="CN282" s="1110">
        <f t="shared" si="1055"/>
        <v>2000</v>
      </c>
      <c r="CO282" s="1110">
        <f t="shared" si="1055"/>
        <v>5000</v>
      </c>
      <c r="CP282" s="1110" t="str">
        <f t="shared" si="1055"/>
        <v/>
      </c>
      <c r="CQ282" s="1110" t="str">
        <f t="shared" si="1055"/>
        <v/>
      </c>
      <c r="CR282" s="1110" t="str">
        <f t="shared" si="1055"/>
        <v/>
      </c>
      <c r="CS282" s="1109" t="str">
        <f t="shared" si="1055"/>
        <v/>
      </c>
      <c r="CT282" s="1112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>
        <f t="shared" si="903"/>
        <v>20</v>
      </c>
      <c r="DB282" s="327">
        <f t="shared" si="904"/>
        <v>400</v>
      </c>
      <c r="DC282" s="327">
        <f t="shared" si="905"/>
        <v>900</v>
      </c>
      <c r="DD282" s="327">
        <f t="shared" si="906"/>
        <v>1050</v>
      </c>
      <c r="DE282" s="326">
        <f t="shared" si="907"/>
        <v>2000</v>
      </c>
      <c r="DF282" s="326">
        <f t="shared" si="908"/>
        <v>5000</v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8" t="str">
        <f t="shared" si="1056"/>
        <v/>
      </c>
      <c r="CE283" s="1109" t="str">
        <f t="shared" si="1055"/>
        <v/>
      </c>
      <c r="CF283" s="1110" t="str">
        <f t="shared" si="1055"/>
        <v/>
      </c>
      <c r="CG283" s="1110" t="str">
        <f t="shared" si="1055"/>
        <v/>
      </c>
      <c r="CH283" s="1110" t="str">
        <f t="shared" si="1055"/>
        <v/>
      </c>
      <c r="CI283" s="1110" t="str">
        <f t="shared" si="1055"/>
        <v/>
      </c>
      <c r="CJ283" s="1110" t="str">
        <f t="shared" si="1055"/>
        <v/>
      </c>
      <c r="CK283" s="1111" t="str">
        <f t="shared" si="1055"/>
        <v/>
      </c>
      <c r="CL283" s="1111">
        <f t="shared" si="1055"/>
        <v>50</v>
      </c>
      <c r="CM283" s="1111" t="str">
        <f t="shared" si="1055"/>
        <v/>
      </c>
      <c r="CN283" s="1110" t="str">
        <f t="shared" si="1055"/>
        <v/>
      </c>
      <c r="CO283" s="1110" t="str">
        <f t="shared" si="1055"/>
        <v/>
      </c>
      <c r="CP283" s="1110" t="str">
        <f t="shared" si="1055"/>
        <v/>
      </c>
      <c r="CQ283" s="1110" t="str">
        <f t="shared" si="1055"/>
        <v/>
      </c>
      <c r="CR283" s="1110" t="str">
        <f t="shared" si="1055"/>
        <v/>
      </c>
      <c r="CS283" s="1109" t="str">
        <f t="shared" si="1055"/>
        <v/>
      </c>
      <c r="CT283" s="1112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>
        <f t="shared" si="905"/>
        <v>50</v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4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5" t="str">
        <f t="shared" si="1078"/>
        <v/>
      </c>
      <c r="CG284" s="1115" t="str">
        <f t="shared" si="1078"/>
        <v/>
      </c>
      <c r="CH284" s="1115" t="str">
        <f t="shared" si="1078"/>
        <v/>
      </c>
      <c r="CI284" s="1115" t="str">
        <f t="shared" si="1078"/>
        <v/>
      </c>
      <c r="CJ284" s="1115">
        <f t="shared" si="1078"/>
        <v>0</v>
      </c>
      <c r="CK284" s="1116">
        <f t="shared" si="1078"/>
        <v>0</v>
      </c>
      <c r="CL284" s="1116">
        <f t="shared" si="1078"/>
        <v>1.5003261578604043E-4</v>
      </c>
      <c r="CM284" s="1116">
        <f t="shared" si="1078"/>
        <v>1.5003261578604046E-3</v>
      </c>
      <c r="CN284" s="1115">
        <f t="shared" si="1078"/>
        <v>2.5005435964340077E-3</v>
      </c>
      <c r="CO284" s="1115">
        <f t="shared" si="1078"/>
        <v>1.350293542074364E-2</v>
      </c>
      <c r="CP284" s="1115" t="str">
        <f t="shared" si="1078"/>
        <v/>
      </c>
      <c r="CQ284" s="1115" t="str">
        <f t="shared" si="1078"/>
        <v/>
      </c>
      <c r="CR284" s="1115" t="str">
        <f t="shared" si="1078"/>
        <v/>
      </c>
      <c r="CS284" s="1114" t="str">
        <f t="shared" si="1078"/>
        <v/>
      </c>
      <c r="CT284" s="1117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>
        <f t="shared" si="903"/>
        <v>0</v>
      </c>
      <c r="DB284" s="315">
        <f t="shared" si="904"/>
        <v>0</v>
      </c>
      <c r="DC284" s="315">
        <f t="shared" si="905"/>
        <v>1.5003261578604043E-4</v>
      </c>
      <c r="DD284" s="315">
        <f t="shared" si="906"/>
        <v>1.5003261578604046E-3</v>
      </c>
      <c r="DE284" s="314">
        <f t="shared" si="907"/>
        <v>2.5005435964340077E-3</v>
      </c>
      <c r="DF284" s="314">
        <f t="shared" si="908"/>
        <v>1.350293542074364E-2</v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8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9" t="str">
        <f t="shared" si="1078"/>
        <v/>
      </c>
      <c r="CF285" s="1110" t="str">
        <f t="shared" si="1078"/>
        <v/>
      </c>
      <c r="CG285" s="1110" t="str">
        <f t="shared" si="1078"/>
        <v/>
      </c>
      <c r="CH285" s="1110" t="str">
        <f t="shared" si="1078"/>
        <v/>
      </c>
      <c r="CI285" s="1110">
        <f t="shared" si="1078"/>
        <v>250</v>
      </c>
      <c r="CJ285" s="1110">
        <f t="shared" si="1078"/>
        <v>250</v>
      </c>
      <c r="CK285" s="1111">
        <f t="shared" si="1078"/>
        <v>250</v>
      </c>
      <c r="CL285" s="1111">
        <f t="shared" si="1078"/>
        <v>270</v>
      </c>
      <c r="CM285" s="1111">
        <f t="shared" si="1078"/>
        <v>300</v>
      </c>
      <c r="CN285" s="1110">
        <f t="shared" si="1078"/>
        <v>500</v>
      </c>
      <c r="CO285" s="1110">
        <f t="shared" si="1078"/>
        <v>550</v>
      </c>
      <c r="CP285" s="1110" t="str">
        <f t="shared" si="1078"/>
        <v/>
      </c>
      <c r="CQ285" s="1110" t="str">
        <f t="shared" si="1078"/>
        <v/>
      </c>
      <c r="CR285" s="1110" t="str">
        <f t="shared" si="1078"/>
        <v/>
      </c>
      <c r="CS285" s="1109" t="str">
        <f t="shared" si="1078"/>
        <v/>
      </c>
      <c r="CT285" s="1112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>
        <f t="shared" si="902"/>
        <v>250</v>
      </c>
      <c r="DA285" s="326">
        <f t="shared" si="903"/>
        <v>250</v>
      </c>
      <c r="DB285" s="327">
        <f t="shared" si="904"/>
        <v>250</v>
      </c>
      <c r="DC285" s="327">
        <f t="shared" si="905"/>
        <v>270</v>
      </c>
      <c r="DD285" s="327">
        <f t="shared" si="906"/>
        <v>300</v>
      </c>
      <c r="DE285" s="326">
        <f t="shared" si="907"/>
        <v>500</v>
      </c>
      <c r="DF285" s="326">
        <f t="shared" si="908"/>
        <v>550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8" t="str">
        <f t="shared" si="1083"/>
        <v/>
      </c>
      <c r="CE286" s="1109" t="str">
        <f t="shared" si="1078"/>
        <v/>
      </c>
      <c r="CF286" s="1110" t="str">
        <f t="shared" si="1078"/>
        <v/>
      </c>
      <c r="CG286" s="1110" t="str">
        <f t="shared" si="1078"/>
        <v/>
      </c>
      <c r="CH286" s="1110">
        <f t="shared" si="1078"/>
        <v>3360</v>
      </c>
      <c r="CI286" s="1110">
        <f t="shared" si="1078"/>
        <v>3360</v>
      </c>
      <c r="CJ286" s="1110">
        <f t="shared" si="1078"/>
        <v>3360</v>
      </c>
      <c r="CK286" s="1111">
        <f t="shared" si="1078"/>
        <v>3360</v>
      </c>
      <c r="CL286" s="1111">
        <f t="shared" si="1078"/>
        <v>3360</v>
      </c>
      <c r="CM286" s="1111">
        <f t="shared" si="1078"/>
        <v>3360</v>
      </c>
      <c r="CN286" s="1110">
        <f t="shared" si="1078"/>
        <v>3360</v>
      </c>
      <c r="CO286" s="1110">
        <f t="shared" si="1078"/>
        <v>3360</v>
      </c>
      <c r="CP286" s="1110">
        <f t="shared" si="1078"/>
        <v>3360</v>
      </c>
      <c r="CQ286" s="1110" t="str">
        <f t="shared" si="1078"/>
        <v/>
      </c>
      <c r="CR286" s="1110" t="str">
        <f t="shared" si="1078"/>
        <v/>
      </c>
      <c r="CS286" s="1109" t="str">
        <f t="shared" si="1078"/>
        <v/>
      </c>
      <c r="CT286" s="1112" t="str">
        <f t="shared" si="1078"/>
        <v/>
      </c>
      <c r="CU286" s="324" t="str">
        <f t="shared" si="897"/>
        <v/>
      </c>
      <c r="CV286" s="325" t="str">
        <f t="shared" si="898"/>
        <v/>
      </c>
      <c r="CW286" s="326" t="str">
        <f t="shared" si="899"/>
        <v/>
      </c>
      <c r="CX286" s="326" t="str">
        <f t="shared" si="900"/>
        <v/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 t="str">
        <f t="shared" si="910"/>
        <v/>
      </c>
      <c r="DI286" s="326" t="str">
        <f t="shared" si="911"/>
        <v/>
      </c>
      <c r="DJ286" s="325" t="str">
        <f t="shared" si="912"/>
        <v/>
      </c>
      <c r="DK286" s="324" t="str">
        <f t="shared" si="913"/>
        <v/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8" t="str">
        <f t="shared" si="1083"/>
        <v/>
      </c>
      <c r="CE287" s="1109" t="str">
        <f t="shared" si="1078"/>
        <v/>
      </c>
      <c r="CF287" s="1110" t="str">
        <f t="shared" si="1078"/>
        <v/>
      </c>
      <c r="CG287" s="1110" t="str">
        <f t="shared" si="1078"/>
        <v/>
      </c>
      <c r="CH287" s="1110" t="str">
        <f t="shared" si="1078"/>
        <v/>
      </c>
      <c r="CI287" s="1110">
        <f t="shared" si="1078"/>
        <v>50</v>
      </c>
      <c r="CJ287" s="1110">
        <f t="shared" si="1078"/>
        <v>120</v>
      </c>
      <c r="CK287" s="1111">
        <f t="shared" si="1078"/>
        <v>150</v>
      </c>
      <c r="CL287" s="1111">
        <f t="shared" si="1078"/>
        <v>180</v>
      </c>
      <c r="CM287" s="1111">
        <f t="shared" si="1078"/>
        <v>200</v>
      </c>
      <c r="CN287" s="1110">
        <f t="shared" si="1078"/>
        <v>250</v>
      </c>
      <c r="CO287" s="1110">
        <f t="shared" si="1078"/>
        <v>350</v>
      </c>
      <c r="CP287" s="1110" t="str">
        <f t="shared" si="1078"/>
        <v/>
      </c>
      <c r="CQ287" s="1110" t="str">
        <f t="shared" si="1078"/>
        <v/>
      </c>
      <c r="CR287" s="1110" t="str">
        <f t="shared" si="1078"/>
        <v/>
      </c>
      <c r="CS287" s="1109" t="str">
        <f t="shared" si="1078"/>
        <v/>
      </c>
      <c r="CT287" s="1112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>
        <f t="shared" si="902"/>
        <v>50</v>
      </c>
      <c r="DA287" s="326">
        <f t="shared" si="903"/>
        <v>120</v>
      </c>
      <c r="DB287" s="327">
        <f t="shared" si="904"/>
        <v>150</v>
      </c>
      <c r="DC287" s="327">
        <f t="shared" si="905"/>
        <v>180</v>
      </c>
      <c r="DD287" s="327">
        <f t="shared" si="906"/>
        <v>200</v>
      </c>
      <c r="DE287" s="326">
        <f t="shared" si="907"/>
        <v>250</v>
      </c>
      <c r="DF287" s="326">
        <f t="shared" si="908"/>
        <v>350</v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879" customFormat="1" ht="15.75" customHeight="1">
      <c r="A288" s="1856" t="s">
        <v>163</v>
      </c>
      <c r="B288" s="1873"/>
      <c r="C288" s="1873"/>
      <c r="D288" s="1873"/>
      <c r="E288" s="1873"/>
      <c r="F288" s="1873">
        <v>0.5</v>
      </c>
      <c r="G288" s="1873"/>
      <c r="H288" s="1873"/>
      <c r="I288" s="1873"/>
      <c r="J288" s="1873"/>
      <c r="K288" s="1873"/>
      <c r="L288" s="1873"/>
      <c r="M288" s="1873"/>
      <c r="N288" s="1873"/>
      <c r="O288" s="1873"/>
      <c r="P288" s="1873"/>
      <c r="Q288" s="1873"/>
      <c r="R288" s="1873"/>
      <c r="S288" s="1883"/>
      <c r="T288" s="1873"/>
      <c r="U288" s="1873"/>
      <c r="V288" s="1873"/>
      <c r="W288" s="1873"/>
      <c r="X288" s="1873"/>
      <c r="Y288" s="1873">
        <v>2</v>
      </c>
      <c r="Z288" s="1873"/>
      <c r="AA288" s="1873"/>
      <c r="AB288" s="1873"/>
      <c r="AC288" s="1873"/>
      <c r="AD288" s="1873"/>
      <c r="AE288" s="1873"/>
      <c r="AF288" s="1873"/>
      <c r="AG288" s="1873"/>
      <c r="AH288" s="1873"/>
      <c r="AI288" s="1873"/>
      <c r="AJ288" s="1873"/>
      <c r="AK288" s="1883"/>
      <c r="AL288" s="1873"/>
      <c r="AM288" s="1873"/>
      <c r="AN288" s="1873"/>
      <c r="AO288" s="1873">
        <v>1</v>
      </c>
      <c r="AP288" s="1873">
        <v>1.2</v>
      </c>
      <c r="AQ288" s="1873">
        <v>0.9</v>
      </c>
      <c r="AR288" s="1873">
        <v>0.9</v>
      </c>
      <c r="AS288" s="1873"/>
      <c r="AT288" s="1873">
        <v>1.5</v>
      </c>
      <c r="AU288" s="1873"/>
      <c r="AV288" s="1873"/>
      <c r="AW288" s="1873"/>
      <c r="AX288" s="1873"/>
      <c r="AY288" s="1873"/>
      <c r="AZ288" s="1873"/>
      <c r="BA288" s="1873"/>
      <c r="BB288" s="1873"/>
      <c r="BC288" s="1883"/>
      <c r="BD288" s="1873">
        <v>1.2</v>
      </c>
      <c r="BE288" s="1873"/>
      <c r="BF288" s="1873"/>
      <c r="BG288" s="1873">
        <v>3</v>
      </c>
      <c r="BH288" s="1873">
        <v>0.6</v>
      </c>
      <c r="BI288" s="1873">
        <v>10</v>
      </c>
      <c r="BJ288" s="1873">
        <v>1</v>
      </c>
      <c r="BK288" s="1873">
        <v>1</v>
      </c>
      <c r="BL288" s="1873">
        <v>1</v>
      </c>
      <c r="BM288" s="1873"/>
      <c r="BN288" s="1873"/>
      <c r="BO288" s="1873"/>
      <c r="BP288" s="1873"/>
      <c r="BQ288" s="1873"/>
      <c r="BR288" s="1873"/>
      <c r="BS288" s="1873"/>
      <c r="BT288" s="1873"/>
      <c r="BU288" s="1883"/>
      <c r="BV288" s="1873"/>
      <c r="BW288" s="1873">
        <v>2</v>
      </c>
      <c r="BX288" s="1873">
        <v>2</v>
      </c>
      <c r="BY288" s="1873">
        <v>2</v>
      </c>
      <c r="BZ288" s="1086" t="str">
        <f t="shared" si="1079"/>
        <v/>
      </c>
      <c r="CA288" s="1086" t="str">
        <f t="shared" si="1080"/>
        <v/>
      </c>
      <c r="CB288" s="1086">
        <f t="shared" si="1081"/>
        <v>1.0333333333333332</v>
      </c>
      <c r="CC288" s="1087">
        <f t="shared" si="1082"/>
        <v>1.44</v>
      </c>
      <c r="CD288" s="1146" t="str">
        <f t="shared" si="1083"/>
        <v/>
      </c>
      <c r="CE288" s="1147" t="str">
        <f t="shared" si="1078"/>
        <v/>
      </c>
      <c r="CF288" s="1148" t="str">
        <f t="shared" si="1078"/>
        <v/>
      </c>
      <c r="CG288" s="1148" t="str">
        <f t="shared" si="1078"/>
        <v/>
      </c>
      <c r="CH288" s="1148" t="str">
        <f t="shared" si="1078"/>
        <v/>
      </c>
      <c r="CI288" s="1148">
        <f t="shared" si="1078"/>
        <v>0.6</v>
      </c>
      <c r="CJ288" s="1148">
        <f t="shared" si="1078"/>
        <v>1</v>
      </c>
      <c r="CK288" s="1149">
        <f t="shared" si="1078"/>
        <v>1</v>
      </c>
      <c r="CL288" s="1149">
        <f t="shared" si="1078"/>
        <v>1</v>
      </c>
      <c r="CM288" s="1149">
        <f t="shared" si="1078"/>
        <v>1.2</v>
      </c>
      <c r="CN288" s="1148">
        <f t="shared" si="1078"/>
        <v>3</v>
      </c>
      <c r="CO288" s="1148">
        <f t="shared" si="1078"/>
        <v>10</v>
      </c>
      <c r="CP288" s="1148" t="str">
        <f t="shared" si="1078"/>
        <v/>
      </c>
      <c r="CQ288" s="1148" t="str">
        <f t="shared" si="1078"/>
        <v/>
      </c>
      <c r="CR288" s="1148" t="str">
        <f t="shared" si="1078"/>
        <v/>
      </c>
      <c r="CS288" s="1147" t="str">
        <f t="shared" si="1078"/>
        <v/>
      </c>
      <c r="CT288" s="1150" t="str">
        <f t="shared" si="1078"/>
        <v/>
      </c>
      <c r="CU288" s="1859" t="str">
        <f t="shared" si="897"/>
        <v/>
      </c>
      <c r="CV288" s="1860" t="str">
        <f t="shared" si="898"/>
        <v/>
      </c>
      <c r="CW288" s="1861" t="str">
        <f t="shared" si="899"/>
        <v/>
      </c>
      <c r="CX288" s="1861" t="str">
        <f t="shared" si="900"/>
        <v/>
      </c>
      <c r="CY288" s="1861" t="str">
        <f t="shared" si="901"/>
        <v/>
      </c>
      <c r="CZ288" s="1861">
        <f t="shared" si="902"/>
        <v>0.6</v>
      </c>
      <c r="DA288" s="1861">
        <f t="shared" si="903"/>
        <v>1</v>
      </c>
      <c r="DB288" s="1862">
        <f t="shared" si="904"/>
        <v>1</v>
      </c>
      <c r="DC288" s="1862">
        <f t="shared" si="905"/>
        <v>1</v>
      </c>
      <c r="DD288" s="1862">
        <f t="shared" si="906"/>
        <v>1.2</v>
      </c>
      <c r="DE288" s="1861">
        <f t="shared" si="907"/>
        <v>3</v>
      </c>
      <c r="DF288" s="1861">
        <f t="shared" si="908"/>
        <v>10</v>
      </c>
      <c r="DG288" s="1861" t="str">
        <f t="shared" si="909"/>
        <v/>
      </c>
      <c r="DH288" s="1861" t="str">
        <f t="shared" si="910"/>
        <v/>
      </c>
      <c r="DI288" s="1861" t="str">
        <f t="shared" si="911"/>
        <v/>
      </c>
      <c r="DJ288" s="1860" t="str">
        <f t="shared" si="912"/>
        <v/>
      </c>
      <c r="DK288" s="1859" t="str">
        <f t="shared" si="913"/>
        <v/>
      </c>
      <c r="DL288" s="1875">
        <f t="shared" si="914"/>
        <v>1</v>
      </c>
      <c r="DM288" s="1876">
        <f t="shared" si="915"/>
        <v>1</v>
      </c>
      <c r="DN288" s="1876">
        <f t="shared" si="916"/>
        <v>5</v>
      </c>
      <c r="DO288" s="1876">
        <f t="shared" si="917"/>
        <v>7</v>
      </c>
      <c r="DP288" s="1877"/>
      <c r="DQ288" s="1870"/>
      <c r="DR288" s="1870"/>
      <c r="DS288" s="1870"/>
      <c r="DT288" s="1870"/>
      <c r="DU288" s="1870"/>
      <c r="DV288" s="1870"/>
      <c r="DW288" s="1870"/>
      <c r="DX288" s="1870"/>
      <c r="DY288" s="1878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8" t="str">
        <f t="shared" si="1083"/>
        <v/>
      </c>
      <c r="CE289" s="1109" t="str">
        <f t="shared" si="1078"/>
        <v/>
      </c>
      <c r="CF289" s="1110" t="str">
        <f t="shared" si="1078"/>
        <v/>
      </c>
      <c r="CG289" s="1110" t="str">
        <f t="shared" si="1078"/>
        <v/>
      </c>
      <c r="CH289" s="1110" t="str">
        <f t="shared" si="1078"/>
        <v/>
      </c>
      <c r="CI289" s="1110">
        <f t="shared" si="1078"/>
        <v>150</v>
      </c>
      <c r="CJ289" s="1110">
        <f t="shared" si="1078"/>
        <v>150</v>
      </c>
      <c r="CK289" s="1111">
        <f t="shared" si="1078"/>
        <v>200</v>
      </c>
      <c r="CL289" s="1111">
        <f t="shared" si="1078"/>
        <v>216</v>
      </c>
      <c r="CM289" s="1111">
        <f t="shared" si="1078"/>
        <v>350</v>
      </c>
      <c r="CN289" s="1110">
        <f t="shared" si="1078"/>
        <v>360</v>
      </c>
      <c r="CO289" s="1110">
        <f t="shared" si="1078"/>
        <v>500</v>
      </c>
      <c r="CP289" s="1110" t="str">
        <f t="shared" si="1078"/>
        <v/>
      </c>
      <c r="CQ289" s="1110" t="str">
        <f t="shared" si="1078"/>
        <v/>
      </c>
      <c r="CR289" s="1110" t="str">
        <f t="shared" si="1078"/>
        <v/>
      </c>
      <c r="CS289" s="1109" t="str">
        <f t="shared" si="1078"/>
        <v/>
      </c>
      <c r="CT289" s="1112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>
        <f t="shared" si="902"/>
        <v>150</v>
      </c>
      <c r="DA289" s="326">
        <f t="shared" si="903"/>
        <v>150</v>
      </c>
      <c r="DB289" s="327">
        <f t="shared" si="904"/>
        <v>200</v>
      </c>
      <c r="DC289" s="327">
        <f t="shared" si="905"/>
        <v>216</v>
      </c>
      <c r="DD289" s="327">
        <f t="shared" si="906"/>
        <v>350</v>
      </c>
      <c r="DE289" s="326">
        <f t="shared" si="907"/>
        <v>360</v>
      </c>
      <c r="DF289" s="326">
        <f t="shared" si="908"/>
        <v>500</v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8" t="str">
        <f t="shared" si="1083"/>
        <v/>
      </c>
      <c r="CE290" s="1109" t="str">
        <f t="shared" si="1078"/>
        <v/>
      </c>
      <c r="CF290" s="1110" t="str">
        <f t="shared" si="1078"/>
        <v/>
      </c>
      <c r="CG290" s="1110" t="str">
        <f t="shared" si="1078"/>
        <v/>
      </c>
      <c r="CH290" s="1110" t="str">
        <f t="shared" si="1078"/>
        <v/>
      </c>
      <c r="CI290" s="1110" t="str">
        <f t="shared" si="1078"/>
        <v/>
      </c>
      <c r="CJ290" s="1110">
        <f t="shared" si="1078"/>
        <v>5</v>
      </c>
      <c r="CK290" s="1111">
        <f t="shared" si="1078"/>
        <v>10</v>
      </c>
      <c r="CL290" s="1111">
        <f t="shared" si="1078"/>
        <v>20</v>
      </c>
      <c r="CM290" s="1111">
        <f t="shared" si="1078"/>
        <v>20</v>
      </c>
      <c r="CN290" s="1110">
        <f t="shared" si="1078"/>
        <v>150</v>
      </c>
      <c r="CO290" s="1110" t="str">
        <f t="shared" si="1078"/>
        <v/>
      </c>
      <c r="CP290" s="1110" t="str">
        <f t="shared" si="1078"/>
        <v/>
      </c>
      <c r="CQ290" s="1110" t="str">
        <f t="shared" si="1078"/>
        <v/>
      </c>
      <c r="CR290" s="1110" t="str">
        <f t="shared" si="1078"/>
        <v/>
      </c>
      <c r="CS290" s="1109" t="str">
        <f t="shared" si="1078"/>
        <v/>
      </c>
      <c r="CT290" s="1112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>
        <f t="shared" si="903"/>
        <v>5</v>
      </c>
      <c r="DB290" s="327">
        <f t="shared" si="904"/>
        <v>10</v>
      </c>
      <c r="DC290" s="327">
        <f t="shared" si="905"/>
        <v>20</v>
      </c>
      <c r="DD290" s="327">
        <f t="shared" si="906"/>
        <v>20</v>
      </c>
      <c r="DE290" s="326">
        <f t="shared" si="907"/>
        <v>150</v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4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5" t="str">
        <f t="shared" si="1104"/>
        <v/>
      </c>
      <c r="CG291" s="1115" t="str">
        <f t="shared" si="1104"/>
        <v/>
      </c>
      <c r="CH291" s="1115" t="str">
        <f t="shared" si="1104"/>
        <v/>
      </c>
      <c r="CI291" s="1115">
        <f t="shared" si="1104"/>
        <v>2.5570776255707764E-2</v>
      </c>
      <c r="CJ291" s="1115">
        <f t="shared" si="1104"/>
        <v>3.6529680365296802E-2</v>
      </c>
      <c r="CK291" s="1116">
        <f t="shared" si="1104"/>
        <v>4.3835616438356165E-2</v>
      </c>
      <c r="CL291" s="1116">
        <f t="shared" si="1104"/>
        <v>4.8219178082191783E-2</v>
      </c>
      <c r="CM291" s="1116">
        <f t="shared" si="1104"/>
        <v>7.1232876712328766E-2</v>
      </c>
      <c r="CN291" s="1115">
        <f t="shared" si="1104"/>
        <v>7.3059360730593603E-2</v>
      </c>
      <c r="CO291" s="1115">
        <f t="shared" si="1104"/>
        <v>0.11898238747553816</v>
      </c>
      <c r="CP291" s="1115" t="str">
        <f t="shared" si="1104"/>
        <v/>
      </c>
      <c r="CQ291" s="1115" t="str">
        <f t="shared" si="1104"/>
        <v/>
      </c>
      <c r="CR291" s="1115" t="str">
        <f t="shared" si="1104"/>
        <v/>
      </c>
      <c r="CS291" s="1114" t="str">
        <f t="shared" si="1104"/>
        <v/>
      </c>
      <c r="CT291" s="1117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>
        <f t="shared" si="902"/>
        <v>2.5570776255707764E-2</v>
      </c>
      <c r="DA291" s="314">
        <f t="shared" si="903"/>
        <v>3.6529680365296802E-2</v>
      </c>
      <c r="DB291" s="315">
        <f t="shared" si="904"/>
        <v>4.3835616438356165E-2</v>
      </c>
      <c r="DC291" s="315">
        <f t="shared" si="905"/>
        <v>4.8219178082191783E-2</v>
      </c>
      <c r="DD291" s="315">
        <f t="shared" si="906"/>
        <v>7.1232876712328766E-2</v>
      </c>
      <c r="DE291" s="314">
        <f t="shared" si="907"/>
        <v>7.3059360730593603E-2</v>
      </c>
      <c r="DF291" s="314">
        <f t="shared" si="908"/>
        <v>0.11898238747553816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8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9" t="str">
        <f t="shared" si="1104"/>
        <v/>
      </c>
      <c r="CF292" s="1110" t="str">
        <f t="shared" si="1104"/>
        <v/>
      </c>
      <c r="CG292" s="1110" t="str">
        <f t="shared" si="1104"/>
        <v/>
      </c>
      <c r="CH292" s="1110" t="str">
        <f t="shared" si="1104"/>
        <v/>
      </c>
      <c r="CI292" s="1110" t="str">
        <f t="shared" si="1104"/>
        <v/>
      </c>
      <c r="CJ292" s="1110" t="str">
        <f t="shared" si="1104"/>
        <v/>
      </c>
      <c r="CK292" s="1111" t="str">
        <f t="shared" si="1104"/>
        <v/>
      </c>
      <c r="CL292" s="1111" t="str">
        <f t="shared" si="1104"/>
        <v/>
      </c>
      <c r="CM292" s="1111" t="str">
        <f t="shared" si="1104"/>
        <v/>
      </c>
      <c r="CN292" s="1110" t="str">
        <f t="shared" si="1104"/>
        <v/>
      </c>
      <c r="CO292" s="1110" t="str">
        <f t="shared" si="1104"/>
        <v/>
      </c>
      <c r="CP292" s="1110" t="str">
        <f t="shared" si="1104"/>
        <v/>
      </c>
      <c r="CQ292" s="1110" t="str">
        <f t="shared" si="1104"/>
        <v/>
      </c>
      <c r="CR292" s="1110" t="str">
        <f t="shared" si="1104"/>
        <v/>
      </c>
      <c r="CS292" s="1109" t="str">
        <f t="shared" si="1104"/>
        <v/>
      </c>
      <c r="CT292" s="1112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8">
        <f t="shared" si="1105"/>
        <v>3440</v>
      </c>
      <c r="CE293" s="1109">
        <f t="shared" si="1104"/>
        <v>3440</v>
      </c>
      <c r="CF293" s="1110">
        <f t="shared" si="1104"/>
        <v>3440</v>
      </c>
      <c r="CG293" s="1110">
        <f t="shared" si="1104"/>
        <v>3440</v>
      </c>
      <c r="CH293" s="1110">
        <f t="shared" si="1104"/>
        <v>3440</v>
      </c>
      <c r="CI293" s="1110">
        <f t="shared" si="1104"/>
        <v>3440</v>
      </c>
      <c r="CJ293" s="1110">
        <f t="shared" si="1104"/>
        <v>3440</v>
      </c>
      <c r="CK293" s="1111">
        <f t="shared" si="1104"/>
        <v>3440</v>
      </c>
      <c r="CL293" s="1111">
        <f t="shared" si="1104"/>
        <v>3440</v>
      </c>
      <c r="CM293" s="1111">
        <f t="shared" si="1104"/>
        <v>3440</v>
      </c>
      <c r="CN293" s="1110">
        <f t="shared" si="1104"/>
        <v>3440</v>
      </c>
      <c r="CO293" s="1110">
        <f t="shared" si="1104"/>
        <v>3440</v>
      </c>
      <c r="CP293" s="1110">
        <f t="shared" si="1104"/>
        <v>3440</v>
      </c>
      <c r="CQ293" s="1110">
        <f t="shared" si="1104"/>
        <v>3440</v>
      </c>
      <c r="CR293" s="1110">
        <f t="shared" si="1104"/>
        <v>3440</v>
      </c>
      <c r="CS293" s="1109">
        <f t="shared" si="1104"/>
        <v>3440</v>
      </c>
      <c r="CT293" s="1112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8" t="str">
        <f t="shared" si="1105"/>
        <v/>
      </c>
      <c r="CE294" s="1109" t="str">
        <f t="shared" si="1104"/>
        <v/>
      </c>
      <c r="CF294" s="1110" t="str">
        <f t="shared" si="1104"/>
        <v/>
      </c>
      <c r="CG294" s="1110" t="str">
        <f t="shared" si="1104"/>
        <v/>
      </c>
      <c r="CH294" s="1110" t="str">
        <f t="shared" si="1104"/>
        <v/>
      </c>
      <c r="CI294" s="1110" t="str">
        <f t="shared" si="1104"/>
        <v/>
      </c>
      <c r="CJ294" s="1110" t="str">
        <f t="shared" si="1104"/>
        <v/>
      </c>
      <c r="CK294" s="1111" t="str">
        <f t="shared" si="1104"/>
        <v/>
      </c>
      <c r="CL294" s="1111" t="str">
        <f t="shared" si="1104"/>
        <v/>
      </c>
      <c r="CM294" s="1111" t="str">
        <f t="shared" si="1104"/>
        <v/>
      </c>
      <c r="CN294" s="1110" t="str">
        <f t="shared" si="1104"/>
        <v/>
      </c>
      <c r="CO294" s="1110" t="str">
        <f t="shared" si="1104"/>
        <v/>
      </c>
      <c r="CP294" s="1110" t="str">
        <f t="shared" si="1104"/>
        <v/>
      </c>
      <c r="CQ294" s="1110" t="str">
        <f t="shared" si="1104"/>
        <v/>
      </c>
      <c r="CR294" s="1110" t="str">
        <f t="shared" si="1104"/>
        <v/>
      </c>
      <c r="CS294" s="1109" t="str">
        <f t="shared" si="1104"/>
        <v/>
      </c>
      <c r="CT294" s="1112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8" t="str">
        <f t="shared" si="1105"/>
        <v/>
      </c>
      <c r="CE295" s="1109" t="str">
        <f t="shared" si="1104"/>
        <v/>
      </c>
      <c r="CF295" s="1110" t="str">
        <f t="shared" si="1104"/>
        <v/>
      </c>
      <c r="CG295" s="1110" t="str">
        <f t="shared" si="1104"/>
        <v/>
      </c>
      <c r="CH295" s="1110" t="str">
        <f t="shared" si="1104"/>
        <v/>
      </c>
      <c r="CI295" s="1110" t="str">
        <f t="shared" si="1104"/>
        <v/>
      </c>
      <c r="CJ295" s="1110" t="str">
        <f t="shared" si="1104"/>
        <v/>
      </c>
      <c r="CK295" s="1111" t="str">
        <f t="shared" si="1104"/>
        <v/>
      </c>
      <c r="CL295" s="1111" t="str">
        <f t="shared" si="1104"/>
        <v/>
      </c>
      <c r="CM295" s="1111" t="str">
        <f t="shared" si="1104"/>
        <v/>
      </c>
      <c r="CN295" s="1110" t="str">
        <f t="shared" si="1104"/>
        <v/>
      </c>
      <c r="CO295" s="1110" t="str">
        <f t="shared" si="1104"/>
        <v/>
      </c>
      <c r="CP295" s="1110" t="str">
        <f t="shared" si="1104"/>
        <v/>
      </c>
      <c r="CQ295" s="1110" t="str">
        <f t="shared" si="1104"/>
        <v/>
      </c>
      <c r="CR295" s="1110" t="str">
        <f t="shared" si="1104"/>
        <v/>
      </c>
      <c r="CS295" s="1109" t="str">
        <f t="shared" si="1104"/>
        <v/>
      </c>
      <c r="CT295" s="1112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8" t="str">
        <f t="shared" si="1105"/>
        <v/>
      </c>
      <c r="CE296" s="1109" t="str">
        <f t="shared" si="1104"/>
        <v/>
      </c>
      <c r="CF296" s="1110" t="str">
        <f t="shared" si="1104"/>
        <v/>
      </c>
      <c r="CG296" s="1110" t="str">
        <f t="shared" si="1104"/>
        <v/>
      </c>
      <c r="CH296" s="1110" t="str">
        <f t="shared" si="1104"/>
        <v/>
      </c>
      <c r="CI296" s="1110" t="str">
        <f t="shared" si="1104"/>
        <v/>
      </c>
      <c r="CJ296" s="1110" t="str">
        <f t="shared" si="1104"/>
        <v/>
      </c>
      <c r="CK296" s="1111" t="str">
        <f t="shared" si="1104"/>
        <v/>
      </c>
      <c r="CL296" s="1111" t="str">
        <f t="shared" si="1104"/>
        <v/>
      </c>
      <c r="CM296" s="1111" t="str">
        <f t="shared" si="1104"/>
        <v/>
      </c>
      <c r="CN296" s="1110" t="str">
        <f t="shared" si="1104"/>
        <v/>
      </c>
      <c r="CO296" s="1110" t="str">
        <f t="shared" si="1104"/>
        <v/>
      </c>
      <c r="CP296" s="1110" t="str">
        <f t="shared" si="1104"/>
        <v/>
      </c>
      <c r="CQ296" s="1110" t="str">
        <f t="shared" si="1104"/>
        <v/>
      </c>
      <c r="CR296" s="1110" t="str">
        <f t="shared" si="1104"/>
        <v/>
      </c>
      <c r="CS296" s="1109" t="str">
        <f t="shared" si="1104"/>
        <v/>
      </c>
      <c r="CT296" s="1112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8" t="str">
        <f t="shared" si="1105"/>
        <v/>
      </c>
      <c r="CE297" s="1109" t="str">
        <f t="shared" si="1104"/>
        <v/>
      </c>
      <c r="CF297" s="1110" t="str">
        <f t="shared" si="1104"/>
        <v/>
      </c>
      <c r="CG297" s="1110" t="str">
        <f t="shared" si="1104"/>
        <v/>
      </c>
      <c r="CH297" s="1110" t="str">
        <f t="shared" si="1104"/>
        <v/>
      </c>
      <c r="CI297" s="1110" t="str">
        <f t="shared" si="1104"/>
        <v/>
      </c>
      <c r="CJ297" s="1110" t="str">
        <f t="shared" si="1104"/>
        <v/>
      </c>
      <c r="CK297" s="1111" t="str">
        <f t="shared" si="1104"/>
        <v/>
      </c>
      <c r="CL297" s="1111" t="str">
        <f t="shared" si="1104"/>
        <v/>
      </c>
      <c r="CM297" s="1111" t="str">
        <f t="shared" si="1104"/>
        <v/>
      </c>
      <c r="CN297" s="1110" t="str">
        <f t="shared" si="1104"/>
        <v/>
      </c>
      <c r="CO297" s="1110" t="str">
        <f t="shared" si="1104"/>
        <v/>
      </c>
      <c r="CP297" s="1110" t="str">
        <f t="shared" si="1104"/>
        <v/>
      </c>
      <c r="CQ297" s="1110" t="str">
        <f t="shared" si="1104"/>
        <v/>
      </c>
      <c r="CR297" s="1110" t="str">
        <f t="shared" si="1104"/>
        <v/>
      </c>
      <c r="CS297" s="1109" t="str">
        <f t="shared" si="1104"/>
        <v/>
      </c>
      <c r="CT297" s="1112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4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5" t="str">
        <f t="shared" si="1126"/>
        <v/>
      </c>
      <c r="CG298" s="1115" t="str">
        <f t="shared" si="1126"/>
        <v/>
      </c>
      <c r="CH298" s="1115" t="str">
        <f t="shared" si="1126"/>
        <v/>
      </c>
      <c r="CI298" s="1115" t="str">
        <f t="shared" si="1126"/>
        <v/>
      </c>
      <c r="CJ298" s="1115" t="str">
        <f t="shared" si="1126"/>
        <v/>
      </c>
      <c r="CK298" s="1116" t="str">
        <f t="shared" si="1126"/>
        <v/>
      </c>
      <c r="CL298" s="1116" t="str">
        <f t="shared" si="1126"/>
        <v/>
      </c>
      <c r="CM298" s="1116" t="str">
        <f t="shared" si="1126"/>
        <v/>
      </c>
      <c r="CN298" s="1115" t="str">
        <f t="shared" si="1126"/>
        <v/>
      </c>
      <c r="CO298" s="1115" t="str">
        <f t="shared" si="1126"/>
        <v/>
      </c>
      <c r="CP298" s="1115" t="str">
        <f t="shared" si="1126"/>
        <v/>
      </c>
      <c r="CQ298" s="1115" t="str">
        <f t="shared" si="1126"/>
        <v/>
      </c>
      <c r="CR298" s="1115" t="str">
        <f t="shared" si="1126"/>
        <v/>
      </c>
      <c r="CS298" s="1114" t="str">
        <f t="shared" si="1126"/>
        <v/>
      </c>
      <c r="CT298" s="1117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2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9" t="str">
        <f t="shared" si="1126"/>
        <v/>
      </c>
      <c r="CF299" s="1110" t="str">
        <f t="shared" si="1126"/>
        <v/>
      </c>
      <c r="CG299" s="1110" t="str">
        <f t="shared" si="1126"/>
        <v/>
      </c>
      <c r="CH299" s="1110" t="str">
        <f t="shared" si="1126"/>
        <v/>
      </c>
      <c r="CI299" s="1110">
        <f t="shared" si="1126"/>
        <v>10</v>
      </c>
      <c r="CJ299" s="1110">
        <f t="shared" si="1126"/>
        <v>12</v>
      </c>
      <c r="CK299" s="1111">
        <f t="shared" si="1126"/>
        <v>15</v>
      </c>
      <c r="CL299" s="1111">
        <f t="shared" si="1126"/>
        <v>20</v>
      </c>
      <c r="CM299" s="1111">
        <f t="shared" si="1126"/>
        <v>20</v>
      </c>
      <c r="CN299" s="1110">
        <f t="shared" si="1126"/>
        <v>20</v>
      </c>
      <c r="CO299" s="1110">
        <f t="shared" si="1126"/>
        <v>80</v>
      </c>
      <c r="CP299" s="1110" t="str">
        <f t="shared" si="1126"/>
        <v/>
      </c>
      <c r="CQ299" s="1110" t="str">
        <f t="shared" si="1126"/>
        <v/>
      </c>
      <c r="CR299" s="1110" t="str">
        <f t="shared" si="1126"/>
        <v/>
      </c>
      <c r="CS299" s="1109" t="str">
        <f t="shared" si="1126"/>
        <v/>
      </c>
      <c r="CT299" s="1112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10</v>
      </c>
      <c r="DA299" s="326">
        <f t="shared" si="903"/>
        <v>12</v>
      </c>
      <c r="DB299" s="327">
        <f t="shared" si="904"/>
        <v>15</v>
      </c>
      <c r="DC299" s="327">
        <f t="shared" si="905"/>
        <v>20</v>
      </c>
      <c r="DD299" s="327">
        <f t="shared" si="906"/>
        <v>20</v>
      </c>
      <c r="DE299" s="326">
        <f t="shared" si="907"/>
        <v>20</v>
      </c>
      <c r="DF299" s="326">
        <f t="shared" si="908"/>
        <v>80</v>
      </c>
      <c r="DG299" s="326" t="str">
        <f t="shared" si="909"/>
        <v/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 t="s">
        <v>869</v>
      </c>
      <c r="AV300" s="99" t="s">
        <v>869</v>
      </c>
      <c r="AW300" s="99" t="s">
        <v>869</v>
      </c>
      <c r="AX300" s="99" t="s">
        <v>869</v>
      </c>
      <c r="AY300" s="99" t="s">
        <v>869</v>
      </c>
      <c r="AZ300" s="99" t="s">
        <v>869</v>
      </c>
      <c r="BA300" s="99" t="s">
        <v>869</v>
      </c>
      <c r="BB300" s="99" t="s">
        <v>869</v>
      </c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 t="s">
        <v>869</v>
      </c>
      <c r="BN300" s="99" t="s">
        <v>869</v>
      </c>
      <c r="BO300" s="99" t="s">
        <v>869</v>
      </c>
      <c r="BP300" s="99" t="s">
        <v>869</v>
      </c>
      <c r="BQ300" s="99" t="s">
        <v>869</v>
      </c>
      <c r="BR300" s="99" t="s">
        <v>869</v>
      </c>
      <c r="BS300" s="99" t="s">
        <v>869</v>
      </c>
      <c r="BT300" s="99" t="s">
        <v>869</v>
      </c>
      <c r="BU300" s="448"/>
      <c r="BV300" s="99" t="s">
        <v>869</v>
      </c>
      <c r="BW300" s="99" t="s">
        <v>869</v>
      </c>
      <c r="BX300" s="99" t="s">
        <v>869</v>
      </c>
      <c r="BY300" s="99" t="s">
        <v>869</v>
      </c>
      <c r="BZ300" s="365"/>
      <c r="CA300" s="365"/>
      <c r="CB300" s="365"/>
      <c r="CC300" s="461"/>
      <c r="CD300" s="1151"/>
      <c r="CE300" s="1152"/>
      <c r="CF300" s="1152"/>
      <c r="CG300" s="1152"/>
      <c r="CH300" s="1152"/>
      <c r="CI300" s="1152"/>
      <c r="CJ300" s="1152"/>
      <c r="CK300" s="1152"/>
      <c r="CL300" s="1152"/>
      <c r="CM300" s="1152"/>
      <c r="CN300" s="1152"/>
      <c r="CO300" s="1152"/>
      <c r="CP300" s="1152"/>
      <c r="CQ300" s="1152"/>
      <c r="CR300" s="1152"/>
      <c r="CS300" s="1152"/>
      <c r="CT300" s="1134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879" customFormat="1" ht="15.75" customHeight="1">
      <c r="A301" s="1884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882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882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882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882"/>
      <c r="BV301" s="546">
        <v>2</v>
      </c>
      <c r="BW301" s="546">
        <v>2</v>
      </c>
      <c r="BX301" s="546">
        <v>2</v>
      </c>
      <c r="BY301" s="546">
        <v>2</v>
      </c>
      <c r="BZ301" s="1086">
        <f t="shared" ref="BZ301:BZ309" si="1127">IF(DL301&lt;3,"",(SUM(B301:R301)-MIN(B301:R301)-MAX(B301:R301))/(DL301-2))</f>
        <v>2</v>
      </c>
      <c r="CA301" s="1086">
        <f t="shared" ref="CA301:CA309" si="1128">IF(DM301&lt;3,"",(SUM(T301:AJ301)-MIN(T301:AJ301)-MAX(T301:AJ301))/(DM301-2))</f>
        <v>2</v>
      </c>
      <c r="CB301" s="1086">
        <f t="shared" ref="CB301:CB309" si="1129">IF(DN301&lt;3,"",(SUM(AL301:BB301)-MIN(AL301:BB301)-MAX(AL301:BB301))/(DN301-2))</f>
        <v>2</v>
      </c>
      <c r="CC301" s="1087">
        <f t="shared" ref="CC301:CC309" si="1130">IF(DO301&lt;3,"",(SUM(BD301:BT301)-MIN(BD301:BT301)-MAX(BD301:BT301))/(DO301-2))</f>
        <v>2</v>
      </c>
      <c r="CD301" s="1146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7" t="str">
        <f t="shared" si="1131"/>
        <v/>
      </c>
      <c r="CF301" s="1148" t="str">
        <f t="shared" si="1131"/>
        <v/>
      </c>
      <c r="CG301" s="1148" t="str">
        <f t="shared" si="1131"/>
        <v/>
      </c>
      <c r="CH301" s="1148" t="str">
        <f t="shared" si="1131"/>
        <v/>
      </c>
      <c r="CI301" s="1148">
        <f t="shared" si="1131"/>
        <v>2</v>
      </c>
      <c r="CJ301" s="1148">
        <f t="shared" si="1131"/>
        <v>2</v>
      </c>
      <c r="CK301" s="1149">
        <f t="shared" si="1131"/>
        <v>2</v>
      </c>
      <c r="CL301" s="1149">
        <f t="shared" si="1131"/>
        <v>2</v>
      </c>
      <c r="CM301" s="1149">
        <f t="shared" si="1131"/>
        <v>2</v>
      </c>
      <c r="CN301" s="1148">
        <f t="shared" si="1131"/>
        <v>2</v>
      </c>
      <c r="CO301" s="1148">
        <f t="shared" si="1131"/>
        <v>2</v>
      </c>
      <c r="CP301" s="1148" t="str">
        <f t="shared" si="1131"/>
        <v/>
      </c>
      <c r="CQ301" s="1148" t="str">
        <f t="shared" si="1131"/>
        <v/>
      </c>
      <c r="CR301" s="1148" t="str">
        <f t="shared" si="1131"/>
        <v/>
      </c>
      <c r="CS301" s="1147" t="str">
        <f t="shared" si="1131"/>
        <v/>
      </c>
      <c r="CT301" s="1150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859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860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861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861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861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861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861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862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862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862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861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861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861" t="str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861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861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860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859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875">
        <f t="shared" ref="DL301:DL309" si="1150">COUNT(B301:R301)</f>
        <v>6</v>
      </c>
      <c r="DM301" s="1876">
        <f t="shared" ref="DM301:DM309" si="1151">COUNT(T301:AJ301)</f>
        <v>8</v>
      </c>
      <c r="DN301" s="1876">
        <f t="shared" ref="DN301:DN309" si="1152">COUNT(AL301:BB301)</f>
        <v>8</v>
      </c>
      <c r="DO301" s="1876">
        <f t="shared" ref="DO301:DO309" si="1153">COUNT(BD301:BT301)</f>
        <v>7</v>
      </c>
      <c r="DP301" s="1877"/>
      <c r="DQ301" s="1870"/>
      <c r="DR301" s="1870"/>
      <c r="DS301" s="1870"/>
      <c r="DT301" s="1870"/>
      <c r="DU301" s="1870"/>
      <c r="DV301" s="1870"/>
      <c r="DW301" s="1870"/>
      <c r="DX301" s="1870"/>
      <c r="DY301" s="1878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8" t="str">
        <f t="shared" si="1131"/>
        <v/>
      </c>
      <c r="CE302" s="1109" t="str">
        <f t="shared" si="1131"/>
        <v/>
      </c>
      <c r="CF302" s="1110" t="str">
        <f t="shared" si="1131"/>
        <v/>
      </c>
      <c r="CG302" s="1110" t="str">
        <f t="shared" si="1131"/>
        <v/>
      </c>
      <c r="CH302" s="1110" t="str">
        <f t="shared" si="1131"/>
        <v/>
      </c>
      <c r="CI302" s="1110">
        <f t="shared" si="1131"/>
        <v>20</v>
      </c>
      <c r="CJ302" s="1110">
        <f t="shared" si="1131"/>
        <v>24</v>
      </c>
      <c r="CK302" s="1111">
        <f t="shared" si="1131"/>
        <v>30</v>
      </c>
      <c r="CL302" s="1111">
        <f t="shared" si="1131"/>
        <v>40</v>
      </c>
      <c r="CM302" s="1111">
        <f t="shared" si="1131"/>
        <v>40</v>
      </c>
      <c r="CN302" s="1110">
        <f t="shared" si="1131"/>
        <v>40</v>
      </c>
      <c r="CO302" s="1110">
        <f t="shared" si="1131"/>
        <v>160</v>
      </c>
      <c r="CP302" s="1110" t="str">
        <f t="shared" si="1131"/>
        <v/>
      </c>
      <c r="CQ302" s="1110" t="str">
        <f t="shared" si="1131"/>
        <v/>
      </c>
      <c r="CR302" s="1110" t="str">
        <f t="shared" si="1131"/>
        <v/>
      </c>
      <c r="CS302" s="1109" t="str">
        <f t="shared" si="1131"/>
        <v/>
      </c>
      <c r="CT302" s="1112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20</v>
      </c>
      <c r="DA302" s="326">
        <f t="shared" si="1139"/>
        <v>24</v>
      </c>
      <c r="DB302" s="327">
        <f t="shared" si="1140"/>
        <v>30</v>
      </c>
      <c r="DC302" s="327">
        <f t="shared" si="1141"/>
        <v>40</v>
      </c>
      <c r="DD302" s="327">
        <f t="shared" si="1142"/>
        <v>40</v>
      </c>
      <c r="DE302" s="326">
        <f t="shared" si="1143"/>
        <v>40</v>
      </c>
      <c r="DF302" s="326">
        <f t="shared" si="1144"/>
        <v>160</v>
      </c>
      <c r="DG302" s="326" t="str">
        <f t="shared" si="1145"/>
        <v/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8">
        <f t="shared" si="1131"/>
        <v>1530</v>
      </c>
      <c r="CE303" s="1109">
        <f t="shared" si="1131"/>
        <v>1530</v>
      </c>
      <c r="CF303" s="1110">
        <f t="shared" si="1131"/>
        <v>1530</v>
      </c>
      <c r="CG303" s="1110">
        <f t="shared" si="1131"/>
        <v>1530</v>
      </c>
      <c r="CH303" s="1110">
        <f t="shared" si="1131"/>
        <v>1530</v>
      </c>
      <c r="CI303" s="1110">
        <f t="shared" si="1131"/>
        <v>1530</v>
      </c>
      <c r="CJ303" s="1110">
        <f t="shared" si="1131"/>
        <v>1530</v>
      </c>
      <c r="CK303" s="1111">
        <f t="shared" si="1131"/>
        <v>1530</v>
      </c>
      <c r="CL303" s="1111">
        <f t="shared" si="1131"/>
        <v>1530</v>
      </c>
      <c r="CM303" s="1111">
        <f t="shared" si="1131"/>
        <v>1530</v>
      </c>
      <c r="CN303" s="1110">
        <f t="shared" si="1131"/>
        <v>1530</v>
      </c>
      <c r="CO303" s="1110">
        <f t="shared" si="1131"/>
        <v>1530</v>
      </c>
      <c r="CP303" s="1110">
        <f t="shared" si="1131"/>
        <v>1530</v>
      </c>
      <c r="CQ303" s="1110">
        <f t="shared" si="1131"/>
        <v>1530</v>
      </c>
      <c r="CR303" s="1110">
        <f t="shared" si="1131"/>
        <v>1530</v>
      </c>
      <c r="CS303" s="1109">
        <f t="shared" si="1131"/>
        <v>1530</v>
      </c>
      <c r="CT303" s="1112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8" t="str">
        <f t="shared" si="1131"/>
        <v/>
      </c>
      <c r="CE304" s="1109" t="str">
        <f t="shared" si="1131"/>
        <v/>
      </c>
      <c r="CF304" s="1110" t="str">
        <f t="shared" si="1131"/>
        <v/>
      </c>
      <c r="CG304" s="1110" t="str">
        <f t="shared" si="1131"/>
        <v/>
      </c>
      <c r="CH304" s="1110" t="str">
        <f t="shared" si="1131"/>
        <v/>
      </c>
      <c r="CI304" s="1110" t="str">
        <f t="shared" si="1131"/>
        <v/>
      </c>
      <c r="CJ304" s="1110" t="str">
        <f t="shared" si="1131"/>
        <v/>
      </c>
      <c r="CK304" s="1111" t="str">
        <f t="shared" si="1131"/>
        <v/>
      </c>
      <c r="CL304" s="1111" t="str">
        <f t="shared" si="1131"/>
        <v/>
      </c>
      <c r="CM304" s="1111" t="str">
        <f t="shared" si="1131"/>
        <v/>
      </c>
      <c r="CN304" s="1110" t="str">
        <f t="shared" si="1131"/>
        <v/>
      </c>
      <c r="CO304" s="1110" t="str">
        <f t="shared" si="1131"/>
        <v/>
      </c>
      <c r="CP304" s="1110" t="str">
        <f t="shared" si="1131"/>
        <v/>
      </c>
      <c r="CQ304" s="1110" t="str">
        <f t="shared" si="1131"/>
        <v/>
      </c>
      <c r="CR304" s="1110" t="str">
        <f t="shared" si="1131"/>
        <v/>
      </c>
      <c r="CS304" s="1109" t="str">
        <f t="shared" si="1131"/>
        <v/>
      </c>
      <c r="CT304" s="1112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8" t="str">
        <f t="shared" si="1131"/>
        <v/>
      </c>
      <c r="CE305" s="1109" t="str">
        <f t="shared" si="1131"/>
        <v/>
      </c>
      <c r="CF305" s="1110" t="str">
        <f t="shared" si="1131"/>
        <v/>
      </c>
      <c r="CG305" s="1110" t="str">
        <f t="shared" si="1131"/>
        <v/>
      </c>
      <c r="CH305" s="1110" t="str">
        <f t="shared" si="1131"/>
        <v/>
      </c>
      <c r="CI305" s="1110" t="str">
        <f t="shared" si="1131"/>
        <v/>
      </c>
      <c r="CJ305" s="1110" t="str">
        <f t="shared" si="1131"/>
        <v/>
      </c>
      <c r="CK305" s="1111" t="str">
        <f t="shared" si="1131"/>
        <v/>
      </c>
      <c r="CL305" s="1111" t="str">
        <f t="shared" si="1131"/>
        <v/>
      </c>
      <c r="CM305" s="1111" t="str">
        <f t="shared" si="1131"/>
        <v/>
      </c>
      <c r="CN305" s="1110" t="str">
        <f t="shared" si="1131"/>
        <v/>
      </c>
      <c r="CO305" s="1110" t="str">
        <f t="shared" si="1131"/>
        <v/>
      </c>
      <c r="CP305" s="1110" t="str">
        <f t="shared" si="1131"/>
        <v/>
      </c>
      <c r="CQ305" s="1110" t="str">
        <f t="shared" si="1131"/>
        <v/>
      </c>
      <c r="CR305" s="1110" t="str">
        <f t="shared" si="1131"/>
        <v/>
      </c>
      <c r="CS305" s="1109" t="str">
        <f t="shared" si="1131"/>
        <v/>
      </c>
      <c r="CT305" s="1112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8" t="str">
        <f t="shared" si="1131"/>
        <v/>
      </c>
      <c r="CE306" s="1109" t="str">
        <f t="shared" si="1131"/>
        <v/>
      </c>
      <c r="CF306" s="1110" t="str">
        <f t="shared" si="1131"/>
        <v/>
      </c>
      <c r="CG306" s="1110" t="str">
        <f t="shared" si="1131"/>
        <v/>
      </c>
      <c r="CH306" s="1110" t="str">
        <f t="shared" si="1131"/>
        <v/>
      </c>
      <c r="CI306" s="1110" t="str">
        <f t="shared" si="1131"/>
        <v/>
      </c>
      <c r="CJ306" s="1110" t="str">
        <f t="shared" si="1131"/>
        <v/>
      </c>
      <c r="CK306" s="1111" t="str">
        <f t="shared" si="1131"/>
        <v/>
      </c>
      <c r="CL306" s="1111" t="str">
        <f t="shared" si="1131"/>
        <v/>
      </c>
      <c r="CM306" s="1111" t="str">
        <f t="shared" si="1131"/>
        <v/>
      </c>
      <c r="CN306" s="1110" t="str">
        <f t="shared" si="1131"/>
        <v/>
      </c>
      <c r="CO306" s="1110" t="str">
        <f t="shared" si="1131"/>
        <v/>
      </c>
      <c r="CP306" s="1110" t="str">
        <f t="shared" si="1131"/>
        <v/>
      </c>
      <c r="CQ306" s="1110" t="str">
        <f t="shared" si="1131"/>
        <v/>
      </c>
      <c r="CR306" s="1110" t="str">
        <f t="shared" si="1131"/>
        <v/>
      </c>
      <c r="CS306" s="1109" t="str">
        <f t="shared" si="1131"/>
        <v/>
      </c>
      <c r="CT306" s="1112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8" t="str">
        <f t="shared" si="1131"/>
        <v/>
      </c>
      <c r="CE307" s="1109" t="str">
        <f t="shared" si="1131"/>
        <v/>
      </c>
      <c r="CF307" s="1110" t="str">
        <f t="shared" si="1131"/>
        <v/>
      </c>
      <c r="CG307" s="1110" t="str">
        <f t="shared" si="1131"/>
        <v/>
      </c>
      <c r="CH307" s="1110" t="str">
        <f t="shared" si="1131"/>
        <v/>
      </c>
      <c r="CI307" s="1110" t="str">
        <f t="shared" si="1131"/>
        <v/>
      </c>
      <c r="CJ307" s="1110" t="str">
        <f t="shared" si="1131"/>
        <v/>
      </c>
      <c r="CK307" s="1111" t="str">
        <f t="shared" si="1131"/>
        <v/>
      </c>
      <c r="CL307" s="1111" t="str">
        <f t="shared" si="1131"/>
        <v/>
      </c>
      <c r="CM307" s="1111" t="str">
        <f t="shared" si="1131"/>
        <v/>
      </c>
      <c r="CN307" s="1110" t="str">
        <f t="shared" si="1131"/>
        <v/>
      </c>
      <c r="CO307" s="1110" t="str">
        <f t="shared" si="1131"/>
        <v/>
      </c>
      <c r="CP307" s="1110" t="str">
        <f t="shared" si="1131"/>
        <v/>
      </c>
      <c r="CQ307" s="1110" t="str">
        <f t="shared" si="1131"/>
        <v/>
      </c>
      <c r="CR307" s="1110" t="str">
        <f t="shared" si="1131"/>
        <v/>
      </c>
      <c r="CS307" s="1109" t="str">
        <f t="shared" si="1131"/>
        <v/>
      </c>
      <c r="CT307" s="1112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4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5" t="str">
        <f t="shared" si="1180"/>
        <v/>
      </c>
      <c r="CG308" s="1115" t="str">
        <f t="shared" si="1180"/>
        <v/>
      </c>
      <c r="CH308" s="1115" t="str">
        <f t="shared" si="1180"/>
        <v/>
      </c>
      <c r="CI308" s="1115">
        <f t="shared" si="1180"/>
        <v>3.326810176125245E-3</v>
      </c>
      <c r="CJ308" s="1115">
        <f t="shared" si="1180"/>
        <v>4.7906066536203525E-3</v>
      </c>
      <c r="CK308" s="1116">
        <f t="shared" si="1180"/>
        <v>5.9882583170254404E-3</v>
      </c>
      <c r="CL308" s="1116">
        <f t="shared" si="1180"/>
        <v>6.6536203522504899E-3</v>
      </c>
      <c r="CM308" s="1116">
        <f t="shared" si="1180"/>
        <v>6.6536203522504899E-3</v>
      </c>
      <c r="CN308" s="1115">
        <f t="shared" si="1180"/>
        <v>1.330724070450098E-2</v>
      </c>
      <c r="CO308" s="1115">
        <f t="shared" si="1180"/>
        <v>4.5624825272574783E-2</v>
      </c>
      <c r="CP308" s="1115" t="str">
        <f t="shared" si="1180"/>
        <v/>
      </c>
      <c r="CQ308" s="1115" t="str">
        <f t="shared" si="1180"/>
        <v/>
      </c>
      <c r="CR308" s="1115" t="str">
        <f t="shared" si="1180"/>
        <v/>
      </c>
      <c r="CS308" s="1114" t="str">
        <f t="shared" si="1180"/>
        <v/>
      </c>
      <c r="CT308" s="1117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3.326810176125245E-3</v>
      </c>
      <c r="DA308" s="314">
        <f t="shared" si="1139"/>
        <v>4.7906066536203525E-3</v>
      </c>
      <c r="DB308" s="315">
        <f t="shared" si="1140"/>
        <v>5.9882583170254404E-3</v>
      </c>
      <c r="DC308" s="315">
        <f t="shared" si="1141"/>
        <v>6.6536203522504899E-3</v>
      </c>
      <c r="DD308" s="315">
        <f t="shared" si="1142"/>
        <v>6.6536203522504899E-3</v>
      </c>
      <c r="DE308" s="314">
        <f t="shared" si="1143"/>
        <v>1.330724070450098E-2</v>
      </c>
      <c r="DF308" s="314">
        <f t="shared" si="1144"/>
        <v>4.5624825272574783E-2</v>
      </c>
      <c r="DG308" s="314" t="str">
        <f t="shared" si="1145"/>
        <v/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9" t="str">
        <f t="shared" si="1180"/>
        <v/>
      </c>
      <c r="CF309" s="1110" t="str">
        <f t="shared" si="1180"/>
        <v/>
      </c>
      <c r="CG309" s="1110" t="str">
        <f t="shared" si="1180"/>
        <v/>
      </c>
      <c r="CH309" s="1110" t="str">
        <f t="shared" si="1180"/>
        <v/>
      </c>
      <c r="CI309" s="1110">
        <f t="shared" si="1180"/>
        <v>2</v>
      </c>
      <c r="CJ309" s="1110">
        <f t="shared" si="1180"/>
        <v>4</v>
      </c>
      <c r="CK309" s="1111">
        <f t="shared" si="1180"/>
        <v>5</v>
      </c>
      <c r="CL309" s="1111">
        <f t="shared" si="1180"/>
        <v>5</v>
      </c>
      <c r="CM309" s="1111">
        <f t="shared" si="1180"/>
        <v>5</v>
      </c>
      <c r="CN309" s="1110">
        <f t="shared" si="1180"/>
        <v>10</v>
      </c>
      <c r="CO309" s="1110">
        <f t="shared" si="1180"/>
        <v>15</v>
      </c>
      <c r="CP309" s="1110" t="str">
        <f t="shared" si="1180"/>
        <v/>
      </c>
      <c r="CQ309" s="1110" t="str">
        <f t="shared" si="1180"/>
        <v/>
      </c>
      <c r="CR309" s="1110" t="str">
        <f t="shared" si="1180"/>
        <v/>
      </c>
      <c r="CS309" s="1109" t="str">
        <f t="shared" si="1180"/>
        <v/>
      </c>
      <c r="CT309" s="1112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>
        <f t="shared" si="1138"/>
        <v>2</v>
      </c>
      <c r="DA309" s="326">
        <f t="shared" si="1139"/>
        <v>4</v>
      </c>
      <c r="DB309" s="327">
        <f t="shared" si="1140"/>
        <v>5</v>
      </c>
      <c r="DC309" s="327">
        <f t="shared" si="1141"/>
        <v>5</v>
      </c>
      <c r="DD309" s="327">
        <f t="shared" si="1142"/>
        <v>5</v>
      </c>
      <c r="DE309" s="326">
        <f t="shared" si="1143"/>
        <v>10</v>
      </c>
      <c r="DF309" s="326">
        <f t="shared" si="1144"/>
        <v>15</v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 t="s">
        <v>873</v>
      </c>
      <c r="BW310" s="119" t="s">
        <v>878</v>
      </c>
      <c r="BX310" s="119" t="s">
        <v>1111</v>
      </c>
      <c r="BY310" s="119" t="s">
        <v>1111</v>
      </c>
      <c r="BZ310" s="365"/>
      <c r="CA310" s="365"/>
      <c r="CB310" s="365"/>
      <c r="CC310" s="461"/>
      <c r="CD310" s="1151"/>
      <c r="CE310" s="1152"/>
      <c r="CF310" s="1152"/>
      <c r="CG310" s="1152"/>
      <c r="CH310" s="1152"/>
      <c r="CI310" s="1152"/>
      <c r="CJ310" s="1152"/>
      <c r="CK310" s="1152"/>
      <c r="CL310" s="1152"/>
      <c r="CM310" s="1152"/>
      <c r="CN310" s="1152"/>
      <c r="CO310" s="1152"/>
      <c r="CP310" s="1152"/>
      <c r="CQ310" s="1152"/>
      <c r="CR310" s="1152"/>
      <c r="CS310" s="1152"/>
      <c r="CT310" s="1134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8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9" t="str">
        <f t="shared" si="1185"/>
        <v/>
      </c>
      <c r="CF311" s="1110" t="str">
        <f t="shared" si="1185"/>
        <v/>
      </c>
      <c r="CG311" s="1110" t="str">
        <f t="shared" si="1185"/>
        <v/>
      </c>
      <c r="CH311" s="1110" t="str">
        <f t="shared" si="1185"/>
        <v/>
      </c>
      <c r="CI311" s="1110">
        <f t="shared" si="1185"/>
        <v>40</v>
      </c>
      <c r="CJ311" s="1110">
        <f t="shared" si="1185"/>
        <v>50</v>
      </c>
      <c r="CK311" s="1111">
        <f t="shared" si="1185"/>
        <v>50</v>
      </c>
      <c r="CL311" s="1111">
        <f t="shared" si="1185"/>
        <v>50</v>
      </c>
      <c r="CM311" s="1111">
        <f t="shared" si="1185"/>
        <v>50</v>
      </c>
      <c r="CN311" s="1110">
        <f t="shared" si="1185"/>
        <v>50</v>
      </c>
      <c r="CO311" s="1110">
        <f t="shared" si="1185"/>
        <v>60</v>
      </c>
      <c r="CP311" s="1110" t="str">
        <f t="shared" si="1185"/>
        <v/>
      </c>
      <c r="CQ311" s="1110" t="str">
        <f t="shared" si="1185"/>
        <v/>
      </c>
      <c r="CR311" s="1110" t="str">
        <f t="shared" si="1185"/>
        <v/>
      </c>
      <c r="CS311" s="1109" t="str">
        <f t="shared" si="1185"/>
        <v/>
      </c>
      <c r="CT311" s="1112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8" t="str">
        <f t="shared" si="1185"/>
        <v/>
      </c>
      <c r="CE312" s="1109" t="str">
        <f t="shared" si="1185"/>
        <v/>
      </c>
      <c r="CF312" s="1110" t="str">
        <f t="shared" si="1185"/>
        <v/>
      </c>
      <c r="CG312" s="1110" t="str">
        <f t="shared" si="1185"/>
        <v/>
      </c>
      <c r="CH312" s="1110" t="str">
        <f t="shared" si="1185"/>
        <v/>
      </c>
      <c r="CI312" s="1110">
        <f t="shared" si="1185"/>
        <v>100</v>
      </c>
      <c r="CJ312" s="1110">
        <f t="shared" si="1185"/>
        <v>200</v>
      </c>
      <c r="CK312" s="1111">
        <f t="shared" si="1185"/>
        <v>240</v>
      </c>
      <c r="CL312" s="1111">
        <f t="shared" si="1185"/>
        <v>250</v>
      </c>
      <c r="CM312" s="1111">
        <f t="shared" si="1185"/>
        <v>250</v>
      </c>
      <c r="CN312" s="1110">
        <f t="shared" si="1185"/>
        <v>500</v>
      </c>
      <c r="CO312" s="1110">
        <f t="shared" si="1185"/>
        <v>750</v>
      </c>
      <c r="CP312" s="1110" t="str">
        <f t="shared" si="1185"/>
        <v/>
      </c>
      <c r="CQ312" s="1110" t="str">
        <f t="shared" si="1185"/>
        <v/>
      </c>
      <c r="CR312" s="1110" t="str">
        <f t="shared" si="1185"/>
        <v/>
      </c>
      <c r="CS312" s="1109" t="str">
        <f t="shared" si="1185"/>
        <v/>
      </c>
      <c r="CT312" s="1112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>
        <f t="shared" si="1192"/>
        <v>100</v>
      </c>
      <c r="DA312" s="326">
        <f t="shared" si="1193"/>
        <v>200</v>
      </c>
      <c r="DB312" s="327">
        <f t="shared" si="1194"/>
        <v>240</v>
      </c>
      <c r="DC312" s="327">
        <f t="shared" si="1195"/>
        <v>250</v>
      </c>
      <c r="DD312" s="327">
        <f t="shared" si="1196"/>
        <v>250</v>
      </c>
      <c r="DE312" s="326">
        <f t="shared" si="1197"/>
        <v>500</v>
      </c>
      <c r="DF312" s="326">
        <f t="shared" si="1198"/>
        <v>750</v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8">
        <f t="shared" si="1185"/>
        <v>230</v>
      </c>
      <c r="CE313" s="1109">
        <f t="shared" si="1185"/>
        <v>230</v>
      </c>
      <c r="CF313" s="1110">
        <f t="shared" si="1185"/>
        <v>230</v>
      </c>
      <c r="CG313" s="1110">
        <f t="shared" si="1185"/>
        <v>230</v>
      </c>
      <c r="CH313" s="1110">
        <f t="shared" si="1185"/>
        <v>230</v>
      </c>
      <c r="CI313" s="1110">
        <f t="shared" si="1185"/>
        <v>230</v>
      </c>
      <c r="CJ313" s="1110">
        <f t="shared" si="1185"/>
        <v>230</v>
      </c>
      <c r="CK313" s="1111">
        <f t="shared" si="1185"/>
        <v>230</v>
      </c>
      <c r="CL313" s="1111">
        <f t="shared" si="1185"/>
        <v>230</v>
      </c>
      <c r="CM313" s="1111">
        <f t="shared" si="1185"/>
        <v>230</v>
      </c>
      <c r="CN313" s="1110">
        <f t="shared" si="1185"/>
        <v>230</v>
      </c>
      <c r="CO313" s="1110">
        <f t="shared" si="1185"/>
        <v>230</v>
      </c>
      <c r="CP313" s="1110">
        <f t="shared" si="1185"/>
        <v>230</v>
      </c>
      <c r="CQ313" s="1110">
        <f t="shared" si="1185"/>
        <v>230</v>
      </c>
      <c r="CR313" s="1110">
        <f t="shared" si="1185"/>
        <v>230</v>
      </c>
      <c r="CS313" s="1109">
        <f t="shared" si="1185"/>
        <v>230</v>
      </c>
      <c r="CT313" s="1112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8" t="str">
        <f t="shared" si="1185"/>
        <v/>
      </c>
      <c r="CE314" s="1109" t="str">
        <f t="shared" si="1185"/>
        <v/>
      </c>
      <c r="CF314" s="1110" t="str">
        <f t="shared" si="1185"/>
        <v/>
      </c>
      <c r="CG314" s="1110" t="str">
        <f t="shared" si="1185"/>
        <v/>
      </c>
      <c r="CH314" s="1110" t="str">
        <f t="shared" si="1185"/>
        <v/>
      </c>
      <c r="CI314" s="1110" t="str">
        <f t="shared" si="1185"/>
        <v/>
      </c>
      <c r="CJ314" s="1110" t="str">
        <f t="shared" si="1185"/>
        <v/>
      </c>
      <c r="CK314" s="1111">
        <f t="shared" si="1185"/>
        <v>40</v>
      </c>
      <c r="CL314" s="1111">
        <f t="shared" si="1185"/>
        <v>120</v>
      </c>
      <c r="CM314" s="1111">
        <f t="shared" si="1185"/>
        <v>600</v>
      </c>
      <c r="CN314" s="1110" t="str">
        <f t="shared" si="1185"/>
        <v/>
      </c>
      <c r="CO314" s="1110" t="str">
        <f t="shared" si="1185"/>
        <v/>
      </c>
      <c r="CP314" s="1110" t="str">
        <f t="shared" si="1185"/>
        <v/>
      </c>
      <c r="CQ314" s="1110" t="str">
        <f t="shared" si="1185"/>
        <v/>
      </c>
      <c r="CR314" s="1110" t="str">
        <f t="shared" si="1185"/>
        <v/>
      </c>
      <c r="CS314" s="1109" t="str">
        <f t="shared" si="1185"/>
        <v/>
      </c>
      <c r="CT314" s="1112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>
        <f t="shared" si="1194"/>
        <v>40</v>
      </c>
      <c r="DC314" s="327">
        <f t="shared" si="1195"/>
        <v>120</v>
      </c>
      <c r="DD314" s="327">
        <f t="shared" si="1196"/>
        <v>600</v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879" customFormat="1" ht="15.75" customHeight="1">
      <c r="A315" s="1856" t="s">
        <v>163</v>
      </c>
      <c r="B315" s="1873"/>
      <c r="C315" s="1873"/>
      <c r="D315" s="1873"/>
      <c r="E315" s="1873"/>
      <c r="F315" s="1873"/>
      <c r="G315" s="1873"/>
      <c r="H315" s="1873"/>
      <c r="I315" s="1873"/>
      <c r="J315" s="1873"/>
      <c r="K315" s="1873"/>
      <c r="L315" s="1873"/>
      <c r="M315" s="1873"/>
      <c r="N315" s="1873"/>
      <c r="O315" s="1873"/>
      <c r="P315" s="1873"/>
      <c r="Q315" s="1873"/>
      <c r="R315" s="1873"/>
      <c r="S315" s="1880"/>
      <c r="T315" s="1873"/>
      <c r="U315" s="1873"/>
      <c r="V315" s="1873"/>
      <c r="W315" s="1873"/>
      <c r="X315" s="1873"/>
      <c r="Y315" s="1873"/>
      <c r="Z315" s="1873"/>
      <c r="AA315" s="1873"/>
      <c r="AB315" s="1873"/>
      <c r="AC315" s="1873"/>
      <c r="AD315" s="1873"/>
      <c r="AE315" s="1873"/>
      <c r="AF315" s="1873"/>
      <c r="AG315" s="1873"/>
      <c r="AH315" s="1873"/>
      <c r="AI315" s="1873"/>
      <c r="AJ315" s="1873"/>
      <c r="AK315" s="1880"/>
      <c r="AL315" s="1873">
        <v>1.1000000000000001</v>
      </c>
      <c r="AM315" s="1873">
        <v>1.6</v>
      </c>
      <c r="AN315" s="1873">
        <v>2</v>
      </c>
      <c r="AO315" s="1873"/>
      <c r="AP315" s="1873"/>
      <c r="AQ315" s="1873">
        <v>3</v>
      </c>
      <c r="AR315" s="1873"/>
      <c r="AS315" s="1873"/>
      <c r="AT315" s="1873"/>
      <c r="AU315" s="1873"/>
      <c r="AV315" s="1873"/>
      <c r="AW315" s="1873"/>
      <c r="AX315" s="1873"/>
      <c r="AY315" s="1873"/>
      <c r="AZ315" s="1873"/>
      <c r="BA315" s="1873"/>
      <c r="BB315" s="1873"/>
      <c r="BC315" s="1880"/>
      <c r="BD315" s="1873">
        <v>0.83299999999999996</v>
      </c>
      <c r="BE315" s="1873"/>
      <c r="BF315" s="1873">
        <v>1</v>
      </c>
      <c r="BG315" s="1873"/>
      <c r="BH315" s="1873"/>
      <c r="BI315" s="1873"/>
      <c r="BJ315" s="1873"/>
      <c r="BK315" s="1873"/>
      <c r="BL315" s="1873"/>
      <c r="BM315" s="1873"/>
      <c r="BN315" s="1873"/>
      <c r="BO315" s="1873"/>
      <c r="BP315" s="1873"/>
      <c r="BQ315" s="1873"/>
      <c r="BR315" s="1873"/>
      <c r="BS315" s="1873"/>
      <c r="BT315" s="1873"/>
      <c r="BU315" s="1880"/>
      <c r="BV315" s="1873"/>
      <c r="BW315" s="1873"/>
      <c r="BX315" s="1873">
        <v>1.6</v>
      </c>
      <c r="BY315" s="1873">
        <v>1.6</v>
      </c>
      <c r="BZ315" s="1086" t="str">
        <f t="shared" si="1181"/>
        <v/>
      </c>
      <c r="CA315" s="1086" t="str">
        <f t="shared" si="1182"/>
        <v/>
      </c>
      <c r="CB315" s="1086">
        <f t="shared" si="1183"/>
        <v>1.7999999999999998</v>
      </c>
      <c r="CC315" s="1087" t="str">
        <f t="shared" si="1184"/>
        <v/>
      </c>
      <c r="CD315" s="1146" t="str">
        <f t="shared" si="1185"/>
        <v/>
      </c>
      <c r="CE315" s="1147" t="str">
        <f t="shared" si="1185"/>
        <v/>
      </c>
      <c r="CF315" s="1148" t="str">
        <f t="shared" si="1185"/>
        <v/>
      </c>
      <c r="CG315" s="1148" t="str">
        <f t="shared" si="1185"/>
        <v/>
      </c>
      <c r="CH315" s="1148" t="str">
        <f t="shared" si="1185"/>
        <v/>
      </c>
      <c r="CI315" s="1148" t="str">
        <f t="shared" si="1185"/>
        <v/>
      </c>
      <c r="CJ315" s="1148" t="str">
        <f t="shared" si="1185"/>
        <v/>
      </c>
      <c r="CK315" s="1149" t="str">
        <f t="shared" si="1185"/>
        <v/>
      </c>
      <c r="CL315" s="1149">
        <f t="shared" si="1185"/>
        <v>0.83299999999999996</v>
      </c>
      <c r="CM315" s="1149">
        <f t="shared" si="1185"/>
        <v>1</v>
      </c>
      <c r="CN315" s="1148" t="str">
        <f t="shared" si="1185"/>
        <v/>
      </c>
      <c r="CO315" s="1148" t="str">
        <f t="shared" si="1185"/>
        <v/>
      </c>
      <c r="CP315" s="1148" t="str">
        <f t="shared" si="1185"/>
        <v/>
      </c>
      <c r="CQ315" s="1148" t="str">
        <f t="shared" si="1185"/>
        <v/>
      </c>
      <c r="CR315" s="1148" t="str">
        <f t="shared" si="1185"/>
        <v/>
      </c>
      <c r="CS315" s="1147" t="str">
        <f t="shared" si="1185"/>
        <v/>
      </c>
      <c r="CT315" s="1150" t="str">
        <f t="shared" si="1186"/>
        <v/>
      </c>
      <c r="CU315" s="1859" t="str">
        <f t="shared" si="1187"/>
        <v/>
      </c>
      <c r="CV315" s="1860" t="str">
        <f t="shared" si="1188"/>
        <v/>
      </c>
      <c r="CW315" s="1861" t="str">
        <f t="shared" si="1189"/>
        <v/>
      </c>
      <c r="CX315" s="1861" t="str">
        <f t="shared" si="1190"/>
        <v/>
      </c>
      <c r="CY315" s="1861" t="str">
        <f t="shared" si="1191"/>
        <v/>
      </c>
      <c r="CZ315" s="1861" t="str">
        <f t="shared" si="1192"/>
        <v/>
      </c>
      <c r="DA315" s="1861" t="str">
        <f t="shared" si="1193"/>
        <v/>
      </c>
      <c r="DB315" s="1862" t="str">
        <f t="shared" si="1194"/>
        <v/>
      </c>
      <c r="DC315" s="1862">
        <f t="shared" si="1195"/>
        <v>0.83299999999999996</v>
      </c>
      <c r="DD315" s="1862">
        <f t="shared" si="1196"/>
        <v>1</v>
      </c>
      <c r="DE315" s="1861" t="str">
        <f t="shared" si="1197"/>
        <v/>
      </c>
      <c r="DF315" s="1861" t="str">
        <f t="shared" si="1198"/>
        <v/>
      </c>
      <c r="DG315" s="1861" t="str">
        <f t="shared" si="1199"/>
        <v/>
      </c>
      <c r="DH315" s="1861" t="str">
        <f t="shared" si="1200"/>
        <v/>
      </c>
      <c r="DI315" s="1861" t="str">
        <f t="shared" si="1201"/>
        <v/>
      </c>
      <c r="DJ315" s="1860" t="str">
        <f t="shared" si="1202"/>
        <v/>
      </c>
      <c r="DK315" s="1859" t="str">
        <f t="shared" si="1203"/>
        <v/>
      </c>
      <c r="DL315" s="1875">
        <f t="shared" si="1204"/>
        <v>0</v>
      </c>
      <c r="DM315" s="1876">
        <f t="shared" si="1205"/>
        <v>0</v>
      </c>
      <c r="DN315" s="1876">
        <f t="shared" si="1206"/>
        <v>4</v>
      </c>
      <c r="DO315" s="1876">
        <f t="shared" si="1207"/>
        <v>2</v>
      </c>
      <c r="DP315" s="1877"/>
      <c r="DQ315" s="1870"/>
      <c r="DR315" s="1870"/>
      <c r="DS315" s="1870"/>
      <c r="DT315" s="1870"/>
      <c r="DU315" s="1870"/>
      <c r="DV315" s="1870"/>
      <c r="DW315" s="1870"/>
      <c r="DX315" s="1870"/>
      <c r="DY315" s="1878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8" t="str">
        <f t="shared" si="1185"/>
        <v/>
      </c>
      <c r="CE316" s="1109" t="str">
        <f t="shared" si="1185"/>
        <v/>
      </c>
      <c r="CF316" s="1110" t="str">
        <f t="shared" si="1185"/>
        <v/>
      </c>
      <c r="CG316" s="1110" t="str">
        <f t="shared" si="1185"/>
        <v/>
      </c>
      <c r="CH316" s="1110" t="str">
        <f t="shared" si="1185"/>
        <v/>
      </c>
      <c r="CI316" s="1110" t="str">
        <f t="shared" si="1185"/>
        <v/>
      </c>
      <c r="CJ316" s="1110" t="str">
        <f t="shared" si="1185"/>
        <v/>
      </c>
      <c r="CK316" s="1111">
        <f t="shared" si="1185"/>
        <v>0</v>
      </c>
      <c r="CL316" s="1111">
        <f t="shared" si="1185"/>
        <v>99.96</v>
      </c>
      <c r="CM316" s="1111">
        <f t="shared" si="1185"/>
        <v>600</v>
      </c>
      <c r="CN316" s="1110" t="str">
        <f t="shared" si="1185"/>
        <v/>
      </c>
      <c r="CO316" s="1110" t="str">
        <f t="shared" si="1185"/>
        <v/>
      </c>
      <c r="CP316" s="1110" t="str">
        <f t="shared" si="1185"/>
        <v/>
      </c>
      <c r="CQ316" s="1110" t="str">
        <f t="shared" si="1185"/>
        <v/>
      </c>
      <c r="CR316" s="1110" t="str">
        <f t="shared" si="1185"/>
        <v/>
      </c>
      <c r="CS316" s="1109" t="str">
        <f t="shared" si="1185"/>
        <v/>
      </c>
      <c r="CT316" s="1112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>
        <f t="shared" si="1194"/>
        <v>0</v>
      </c>
      <c r="DC316" s="327">
        <f t="shared" si="1195"/>
        <v>99.96</v>
      </c>
      <c r="DD316" s="327">
        <f t="shared" si="1196"/>
        <v>600</v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8" t="str">
        <f t="shared" si="1185"/>
        <v/>
      </c>
      <c r="CE317" s="1109" t="str">
        <f t="shared" si="1185"/>
        <v/>
      </c>
      <c r="CF317" s="1110" t="str">
        <f t="shared" si="1185"/>
        <v/>
      </c>
      <c r="CG317" s="1110" t="str">
        <f t="shared" si="1185"/>
        <v/>
      </c>
      <c r="CH317" s="1110" t="str">
        <f t="shared" si="1185"/>
        <v/>
      </c>
      <c r="CI317" s="1110" t="str">
        <f t="shared" si="1185"/>
        <v/>
      </c>
      <c r="CJ317" s="1110" t="str">
        <f t="shared" si="1185"/>
        <v/>
      </c>
      <c r="CK317" s="1111">
        <f t="shared" si="1185"/>
        <v>3</v>
      </c>
      <c r="CL317" s="1111">
        <f t="shared" si="1185"/>
        <v>20</v>
      </c>
      <c r="CM317" s="1111">
        <f t="shared" si="1185"/>
        <v>50</v>
      </c>
      <c r="CN317" s="1110" t="str">
        <f t="shared" si="1185"/>
        <v/>
      </c>
      <c r="CO317" s="1110" t="str">
        <f t="shared" si="1185"/>
        <v/>
      </c>
      <c r="CP317" s="1110" t="str">
        <f t="shared" si="1185"/>
        <v/>
      </c>
      <c r="CQ317" s="1110" t="str">
        <f t="shared" si="1185"/>
        <v/>
      </c>
      <c r="CR317" s="1110" t="str">
        <f t="shared" si="1185"/>
        <v/>
      </c>
      <c r="CS317" s="1109" t="str">
        <f t="shared" si="1185"/>
        <v/>
      </c>
      <c r="CT317" s="1112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>
        <f t="shared" si="1194"/>
        <v>3</v>
      </c>
      <c r="DC317" s="327">
        <f t="shared" si="1195"/>
        <v>20</v>
      </c>
      <c r="DD317" s="327">
        <f t="shared" si="1196"/>
        <v>50</v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4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5" t="str">
        <f t="shared" si="1233"/>
        <v/>
      </c>
      <c r="CG318" s="1115" t="str">
        <f t="shared" si="1233"/>
        <v/>
      </c>
      <c r="CH318" s="1115" t="str">
        <f t="shared" si="1233"/>
        <v/>
      </c>
      <c r="CI318" s="1115">
        <f t="shared" si="1233"/>
        <v>2.9256360078277889E-3</v>
      </c>
      <c r="CJ318" s="1115">
        <f t="shared" si="1233"/>
        <v>3.0006523157208092E-3</v>
      </c>
      <c r="CK318" s="1116">
        <f t="shared" si="1233"/>
        <v>4.0008697542944123E-3</v>
      </c>
      <c r="CL318" s="1116">
        <f t="shared" si="1233"/>
        <v>4.5009784735812134E-3</v>
      </c>
      <c r="CM318" s="1116">
        <f t="shared" si="1233"/>
        <v>5.7512502717982162E-3</v>
      </c>
      <c r="CN318" s="1115">
        <f t="shared" si="1233"/>
        <v>6.0013046314416185E-3</v>
      </c>
      <c r="CO318" s="1115">
        <f t="shared" si="1233"/>
        <v>2.5005435964340076E-2</v>
      </c>
      <c r="CP318" s="1115" t="str">
        <f t="shared" si="1233"/>
        <v/>
      </c>
      <c r="CQ318" s="1115" t="str">
        <f t="shared" si="1233"/>
        <v/>
      </c>
      <c r="CR318" s="1115" t="str">
        <f t="shared" si="1233"/>
        <v/>
      </c>
      <c r="CS318" s="1114" t="str">
        <f t="shared" si="1233"/>
        <v/>
      </c>
      <c r="CT318" s="1117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>
        <f t="shared" si="1192"/>
        <v>2.9256360078277889E-3</v>
      </c>
      <c r="DA318" s="314">
        <f t="shared" si="1193"/>
        <v>3.0006523157208092E-3</v>
      </c>
      <c r="DB318" s="315">
        <f t="shared" si="1194"/>
        <v>4.0008697542944123E-3</v>
      </c>
      <c r="DC318" s="315">
        <f t="shared" si="1195"/>
        <v>4.5009784735812134E-3</v>
      </c>
      <c r="DD318" s="315">
        <f t="shared" si="1196"/>
        <v>5.7512502717982162E-3</v>
      </c>
      <c r="DE318" s="314">
        <f t="shared" si="1197"/>
        <v>6.0013046314416185E-3</v>
      </c>
      <c r="DF318" s="314">
        <f t="shared" si="1198"/>
        <v>2.5005435964340076E-2</v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9" t="str">
        <f t="shared" si="1233"/>
        <v/>
      </c>
      <c r="CF319" s="1110" t="str">
        <f t="shared" si="1233"/>
        <v/>
      </c>
      <c r="CG319" s="1110" t="str">
        <f t="shared" si="1233"/>
        <v/>
      </c>
      <c r="CH319" s="1110" t="str">
        <f t="shared" si="1233"/>
        <v/>
      </c>
      <c r="CI319" s="1110" t="str">
        <f t="shared" si="1233"/>
        <v/>
      </c>
      <c r="CJ319" s="1110" t="str">
        <f t="shared" si="1233"/>
        <v/>
      </c>
      <c r="CK319" s="1111" t="str">
        <f t="shared" si="1233"/>
        <v/>
      </c>
      <c r="CL319" s="1111" t="str">
        <f t="shared" si="1233"/>
        <v/>
      </c>
      <c r="CM319" s="1111" t="str">
        <f t="shared" si="1233"/>
        <v/>
      </c>
      <c r="CN319" s="1110" t="str">
        <f t="shared" si="1233"/>
        <v/>
      </c>
      <c r="CO319" s="1110" t="str">
        <f t="shared" si="1233"/>
        <v/>
      </c>
      <c r="CP319" s="1110" t="str">
        <f t="shared" si="1233"/>
        <v/>
      </c>
      <c r="CQ319" s="1110" t="str">
        <f t="shared" si="1233"/>
        <v/>
      </c>
      <c r="CR319" s="1110" t="str">
        <f t="shared" si="1233"/>
        <v/>
      </c>
      <c r="CS319" s="1109" t="str">
        <f t="shared" si="1233"/>
        <v/>
      </c>
      <c r="CT319" s="1112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1"/>
      <c r="CE320" s="1152"/>
      <c r="CF320" s="1152"/>
      <c r="CG320" s="1152"/>
      <c r="CH320" s="1152"/>
      <c r="CI320" s="1152"/>
      <c r="CJ320" s="1152"/>
      <c r="CK320" s="1152"/>
      <c r="CL320" s="1152"/>
      <c r="CM320" s="1152"/>
      <c r="CN320" s="1152"/>
      <c r="CO320" s="1152"/>
      <c r="CP320" s="1152"/>
      <c r="CQ320" s="1152"/>
      <c r="CR320" s="1152"/>
      <c r="CS320" s="1152"/>
      <c r="CT320" s="1134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8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9" t="str">
        <f t="shared" si="1238"/>
        <v/>
      </c>
      <c r="CF321" s="1110" t="str">
        <f t="shared" si="1238"/>
        <v/>
      </c>
      <c r="CG321" s="1110" t="str">
        <f t="shared" si="1238"/>
        <v/>
      </c>
      <c r="CH321" s="1110" t="str">
        <f t="shared" si="1238"/>
        <v/>
      </c>
      <c r="CI321" s="1110" t="str">
        <f t="shared" si="1238"/>
        <v/>
      </c>
      <c r="CJ321" s="1110" t="str">
        <f t="shared" si="1238"/>
        <v/>
      </c>
      <c r="CK321" s="1111" t="str">
        <f t="shared" si="1238"/>
        <v/>
      </c>
      <c r="CL321" s="1111" t="str">
        <f t="shared" si="1238"/>
        <v/>
      </c>
      <c r="CM321" s="1111" t="str">
        <f t="shared" si="1238"/>
        <v/>
      </c>
      <c r="CN321" s="1110" t="str">
        <f t="shared" si="1238"/>
        <v/>
      </c>
      <c r="CO321" s="1110" t="str">
        <f t="shared" si="1238"/>
        <v/>
      </c>
      <c r="CP321" s="1110" t="str">
        <f t="shared" si="1238"/>
        <v/>
      </c>
      <c r="CQ321" s="1110" t="str">
        <f t="shared" si="1238"/>
        <v/>
      </c>
      <c r="CR321" s="1110" t="str">
        <f t="shared" si="1238"/>
        <v/>
      </c>
      <c r="CS321" s="1109" t="str">
        <f t="shared" si="1238"/>
        <v/>
      </c>
      <c r="CT321" s="1112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8" t="str">
        <f t="shared" si="1238"/>
        <v/>
      </c>
      <c r="CE322" s="1109" t="str">
        <f t="shared" si="1238"/>
        <v/>
      </c>
      <c r="CF322" s="1110" t="str">
        <f t="shared" si="1238"/>
        <v/>
      </c>
      <c r="CG322" s="1110" t="str">
        <f t="shared" si="1238"/>
        <v/>
      </c>
      <c r="CH322" s="1110" t="str">
        <f t="shared" si="1238"/>
        <v/>
      </c>
      <c r="CI322" s="1110" t="str">
        <f t="shared" si="1238"/>
        <v/>
      </c>
      <c r="CJ322" s="1110" t="str">
        <f t="shared" si="1238"/>
        <v/>
      </c>
      <c r="CK322" s="1111" t="str">
        <f t="shared" si="1238"/>
        <v/>
      </c>
      <c r="CL322" s="1111" t="str">
        <f t="shared" si="1238"/>
        <v/>
      </c>
      <c r="CM322" s="1111" t="str">
        <f t="shared" si="1238"/>
        <v/>
      </c>
      <c r="CN322" s="1110" t="str">
        <f t="shared" si="1238"/>
        <v/>
      </c>
      <c r="CO322" s="1110" t="str">
        <f t="shared" si="1238"/>
        <v/>
      </c>
      <c r="CP322" s="1110" t="str">
        <f t="shared" si="1238"/>
        <v/>
      </c>
      <c r="CQ322" s="1110" t="str">
        <f t="shared" si="1238"/>
        <v/>
      </c>
      <c r="CR322" s="1110" t="str">
        <f t="shared" si="1238"/>
        <v/>
      </c>
      <c r="CS322" s="1109" t="str">
        <f t="shared" si="1238"/>
        <v/>
      </c>
      <c r="CT322" s="1112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8">
        <f t="shared" si="1238"/>
        <v>750</v>
      </c>
      <c r="CE323" s="1109">
        <f t="shared" si="1238"/>
        <v>750</v>
      </c>
      <c r="CF323" s="1110">
        <f t="shared" si="1238"/>
        <v>750</v>
      </c>
      <c r="CG323" s="1110">
        <f t="shared" si="1238"/>
        <v>750</v>
      </c>
      <c r="CH323" s="1110">
        <f t="shared" si="1238"/>
        <v>750</v>
      </c>
      <c r="CI323" s="1110">
        <f t="shared" si="1238"/>
        <v>750</v>
      </c>
      <c r="CJ323" s="1110">
        <f t="shared" si="1238"/>
        <v>750</v>
      </c>
      <c r="CK323" s="1111">
        <f t="shared" si="1238"/>
        <v>750</v>
      </c>
      <c r="CL323" s="1111">
        <f t="shared" si="1238"/>
        <v>750</v>
      </c>
      <c r="CM323" s="1111">
        <f t="shared" si="1238"/>
        <v>750</v>
      </c>
      <c r="CN323" s="1110">
        <f t="shared" si="1238"/>
        <v>750</v>
      </c>
      <c r="CO323" s="1110">
        <f t="shared" si="1238"/>
        <v>750</v>
      </c>
      <c r="CP323" s="1110">
        <f t="shared" si="1238"/>
        <v>750</v>
      </c>
      <c r="CQ323" s="1110">
        <f t="shared" si="1238"/>
        <v>750</v>
      </c>
      <c r="CR323" s="1110">
        <f t="shared" si="1238"/>
        <v>750</v>
      </c>
      <c r="CS323" s="1109">
        <f t="shared" si="1238"/>
        <v>750</v>
      </c>
      <c r="CT323" s="1112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8" t="str">
        <f t="shared" si="1238"/>
        <v/>
      </c>
      <c r="CE324" s="1109" t="str">
        <f t="shared" si="1238"/>
        <v/>
      </c>
      <c r="CF324" s="1110" t="str">
        <f t="shared" si="1238"/>
        <v/>
      </c>
      <c r="CG324" s="1110" t="str">
        <f t="shared" si="1238"/>
        <v/>
      </c>
      <c r="CH324" s="1110" t="str">
        <f t="shared" si="1238"/>
        <v/>
      </c>
      <c r="CI324" s="1110" t="str">
        <f t="shared" si="1238"/>
        <v/>
      </c>
      <c r="CJ324" s="1110" t="str">
        <f t="shared" si="1238"/>
        <v/>
      </c>
      <c r="CK324" s="1111" t="str">
        <f t="shared" si="1238"/>
        <v/>
      </c>
      <c r="CL324" s="1111" t="str">
        <f t="shared" si="1238"/>
        <v/>
      </c>
      <c r="CM324" s="1111" t="str">
        <f t="shared" si="1238"/>
        <v/>
      </c>
      <c r="CN324" s="1110" t="str">
        <f t="shared" si="1238"/>
        <v/>
      </c>
      <c r="CO324" s="1110" t="str">
        <f t="shared" si="1238"/>
        <v/>
      </c>
      <c r="CP324" s="1110" t="str">
        <f t="shared" si="1238"/>
        <v/>
      </c>
      <c r="CQ324" s="1110" t="str">
        <f t="shared" si="1238"/>
        <v/>
      </c>
      <c r="CR324" s="1110" t="str">
        <f t="shared" si="1238"/>
        <v/>
      </c>
      <c r="CS324" s="1109" t="str">
        <f t="shared" si="1238"/>
        <v/>
      </c>
      <c r="CT324" s="1112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8" t="str">
        <f t="shared" si="1238"/>
        <v/>
      </c>
      <c r="CE325" s="1109" t="str">
        <f t="shared" si="1238"/>
        <v/>
      </c>
      <c r="CF325" s="1110" t="str">
        <f t="shared" si="1238"/>
        <v/>
      </c>
      <c r="CG325" s="1110" t="str">
        <f t="shared" si="1238"/>
        <v/>
      </c>
      <c r="CH325" s="1110" t="str">
        <f t="shared" si="1238"/>
        <v/>
      </c>
      <c r="CI325" s="1110" t="str">
        <f t="shared" si="1238"/>
        <v/>
      </c>
      <c r="CJ325" s="1110" t="str">
        <f t="shared" si="1238"/>
        <v/>
      </c>
      <c r="CK325" s="1111" t="str">
        <f t="shared" si="1238"/>
        <v/>
      </c>
      <c r="CL325" s="1111" t="str">
        <f t="shared" si="1238"/>
        <v/>
      </c>
      <c r="CM325" s="1111" t="str">
        <f t="shared" si="1238"/>
        <v/>
      </c>
      <c r="CN325" s="1110" t="str">
        <f t="shared" si="1238"/>
        <v/>
      </c>
      <c r="CO325" s="1110" t="str">
        <f t="shared" si="1238"/>
        <v/>
      </c>
      <c r="CP325" s="1110" t="str">
        <f t="shared" si="1238"/>
        <v/>
      </c>
      <c r="CQ325" s="1110" t="str">
        <f t="shared" si="1238"/>
        <v/>
      </c>
      <c r="CR325" s="1110" t="str">
        <f t="shared" si="1238"/>
        <v/>
      </c>
      <c r="CS325" s="1109" t="str">
        <f t="shared" si="1238"/>
        <v/>
      </c>
      <c r="CT325" s="1112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8" t="str">
        <f t="shared" si="1238"/>
        <v/>
      </c>
      <c r="CE326" s="1109" t="str">
        <f t="shared" si="1238"/>
        <v/>
      </c>
      <c r="CF326" s="1110" t="str">
        <f t="shared" si="1238"/>
        <v/>
      </c>
      <c r="CG326" s="1110" t="str">
        <f t="shared" si="1238"/>
        <v/>
      </c>
      <c r="CH326" s="1110" t="str">
        <f t="shared" si="1238"/>
        <v/>
      </c>
      <c r="CI326" s="1110" t="str">
        <f t="shared" si="1238"/>
        <v/>
      </c>
      <c r="CJ326" s="1110" t="str">
        <f t="shared" si="1238"/>
        <v/>
      </c>
      <c r="CK326" s="1111" t="str">
        <f t="shared" si="1238"/>
        <v/>
      </c>
      <c r="CL326" s="1111" t="str">
        <f t="shared" si="1238"/>
        <v/>
      </c>
      <c r="CM326" s="1111" t="str">
        <f t="shared" si="1238"/>
        <v/>
      </c>
      <c r="CN326" s="1110" t="str">
        <f t="shared" si="1238"/>
        <v/>
      </c>
      <c r="CO326" s="1110" t="str">
        <f t="shared" si="1238"/>
        <v/>
      </c>
      <c r="CP326" s="1110" t="str">
        <f t="shared" si="1238"/>
        <v/>
      </c>
      <c r="CQ326" s="1110" t="str">
        <f t="shared" si="1238"/>
        <v/>
      </c>
      <c r="CR326" s="1110" t="str">
        <f t="shared" si="1238"/>
        <v/>
      </c>
      <c r="CS326" s="1109" t="str">
        <f t="shared" si="1238"/>
        <v/>
      </c>
      <c r="CT326" s="1112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8" t="str">
        <f t="shared" si="1238"/>
        <v/>
      </c>
      <c r="CE327" s="1109" t="str">
        <f t="shared" si="1238"/>
        <v/>
      </c>
      <c r="CF327" s="1110" t="str">
        <f t="shared" si="1238"/>
        <v/>
      </c>
      <c r="CG327" s="1110" t="str">
        <f t="shared" si="1238"/>
        <v/>
      </c>
      <c r="CH327" s="1110" t="str">
        <f t="shared" si="1238"/>
        <v/>
      </c>
      <c r="CI327" s="1110" t="str">
        <f t="shared" si="1238"/>
        <v/>
      </c>
      <c r="CJ327" s="1110" t="str">
        <f t="shared" si="1238"/>
        <v/>
      </c>
      <c r="CK327" s="1111" t="str">
        <f t="shared" si="1238"/>
        <v/>
      </c>
      <c r="CL327" s="1111" t="str">
        <f t="shared" si="1238"/>
        <v/>
      </c>
      <c r="CM327" s="1111" t="str">
        <f t="shared" si="1238"/>
        <v/>
      </c>
      <c r="CN327" s="1110" t="str">
        <f t="shared" si="1238"/>
        <v/>
      </c>
      <c r="CO327" s="1110" t="str">
        <f t="shared" si="1238"/>
        <v/>
      </c>
      <c r="CP327" s="1110" t="str">
        <f t="shared" si="1238"/>
        <v/>
      </c>
      <c r="CQ327" s="1110" t="str">
        <f t="shared" si="1238"/>
        <v/>
      </c>
      <c r="CR327" s="1110" t="str">
        <f t="shared" si="1238"/>
        <v/>
      </c>
      <c r="CS327" s="1109" t="str">
        <f t="shared" si="1238"/>
        <v/>
      </c>
      <c r="CT327" s="1112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4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5" t="str">
        <f t="shared" si="1289"/>
        <v/>
      </c>
      <c r="CG328" s="1115" t="str">
        <f t="shared" si="1289"/>
        <v/>
      </c>
      <c r="CH328" s="1115" t="str">
        <f t="shared" si="1289"/>
        <v/>
      </c>
      <c r="CI328" s="1115" t="str">
        <f t="shared" si="1289"/>
        <v/>
      </c>
      <c r="CJ328" s="1115" t="str">
        <f t="shared" si="1289"/>
        <v/>
      </c>
      <c r="CK328" s="1116" t="str">
        <f t="shared" si="1289"/>
        <v/>
      </c>
      <c r="CL328" s="1116" t="str">
        <f t="shared" si="1289"/>
        <v/>
      </c>
      <c r="CM328" s="1116" t="str">
        <f t="shared" si="1289"/>
        <v/>
      </c>
      <c r="CN328" s="1115" t="str">
        <f t="shared" si="1289"/>
        <v/>
      </c>
      <c r="CO328" s="1115" t="str">
        <f t="shared" si="1289"/>
        <v/>
      </c>
      <c r="CP328" s="1115" t="str">
        <f t="shared" si="1289"/>
        <v/>
      </c>
      <c r="CQ328" s="1115" t="str">
        <f t="shared" si="1289"/>
        <v/>
      </c>
      <c r="CR328" s="1115" t="str">
        <f t="shared" si="1289"/>
        <v/>
      </c>
      <c r="CS328" s="1114" t="str">
        <f t="shared" si="1289"/>
        <v/>
      </c>
      <c r="CT328" s="1117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9" t="str">
        <f t="shared" si="1289"/>
        <v/>
      </c>
      <c r="CF329" s="1110" t="str">
        <f t="shared" si="1289"/>
        <v/>
      </c>
      <c r="CG329" s="1110" t="str">
        <f t="shared" si="1289"/>
        <v/>
      </c>
      <c r="CH329" s="1110" t="str">
        <f t="shared" si="1289"/>
        <v/>
      </c>
      <c r="CI329" s="1110" t="str">
        <f t="shared" si="1289"/>
        <v/>
      </c>
      <c r="CJ329" s="1110" t="str">
        <f t="shared" si="1289"/>
        <v/>
      </c>
      <c r="CK329" s="1111">
        <f t="shared" si="1289"/>
        <v>2</v>
      </c>
      <c r="CL329" s="1111">
        <f t="shared" si="1289"/>
        <v>4</v>
      </c>
      <c r="CM329" s="1111">
        <f t="shared" si="1289"/>
        <v>8</v>
      </c>
      <c r="CN329" s="1110">
        <f t="shared" si="1289"/>
        <v>10</v>
      </c>
      <c r="CO329" s="1110" t="str">
        <f t="shared" si="1289"/>
        <v/>
      </c>
      <c r="CP329" s="1110" t="str">
        <f t="shared" si="1289"/>
        <v/>
      </c>
      <c r="CQ329" s="1110" t="str">
        <f t="shared" si="1289"/>
        <v/>
      </c>
      <c r="CR329" s="1110" t="str">
        <f t="shared" si="1289"/>
        <v/>
      </c>
      <c r="CS329" s="1109" t="str">
        <f t="shared" si="1289"/>
        <v/>
      </c>
      <c r="CT329" s="1112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4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 t="s">
        <v>1112</v>
      </c>
      <c r="BW330" s="500" t="s">
        <v>1112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1"/>
      <c r="CE330" s="1152"/>
      <c r="CF330" s="1152"/>
      <c r="CG330" s="1152"/>
      <c r="CH330" s="1152"/>
      <c r="CI330" s="1152"/>
      <c r="CJ330" s="1152"/>
      <c r="CK330" s="1152"/>
      <c r="CL330" s="1152"/>
      <c r="CM330" s="1152"/>
      <c r="CN330" s="1152"/>
      <c r="CO330" s="1152"/>
      <c r="CP330" s="1152"/>
      <c r="CQ330" s="1152"/>
      <c r="CR330" s="1152"/>
      <c r="CS330" s="1152"/>
      <c r="CT330" s="1134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8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9" t="str">
        <f t="shared" si="1294"/>
        <v/>
      </c>
      <c r="CF331" s="1110" t="str">
        <f t="shared" si="1294"/>
        <v/>
      </c>
      <c r="CG331" s="1110" t="str">
        <f t="shared" si="1294"/>
        <v/>
      </c>
      <c r="CH331" s="1110" t="str">
        <f t="shared" si="1294"/>
        <v/>
      </c>
      <c r="CI331" s="1110" t="str">
        <f t="shared" si="1294"/>
        <v/>
      </c>
      <c r="CJ331" s="1110" t="str">
        <f t="shared" si="1294"/>
        <v/>
      </c>
      <c r="CK331" s="1111">
        <f t="shared" si="1294"/>
        <v>50</v>
      </c>
      <c r="CL331" s="1111">
        <f t="shared" si="1294"/>
        <v>50</v>
      </c>
      <c r="CM331" s="1111">
        <f t="shared" si="1294"/>
        <v>50</v>
      </c>
      <c r="CN331" s="1110">
        <f t="shared" si="1294"/>
        <v>90</v>
      </c>
      <c r="CO331" s="1110" t="str">
        <f t="shared" si="1294"/>
        <v/>
      </c>
      <c r="CP331" s="1110" t="str">
        <f t="shared" si="1294"/>
        <v/>
      </c>
      <c r="CQ331" s="1110" t="str">
        <f t="shared" si="1294"/>
        <v/>
      </c>
      <c r="CR331" s="1110" t="str">
        <f t="shared" si="1294"/>
        <v/>
      </c>
      <c r="CS331" s="1109" t="str">
        <f t="shared" si="1294"/>
        <v/>
      </c>
      <c r="CT331" s="1112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8" t="str">
        <f t="shared" si="1294"/>
        <v/>
      </c>
      <c r="CE332" s="1109" t="str">
        <f t="shared" si="1294"/>
        <v/>
      </c>
      <c r="CF332" s="1110" t="str">
        <f t="shared" si="1294"/>
        <v/>
      </c>
      <c r="CG332" s="1110" t="str">
        <f t="shared" si="1294"/>
        <v/>
      </c>
      <c r="CH332" s="1110" t="str">
        <f t="shared" si="1294"/>
        <v/>
      </c>
      <c r="CI332" s="1110" t="str">
        <f t="shared" si="1294"/>
        <v/>
      </c>
      <c r="CJ332" s="1110" t="str">
        <f t="shared" si="1294"/>
        <v/>
      </c>
      <c r="CK332" s="1111">
        <f t="shared" si="1294"/>
        <v>180</v>
      </c>
      <c r="CL332" s="1111">
        <f t="shared" si="1294"/>
        <v>200</v>
      </c>
      <c r="CM332" s="1111">
        <f t="shared" si="1294"/>
        <v>400</v>
      </c>
      <c r="CN332" s="1110">
        <f t="shared" si="1294"/>
        <v>500</v>
      </c>
      <c r="CO332" s="1110" t="str">
        <f t="shared" si="1294"/>
        <v/>
      </c>
      <c r="CP332" s="1110" t="str">
        <f t="shared" si="1294"/>
        <v/>
      </c>
      <c r="CQ332" s="1110" t="str">
        <f t="shared" si="1294"/>
        <v/>
      </c>
      <c r="CR332" s="1110" t="str">
        <f t="shared" si="1294"/>
        <v/>
      </c>
      <c r="CS332" s="1109" t="str">
        <f t="shared" si="1294"/>
        <v/>
      </c>
      <c r="CT332" s="1112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180</v>
      </c>
      <c r="DC332" s="327">
        <f t="shared" si="1304"/>
        <v>200</v>
      </c>
      <c r="DD332" s="327">
        <f t="shared" si="1305"/>
        <v>400</v>
      </c>
      <c r="DE332" s="326">
        <f t="shared" si="1306"/>
        <v>500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8">
        <f t="shared" si="1294"/>
        <v>1140</v>
      </c>
      <c r="CE333" s="1109">
        <f t="shared" si="1294"/>
        <v>1140</v>
      </c>
      <c r="CF333" s="1110">
        <f t="shared" si="1294"/>
        <v>1140</v>
      </c>
      <c r="CG333" s="1110">
        <f t="shared" si="1294"/>
        <v>1140</v>
      </c>
      <c r="CH333" s="1110">
        <f t="shared" si="1294"/>
        <v>1140</v>
      </c>
      <c r="CI333" s="1110">
        <f t="shared" si="1294"/>
        <v>1140</v>
      </c>
      <c r="CJ333" s="1110">
        <f t="shared" si="1294"/>
        <v>1140</v>
      </c>
      <c r="CK333" s="1111">
        <f t="shared" si="1294"/>
        <v>1140</v>
      </c>
      <c r="CL333" s="1111">
        <f t="shared" si="1294"/>
        <v>1140</v>
      </c>
      <c r="CM333" s="1111">
        <f t="shared" si="1294"/>
        <v>1140</v>
      </c>
      <c r="CN333" s="1110">
        <f t="shared" si="1294"/>
        <v>1140</v>
      </c>
      <c r="CO333" s="1110">
        <f t="shared" si="1294"/>
        <v>1140</v>
      </c>
      <c r="CP333" s="1110">
        <f t="shared" si="1294"/>
        <v>1140</v>
      </c>
      <c r="CQ333" s="1110">
        <f t="shared" si="1294"/>
        <v>1140</v>
      </c>
      <c r="CR333" s="1110">
        <f t="shared" si="1294"/>
        <v>1140</v>
      </c>
      <c r="CS333" s="1109">
        <f t="shared" si="1294"/>
        <v>1140</v>
      </c>
      <c r="CT333" s="1112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8" t="str">
        <f t="shared" si="1294"/>
        <v/>
      </c>
      <c r="CE334" s="1109" t="str">
        <f t="shared" si="1294"/>
        <v/>
      </c>
      <c r="CF334" s="1110" t="str">
        <f t="shared" si="1294"/>
        <v/>
      </c>
      <c r="CG334" s="1110" t="str">
        <f t="shared" si="1294"/>
        <v/>
      </c>
      <c r="CH334" s="1110" t="str">
        <f t="shared" si="1294"/>
        <v/>
      </c>
      <c r="CI334" s="1110" t="str">
        <f t="shared" si="1294"/>
        <v/>
      </c>
      <c r="CJ334" s="1110" t="str">
        <f t="shared" si="1294"/>
        <v/>
      </c>
      <c r="CK334" s="1111" t="str">
        <f t="shared" si="1294"/>
        <v/>
      </c>
      <c r="CL334" s="1111">
        <f t="shared" si="1294"/>
        <v>90</v>
      </c>
      <c r="CM334" s="1111">
        <f t="shared" si="1294"/>
        <v>500</v>
      </c>
      <c r="CN334" s="1110" t="str">
        <f t="shared" si="1294"/>
        <v/>
      </c>
      <c r="CO334" s="1110" t="str">
        <f t="shared" si="1294"/>
        <v/>
      </c>
      <c r="CP334" s="1110" t="str">
        <f t="shared" si="1294"/>
        <v/>
      </c>
      <c r="CQ334" s="1110" t="str">
        <f t="shared" si="1294"/>
        <v/>
      </c>
      <c r="CR334" s="1110" t="str">
        <f t="shared" si="1294"/>
        <v/>
      </c>
      <c r="CS334" s="1109" t="str">
        <f t="shared" si="1294"/>
        <v/>
      </c>
      <c r="CT334" s="1112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90</v>
      </c>
      <c r="DD334" s="327">
        <f t="shared" si="1305"/>
        <v>500</v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879" customFormat="1" ht="15.75" customHeight="1">
      <c r="A335" s="1856" t="s">
        <v>163</v>
      </c>
      <c r="B335" s="1873"/>
      <c r="C335" s="1873"/>
      <c r="D335" s="1873"/>
      <c r="E335" s="1873"/>
      <c r="F335" s="1873">
        <v>0.6</v>
      </c>
      <c r="G335" s="1873">
        <v>1.2</v>
      </c>
      <c r="H335" s="1873"/>
      <c r="I335" s="1873"/>
      <c r="J335" s="1873"/>
      <c r="K335" s="1873"/>
      <c r="L335" s="1873"/>
      <c r="M335" s="1873"/>
      <c r="N335" s="1873"/>
      <c r="O335" s="1873"/>
      <c r="P335" s="1873"/>
      <c r="Q335" s="1873"/>
      <c r="R335" s="1873"/>
      <c r="S335" s="1883"/>
      <c r="T335" s="1873"/>
      <c r="U335" s="1873"/>
      <c r="V335" s="1873"/>
      <c r="W335" s="1873"/>
      <c r="X335" s="1873">
        <v>0.2</v>
      </c>
      <c r="Y335" s="1873"/>
      <c r="Z335" s="1873"/>
      <c r="AA335" s="1873"/>
      <c r="AB335" s="1873"/>
      <c r="AC335" s="1873"/>
      <c r="AD335" s="1873"/>
      <c r="AE335" s="1873"/>
      <c r="AF335" s="1873"/>
      <c r="AG335" s="1873"/>
      <c r="AH335" s="1873"/>
      <c r="AI335" s="1873"/>
      <c r="AJ335" s="1873"/>
      <c r="AK335" s="1883"/>
      <c r="AL335" s="1873">
        <v>0.2</v>
      </c>
      <c r="AM335" s="1873">
        <v>0.5</v>
      </c>
      <c r="AN335" s="1873">
        <v>0.5</v>
      </c>
      <c r="AO335" s="1873">
        <v>7</v>
      </c>
      <c r="AP335" s="1873"/>
      <c r="AQ335" s="1873">
        <v>0.4</v>
      </c>
      <c r="AR335" s="1873"/>
      <c r="AS335" s="1873"/>
      <c r="AT335" s="1873">
        <v>0.3</v>
      </c>
      <c r="AU335" s="1873"/>
      <c r="AV335" s="1873"/>
      <c r="AW335" s="1873"/>
      <c r="AX335" s="1873"/>
      <c r="AY335" s="1873"/>
      <c r="AZ335" s="1873"/>
      <c r="BA335" s="1873"/>
      <c r="BB335" s="1873"/>
      <c r="BC335" s="1883"/>
      <c r="BD335" s="1873">
        <v>7</v>
      </c>
      <c r="BE335" s="1873"/>
      <c r="BF335" s="1873"/>
      <c r="BG335" s="1873">
        <v>1.2</v>
      </c>
      <c r="BH335" s="1873"/>
      <c r="BI335" s="1873"/>
      <c r="BJ335" s="1873"/>
      <c r="BK335" s="1873"/>
      <c r="BL335" s="1873"/>
      <c r="BM335" s="1873"/>
      <c r="BN335" s="1873"/>
      <c r="BO335" s="1873"/>
      <c r="BP335" s="1873"/>
      <c r="BQ335" s="1873"/>
      <c r="BR335" s="1873"/>
      <c r="BS335" s="1873"/>
      <c r="BT335" s="1873"/>
      <c r="BU335" s="1883"/>
      <c r="BV335" s="1873">
        <v>0.5</v>
      </c>
      <c r="BW335" s="1873"/>
      <c r="BX335" s="1873">
        <v>0.5</v>
      </c>
      <c r="BY335" s="1873">
        <v>0.5</v>
      </c>
      <c r="BZ335" s="1086" t="str">
        <f t="shared" si="1290"/>
        <v/>
      </c>
      <c r="CA335" s="1086" t="str">
        <f t="shared" si="1291"/>
        <v/>
      </c>
      <c r="CB335" s="1086">
        <f t="shared" si="1292"/>
        <v>0.42500000000000027</v>
      </c>
      <c r="CC335" s="1087" t="str">
        <f t="shared" si="1293"/>
        <v/>
      </c>
      <c r="CD335" s="1146" t="str">
        <f t="shared" si="1294"/>
        <v/>
      </c>
      <c r="CE335" s="1147" t="str">
        <f t="shared" si="1294"/>
        <v/>
      </c>
      <c r="CF335" s="1148" t="str">
        <f t="shared" si="1294"/>
        <v/>
      </c>
      <c r="CG335" s="1148" t="str">
        <f t="shared" si="1294"/>
        <v/>
      </c>
      <c r="CH335" s="1148" t="str">
        <f t="shared" si="1294"/>
        <v/>
      </c>
      <c r="CI335" s="1148" t="str">
        <f t="shared" si="1294"/>
        <v/>
      </c>
      <c r="CJ335" s="1148" t="str">
        <f t="shared" si="1294"/>
        <v/>
      </c>
      <c r="CK335" s="1149" t="str">
        <f t="shared" si="1294"/>
        <v/>
      </c>
      <c r="CL335" s="1149">
        <f t="shared" si="1294"/>
        <v>1.2</v>
      </c>
      <c r="CM335" s="1149">
        <f t="shared" si="1294"/>
        <v>7</v>
      </c>
      <c r="CN335" s="1148" t="str">
        <f t="shared" si="1294"/>
        <v/>
      </c>
      <c r="CO335" s="1148" t="str">
        <f t="shared" si="1294"/>
        <v/>
      </c>
      <c r="CP335" s="1148" t="str">
        <f t="shared" si="1294"/>
        <v/>
      </c>
      <c r="CQ335" s="1148" t="str">
        <f t="shared" si="1294"/>
        <v/>
      </c>
      <c r="CR335" s="1148" t="str">
        <f t="shared" si="1294"/>
        <v/>
      </c>
      <c r="CS335" s="1147" t="str">
        <f t="shared" si="1294"/>
        <v/>
      </c>
      <c r="CT335" s="1150" t="str">
        <f t="shared" si="1295"/>
        <v/>
      </c>
      <c r="CU335" s="1859" t="str">
        <f t="shared" si="1296"/>
        <v/>
      </c>
      <c r="CV335" s="1860" t="str">
        <f t="shared" si="1297"/>
        <v/>
      </c>
      <c r="CW335" s="1861" t="str">
        <f t="shared" si="1298"/>
        <v/>
      </c>
      <c r="CX335" s="1861" t="str">
        <f t="shared" si="1299"/>
        <v/>
      </c>
      <c r="CY335" s="1861" t="str">
        <f t="shared" si="1300"/>
        <v/>
      </c>
      <c r="CZ335" s="1861" t="str">
        <f t="shared" si="1301"/>
        <v/>
      </c>
      <c r="DA335" s="1861" t="str">
        <f t="shared" si="1302"/>
        <v/>
      </c>
      <c r="DB335" s="1862" t="str">
        <f t="shared" si="1303"/>
        <v/>
      </c>
      <c r="DC335" s="1862">
        <f t="shared" si="1304"/>
        <v>1.2</v>
      </c>
      <c r="DD335" s="1862">
        <f t="shared" si="1305"/>
        <v>7</v>
      </c>
      <c r="DE335" s="1861" t="str">
        <f t="shared" si="1306"/>
        <v/>
      </c>
      <c r="DF335" s="1861" t="str">
        <f t="shared" si="1307"/>
        <v/>
      </c>
      <c r="DG335" s="1861" t="str">
        <f t="shared" si="1308"/>
        <v/>
      </c>
      <c r="DH335" s="1861" t="str">
        <f t="shared" si="1309"/>
        <v/>
      </c>
      <c r="DI335" s="1861" t="str">
        <f t="shared" si="1310"/>
        <v/>
      </c>
      <c r="DJ335" s="1860" t="str">
        <f t="shared" si="1311"/>
        <v/>
      </c>
      <c r="DK335" s="1859" t="str">
        <f t="shared" si="1312"/>
        <v/>
      </c>
      <c r="DL335" s="1875">
        <f t="shared" si="1313"/>
        <v>2</v>
      </c>
      <c r="DM335" s="1876">
        <f t="shared" si="1314"/>
        <v>1</v>
      </c>
      <c r="DN335" s="1876">
        <f t="shared" si="1315"/>
        <v>6</v>
      </c>
      <c r="DO335" s="1876">
        <f t="shared" si="1316"/>
        <v>2</v>
      </c>
      <c r="DP335" s="1877"/>
      <c r="DQ335" s="1870"/>
      <c r="DR335" s="1870"/>
      <c r="DS335" s="1870"/>
      <c r="DT335" s="1870"/>
      <c r="DU335" s="1870"/>
      <c r="DV335" s="1870"/>
      <c r="DW335" s="1870"/>
      <c r="DX335" s="1870"/>
      <c r="DY335" s="1878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8" t="str">
        <f t="shared" si="1294"/>
        <v/>
      </c>
      <c r="CE336" s="1109" t="str">
        <f t="shared" si="1294"/>
        <v/>
      </c>
      <c r="CF336" s="1110" t="str">
        <f t="shared" si="1294"/>
        <v/>
      </c>
      <c r="CG336" s="1110" t="str">
        <f t="shared" si="1294"/>
        <v/>
      </c>
      <c r="CH336" s="1110" t="str">
        <f t="shared" si="1294"/>
        <v/>
      </c>
      <c r="CI336" s="1110" t="str">
        <f t="shared" si="1294"/>
        <v/>
      </c>
      <c r="CJ336" s="1110" t="str">
        <f t="shared" si="1294"/>
        <v/>
      </c>
      <c r="CK336" s="1111" t="str">
        <f t="shared" si="1294"/>
        <v/>
      </c>
      <c r="CL336" s="1111">
        <f t="shared" si="1294"/>
        <v>600</v>
      </c>
      <c r="CM336" s="1111">
        <f t="shared" si="1294"/>
        <v>630</v>
      </c>
      <c r="CN336" s="1110" t="str">
        <f t="shared" si="1294"/>
        <v/>
      </c>
      <c r="CO336" s="1110" t="str">
        <f t="shared" si="1294"/>
        <v/>
      </c>
      <c r="CP336" s="1110" t="str">
        <f t="shared" si="1294"/>
        <v/>
      </c>
      <c r="CQ336" s="1110" t="str">
        <f t="shared" si="1294"/>
        <v/>
      </c>
      <c r="CR336" s="1110" t="str">
        <f t="shared" si="1294"/>
        <v/>
      </c>
      <c r="CS336" s="1109" t="str">
        <f t="shared" si="1294"/>
        <v/>
      </c>
      <c r="CT336" s="1112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600</v>
      </c>
      <c r="DD336" s="327">
        <f t="shared" si="1305"/>
        <v>630</v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8" t="str">
        <f t="shared" si="1294"/>
        <v/>
      </c>
      <c r="CE337" s="1109" t="str">
        <f t="shared" si="1294"/>
        <v/>
      </c>
      <c r="CF337" s="1110" t="str">
        <f t="shared" si="1294"/>
        <v/>
      </c>
      <c r="CG337" s="1110" t="str">
        <f t="shared" si="1294"/>
        <v/>
      </c>
      <c r="CH337" s="1110" t="str">
        <f t="shared" si="1294"/>
        <v/>
      </c>
      <c r="CI337" s="1110" t="str">
        <f t="shared" si="1294"/>
        <v/>
      </c>
      <c r="CJ337" s="1110" t="str">
        <f t="shared" si="1294"/>
        <v/>
      </c>
      <c r="CK337" s="1111" t="str">
        <f t="shared" si="1294"/>
        <v/>
      </c>
      <c r="CL337" s="1111" t="str">
        <f t="shared" si="1294"/>
        <v/>
      </c>
      <c r="CM337" s="1111" t="str">
        <f t="shared" si="1294"/>
        <v/>
      </c>
      <c r="CN337" s="1110" t="str">
        <f t="shared" si="1294"/>
        <v/>
      </c>
      <c r="CO337" s="1110" t="str">
        <f t="shared" si="1294"/>
        <v/>
      </c>
      <c r="CP337" s="1110" t="str">
        <f t="shared" si="1294"/>
        <v/>
      </c>
      <c r="CQ337" s="1110" t="str">
        <f t="shared" si="1294"/>
        <v/>
      </c>
      <c r="CR337" s="1110" t="str">
        <f t="shared" si="1294"/>
        <v/>
      </c>
      <c r="CS337" s="1109" t="str">
        <f t="shared" si="1294"/>
        <v/>
      </c>
      <c r="CT337" s="1112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 t="str">
        <f t="shared" si="1304"/>
        <v/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4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5" t="str">
        <f t="shared" si="1342"/>
        <v/>
      </c>
      <c r="CG338" s="1115" t="str">
        <f t="shared" si="1342"/>
        <v/>
      </c>
      <c r="CH338" s="1115" t="str">
        <f t="shared" si="1342"/>
        <v/>
      </c>
      <c r="CI338" s="1115" t="str">
        <f t="shared" si="1342"/>
        <v/>
      </c>
      <c r="CJ338" s="1115" t="str">
        <f t="shared" si="1342"/>
        <v/>
      </c>
      <c r="CK338" s="1116">
        <f t="shared" si="1342"/>
        <v>0</v>
      </c>
      <c r="CL338" s="1116">
        <f t="shared" si="1342"/>
        <v>1.1154598825831702E-2</v>
      </c>
      <c r="CM338" s="1116">
        <f t="shared" si="1342"/>
        <v>2.974559686888454E-2</v>
      </c>
      <c r="CN338" s="1115">
        <f t="shared" si="1342"/>
        <v>4.9575994781474231E-2</v>
      </c>
      <c r="CO338" s="1115" t="str">
        <f t="shared" si="1342"/>
        <v/>
      </c>
      <c r="CP338" s="1115" t="str">
        <f t="shared" si="1342"/>
        <v/>
      </c>
      <c r="CQ338" s="1115" t="str">
        <f t="shared" si="1342"/>
        <v/>
      </c>
      <c r="CR338" s="1115" t="str">
        <f t="shared" si="1342"/>
        <v/>
      </c>
      <c r="CS338" s="1114" t="str">
        <f t="shared" si="1342"/>
        <v/>
      </c>
      <c r="CT338" s="1117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0</v>
      </c>
      <c r="DC338" s="315">
        <f t="shared" si="1304"/>
        <v>1.1154598825831702E-2</v>
      </c>
      <c r="DD338" s="315">
        <f t="shared" si="1305"/>
        <v>2.974559686888454E-2</v>
      </c>
      <c r="DE338" s="314">
        <f t="shared" si="1306"/>
        <v>4.9575994781474231E-2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879" customFormat="1" ht="15.75" customHeight="1">
      <c r="A339" s="1885" t="s">
        <v>238</v>
      </c>
      <c r="B339" s="1886">
        <v>10</v>
      </c>
      <c r="C339" s="1886">
        <v>10</v>
      </c>
      <c r="D339" s="1886"/>
      <c r="E339" s="1886"/>
      <c r="F339" s="1886"/>
      <c r="G339" s="1886"/>
      <c r="H339" s="1886">
        <v>1</v>
      </c>
      <c r="I339" s="1886">
        <v>3</v>
      </c>
      <c r="J339" s="1886">
        <v>1</v>
      </c>
      <c r="K339" s="1886"/>
      <c r="L339" s="1886"/>
      <c r="M339" s="1886"/>
      <c r="N339" s="1886"/>
      <c r="O339" s="1886"/>
      <c r="P339" s="1886"/>
      <c r="Q339" s="1886"/>
      <c r="R339" s="1886"/>
      <c r="S339" s="1887"/>
      <c r="T339" s="1886">
        <v>3</v>
      </c>
      <c r="U339" s="1886">
        <v>2</v>
      </c>
      <c r="V339" s="1886">
        <v>2</v>
      </c>
      <c r="W339" s="1886">
        <v>1</v>
      </c>
      <c r="X339" s="1886"/>
      <c r="Y339" s="1886"/>
      <c r="Z339" s="1886"/>
      <c r="AA339" s="1886">
        <v>20</v>
      </c>
      <c r="AB339" s="1886"/>
      <c r="AC339" s="1886"/>
      <c r="AD339" s="1886"/>
      <c r="AE339" s="1886"/>
      <c r="AF339" s="1886"/>
      <c r="AG339" s="1886"/>
      <c r="AH339" s="1886"/>
      <c r="AI339" s="1886"/>
      <c r="AJ339" s="1886"/>
      <c r="AK339" s="1858"/>
      <c r="AL339" s="1886">
        <v>3</v>
      </c>
      <c r="AM339" s="1886">
        <v>4</v>
      </c>
      <c r="AN339" s="1886">
        <v>2</v>
      </c>
      <c r="AO339" s="1886">
        <v>4</v>
      </c>
      <c r="AP339" s="1886"/>
      <c r="AQ339" s="1886">
        <v>5</v>
      </c>
      <c r="AR339" s="1886">
        <v>6</v>
      </c>
      <c r="AS339" s="1886">
        <v>2</v>
      </c>
      <c r="AT339" s="1886">
        <v>2</v>
      </c>
      <c r="AU339" s="1886"/>
      <c r="AV339" s="1886"/>
      <c r="AW339" s="1886"/>
      <c r="AX339" s="1886"/>
      <c r="AY339" s="1886"/>
      <c r="AZ339" s="1886"/>
      <c r="BA339" s="1886"/>
      <c r="BB339" s="1886"/>
      <c r="BC339" s="1858"/>
      <c r="BD339" s="1886">
        <v>1</v>
      </c>
      <c r="BE339" s="1886">
        <v>1</v>
      </c>
      <c r="BF339" s="1886">
        <v>6</v>
      </c>
      <c r="BG339" s="1886"/>
      <c r="BH339" s="1886">
        <v>10</v>
      </c>
      <c r="BI339" s="1886">
        <v>2</v>
      </c>
      <c r="BJ339" s="1886">
        <v>8</v>
      </c>
      <c r="BK339" s="1886">
        <v>7</v>
      </c>
      <c r="BL339" s="1886">
        <v>3</v>
      </c>
      <c r="BM339" s="1886"/>
      <c r="BN339" s="1886"/>
      <c r="BO339" s="1886"/>
      <c r="BP339" s="1886"/>
      <c r="BQ339" s="1886"/>
      <c r="BR339" s="1886"/>
      <c r="BS339" s="1886"/>
      <c r="BT339" s="1886"/>
      <c r="BU339" s="1887"/>
      <c r="BV339" s="1886">
        <v>3</v>
      </c>
      <c r="BW339" s="1886">
        <v>2</v>
      </c>
      <c r="BX339" s="1886">
        <v>3</v>
      </c>
      <c r="BY339" s="1886">
        <v>6</v>
      </c>
      <c r="BZ339" s="1086">
        <f t="shared" si="1290"/>
        <v>4.666666666666667</v>
      </c>
      <c r="CA339" s="1086">
        <f t="shared" si="1291"/>
        <v>2.3333333333333335</v>
      </c>
      <c r="CB339" s="1086">
        <f t="shared" si="1292"/>
        <v>3.3333333333333335</v>
      </c>
      <c r="CC339" s="1087">
        <f t="shared" si="1293"/>
        <v>4.5</v>
      </c>
      <c r="CD339" s="11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7" t="str">
        <f t="shared" si="1342"/>
        <v/>
      </c>
      <c r="CF339" s="1148" t="str">
        <f t="shared" si="1342"/>
        <v/>
      </c>
      <c r="CG339" s="1148" t="str">
        <f t="shared" si="1342"/>
        <v/>
      </c>
      <c r="CH339" s="1148" t="str">
        <f t="shared" si="1342"/>
        <v/>
      </c>
      <c r="CI339" s="1148">
        <f t="shared" si="1342"/>
        <v>1</v>
      </c>
      <c r="CJ339" s="1148">
        <f t="shared" si="1342"/>
        <v>1</v>
      </c>
      <c r="CK339" s="1149">
        <f t="shared" si="1342"/>
        <v>2</v>
      </c>
      <c r="CL339" s="1149">
        <f t="shared" si="1342"/>
        <v>3</v>
      </c>
      <c r="CM339" s="1149">
        <f t="shared" si="1342"/>
        <v>6</v>
      </c>
      <c r="CN339" s="1148">
        <f t="shared" si="1342"/>
        <v>7</v>
      </c>
      <c r="CO339" s="1148">
        <f t="shared" si="1342"/>
        <v>8</v>
      </c>
      <c r="CP339" s="1148">
        <f t="shared" si="1342"/>
        <v>10</v>
      </c>
      <c r="CQ339" s="1148" t="str">
        <f t="shared" si="1342"/>
        <v/>
      </c>
      <c r="CR339" s="1148" t="str">
        <f t="shared" si="1342"/>
        <v/>
      </c>
      <c r="CS339" s="1147" t="str">
        <f t="shared" si="1342"/>
        <v/>
      </c>
      <c r="CT339" s="1150" t="str">
        <f t="shared" si="1342"/>
        <v/>
      </c>
      <c r="CU339" s="1859" t="str">
        <f t="shared" si="1296"/>
        <v/>
      </c>
      <c r="CV339" s="1860" t="str">
        <f t="shared" si="1297"/>
        <v/>
      </c>
      <c r="CW339" s="1861" t="str">
        <f t="shared" si="1298"/>
        <v/>
      </c>
      <c r="CX339" s="1861" t="str">
        <f t="shared" si="1299"/>
        <v/>
      </c>
      <c r="CY339" s="1861" t="str">
        <f t="shared" si="1300"/>
        <v/>
      </c>
      <c r="CZ339" s="1861">
        <f t="shared" si="1301"/>
        <v>1</v>
      </c>
      <c r="DA339" s="1861">
        <f t="shared" si="1302"/>
        <v>1</v>
      </c>
      <c r="DB339" s="1862">
        <f t="shared" si="1303"/>
        <v>2</v>
      </c>
      <c r="DC339" s="1862">
        <f t="shared" si="1304"/>
        <v>3</v>
      </c>
      <c r="DD339" s="1862">
        <f t="shared" si="1305"/>
        <v>6</v>
      </c>
      <c r="DE339" s="1861">
        <f t="shared" si="1306"/>
        <v>7</v>
      </c>
      <c r="DF339" s="1861">
        <f t="shared" si="1307"/>
        <v>8</v>
      </c>
      <c r="DG339" s="1861">
        <f t="shared" si="1308"/>
        <v>10</v>
      </c>
      <c r="DH339" s="1861" t="str">
        <f t="shared" si="1309"/>
        <v/>
      </c>
      <c r="DI339" s="1861" t="str">
        <f t="shared" si="1310"/>
        <v/>
      </c>
      <c r="DJ339" s="1860" t="str">
        <f t="shared" si="1311"/>
        <v/>
      </c>
      <c r="DK339" s="1859" t="str">
        <f t="shared" si="1312"/>
        <v/>
      </c>
      <c r="DL339" s="1875">
        <f t="shared" si="1313"/>
        <v>5</v>
      </c>
      <c r="DM339" s="1876">
        <f t="shared" si="1314"/>
        <v>5</v>
      </c>
      <c r="DN339" s="1876">
        <f t="shared" si="1315"/>
        <v>8</v>
      </c>
      <c r="DO339" s="1876">
        <f t="shared" si="1316"/>
        <v>8</v>
      </c>
      <c r="DP339" s="1877"/>
      <c r="DQ339" s="1870"/>
      <c r="DR339" s="1870"/>
      <c r="DS339" s="1870"/>
      <c r="DT339" s="1870"/>
      <c r="DU339" s="1870"/>
      <c r="DV339" s="1870"/>
      <c r="DW339" s="1870"/>
      <c r="DX339" s="1870"/>
      <c r="DY339" s="1878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1113</v>
      </c>
      <c r="BW340" s="80" t="s">
        <v>1114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1"/>
      <c r="CE340" s="1152"/>
      <c r="CF340" s="1152"/>
      <c r="CG340" s="1152"/>
      <c r="CH340" s="1152"/>
      <c r="CI340" s="1152"/>
      <c r="CJ340" s="1152"/>
      <c r="CK340" s="1152"/>
      <c r="CL340" s="1152"/>
      <c r="CM340" s="1152"/>
      <c r="CN340" s="1152"/>
      <c r="CO340" s="1152"/>
      <c r="CP340" s="1152"/>
      <c r="CQ340" s="1152"/>
      <c r="CR340" s="1152"/>
      <c r="CS340" s="1152"/>
      <c r="CT340" s="1134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8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9" t="str">
        <f t="shared" si="1347"/>
        <v/>
      </c>
      <c r="CF341" s="1110" t="str">
        <f t="shared" si="1347"/>
        <v/>
      </c>
      <c r="CG341" s="1110" t="str">
        <f t="shared" si="1347"/>
        <v/>
      </c>
      <c r="CH341" s="1110" t="str">
        <f t="shared" si="1347"/>
        <v/>
      </c>
      <c r="CI341" s="1110">
        <f t="shared" si="1347"/>
        <v>20</v>
      </c>
      <c r="CJ341" s="1110">
        <f t="shared" si="1347"/>
        <v>40</v>
      </c>
      <c r="CK341" s="1111">
        <f t="shared" si="1347"/>
        <v>50</v>
      </c>
      <c r="CL341" s="1111">
        <f t="shared" si="1347"/>
        <v>50</v>
      </c>
      <c r="CM341" s="1111">
        <f t="shared" si="1347"/>
        <v>50</v>
      </c>
      <c r="CN341" s="1110">
        <f t="shared" si="1347"/>
        <v>50</v>
      </c>
      <c r="CO341" s="1110">
        <f t="shared" si="1347"/>
        <v>50</v>
      </c>
      <c r="CP341" s="1110">
        <f t="shared" si="1347"/>
        <v>50</v>
      </c>
      <c r="CQ341" s="1110" t="str">
        <f t="shared" si="1347"/>
        <v/>
      </c>
      <c r="CR341" s="1110" t="str">
        <f t="shared" si="1347"/>
        <v/>
      </c>
      <c r="CS341" s="1109" t="str">
        <f t="shared" si="1347"/>
        <v/>
      </c>
      <c r="CT341" s="1112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8" t="str">
        <f t="shared" si="1347"/>
        <v/>
      </c>
      <c r="CE342" s="1109" t="str">
        <f t="shared" si="1347"/>
        <v/>
      </c>
      <c r="CF342" s="1110" t="str">
        <f t="shared" si="1347"/>
        <v/>
      </c>
      <c r="CG342" s="1110" t="str">
        <f t="shared" si="1347"/>
        <v/>
      </c>
      <c r="CH342" s="1110" t="str">
        <f t="shared" si="1347"/>
        <v/>
      </c>
      <c r="CI342" s="1110">
        <f t="shared" si="1347"/>
        <v>50</v>
      </c>
      <c r="CJ342" s="1110">
        <f t="shared" si="1347"/>
        <v>50</v>
      </c>
      <c r="CK342" s="1111">
        <f t="shared" si="1347"/>
        <v>80</v>
      </c>
      <c r="CL342" s="1111">
        <f t="shared" si="1347"/>
        <v>150</v>
      </c>
      <c r="CM342" s="1111">
        <f t="shared" si="1347"/>
        <v>160</v>
      </c>
      <c r="CN342" s="1110">
        <f t="shared" si="1347"/>
        <v>300</v>
      </c>
      <c r="CO342" s="1110">
        <f t="shared" si="1347"/>
        <v>350</v>
      </c>
      <c r="CP342" s="1110">
        <f t="shared" si="1347"/>
        <v>500</v>
      </c>
      <c r="CQ342" s="1110" t="str">
        <f t="shared" si="1347"/>
        <v/>
      </c>
      <c r="CR342" s="1110" t="str">
        <f t="shared" si="1347"/>
        <v/>
      </c>
      <c r="CS342" s="1109" t="str">
        <f t="shared" si="1347"/>
        <v/>
      </c>
      <c r="CT342" s="1112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>
        <f t="shared" si="1354"/>
        <v>50</v>
      </c>
      <c r="DA342" s="326">
        <f t="shared" si="1355"/>
        <v>50</v>
      </c>
      <c r="DB342" s="327">
        <f t="shared" si="1356"/>
        <v>80</v>
      </c>
      <c r="DC342" s="327">
        <f t="shared" si="1357"/>
        <v>150</v>
      </c>
      <c r="DD342" s="327">
        <f t="shared" si="1358"/>
        <v>160</v>
      </c>
      <c r="DE342" s="326">
        <f t="shared" si="1359"/>
        <v>300</v>
      </c>
      <c r="DF342" s="326">
        <f t="shared" si="1360"/>
        <v>350</v>
      </c>
      <c r="DG342" s="326">
        <f t="shared" si="1361"/>
        <v>500</v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8">
        <f t="shared" si="1347"/>
        <v>5790</v>
      </c>
      <c r="CE343" s="1109">
        <f t="shared" si="1347"/>
        <v>5790</v>
      </c>
      <c r="CF343" s="1110">
        <f t="shared" si="1347"/>
        <v>5790</v>
      </c>
      <c r="CG343" s="1110">
        <f t="shared" si="1347"/>
        <v>5790</v>
      </c>
      <c r="CH343" s="1110">
        <f t="shared" si="1347"/>
        <v>5790</v>
      </c>
      <c r="CI343" s="1110">
        <f t="shared" si="1347"/>
        <v>5790</v>
      </c>
      <c r="CJ343" s="1110">
        <f t="shared" si="1347"/>
        <v>5790</v>
      </c>
      <c r="CK343" s="1111">
        <f t="shared" si="1347"/>
        <v>5790</v>
      </c>
      <c r="CL343" s="1111">
        <f t="shared" si="1347"/>
        <v>5790</v>
      </c>
      <c r="CM343" s="1111">
        <f t="shared" si="1347"/>
        <v>5790</v>
      </c>
      <c r="CN343" s="1110">
        <f t="shared" si="1347"/>
        <v>5790</v>
      </c>
      <c r="CO343" s="1110">
        <f t="shared" si="1347"/>
        <v>5790</v>
      </c>
      <c r="CP343" s="1110">
        <f t="shared" si="1347"/>
        <v>5790</v>
      </c>
      <c r="CQ343" s="1110">
        <f t="shared" si="1347"/>
        <v>5790</v>
      </c>
      <c r="CR343" s="1110">
        <f t="shared" si="1347"/>
        <v>5790</v>
      </c>
      <c r="CS343" s="1109">
        <f t="shared" si="1347"/>
        <v>5790</v>
      </c>
      <c r="CT343" s="1112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8" t="str">
        <f t="shared" si="1347"/>
        <v/>
      </c>
      <c r="CE344" s="1109" t="str">
        <f t="shared" si="1347"/>
        <v/>
      </c>
      <c r="CF344" s="1110" t="str">
        <f t="shared" si="1347"/>
        <v/>
      </c>
      <c r="CG344" s="1110" t="str">
        <f t="shared" si="1347"/>
        <v/>
      </c>
      <c r="CH344" s="1110" t="str">
        <f t="shared" si="1347"/>
        <v/>
      </c>
      <c r="CI344" s="1110" t="str">
        <f t="shared" si="1347"/>
        <v/>
      </c>
      <c r="CJ344" s="1110">
        <f t="shared" si="1347"/>
        <v>20</v>
      </c>
      <c r="CK344" s="1111">
        <f t="shared" si="1347"/>
        <v>40</v>
      </c>
      <c r="CL344" s="1111">
        <f t="shared" si="1347"/>
        <v>60</v>
      </c>
      <c r="CM344" s="1111">
        <f t="shared" si="1347"/>
        <v>120</v>
      </c>
      <c r="CN344" s="1110">
        <f t="shared" si="1347"/>
        <v>200</v>
      </c>
      <c r="CO344" s="1110">
        <f t="shared" si="1347"/>
        <v>300</v>
      </c>
      <c r="CP344" s="1110" t="str">
        <f t="shared" si="1347"/>
        <v/>
      </c>
      <c r="CQ344" s="1110" t="str">
        <f t="shared" si="1347"/>
        <v/>
      </c>
      <c r="CR344" s="1110" t="str">
        <f t="shared" si="1347"/>
        <v/>
      </c>
      <c r="CS344" s="1109" t="str">
        <f t="shared" si="1347"/>
        <v/>
      </c>
      <c r="CT344" s="1112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>
        <f t="shared" si="1355"/>
        <v>20</v>
      </c>
      <c r="DB344" s="327">
        <f t="shared" si="1356"/>
        <v>40</v>
      </c>
      <c r="DC344" s="327">
        <f t="shared" si="1357"/>
        <v>60</v>
      </c>
      <c r="DD344" s="327">
        <f t="shared" si="1358"/>
        <v>120</v>
      </c>
      <c r="DE344" s="326">
        <f t="shared" si="1359"/>
        <v>200</v>
      </c>
      <c r="DF344" s="326">
        <f t="shared" si="1360"/>
        <v>300</v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879" customFormat="1" ht="15.75" customHeight="1">
      <c r="A345" s="1856" t="s">
        <v>163</v>
      </c>
      <c r="B345" s="1873"/>
      <c r="C345" s="1873"/>
      <c r="D345" s="1873"/>
      <c r="E345" s="1873"/>
      <c r="F345" s="1873"/>
      <c r="G345" s="1873"/>
      <c r="H345" s="1873"/>
      <c r="I345" s="1873">
        <v>5</v>
      </c>
      <c r="J345" s="1873"/>
      <c r="K345" s="1873"/>
      <c r="L345" s="1873"/>
      <c r="M345" s="1873"/>
      <c r="N345" s="1873"/>
      <c r="O345" s="1873"/>
      <c r="P345" s="1873"/>
      <c r="Q345" s="1873"/>
      <c r="R345" s="1873"/>
      <c r="S345" s="1888"/>
      <c r="T345" s="1873">
        <v>3</v>
      </c>
      <c r="U345" s="1873"/>
      <c r="V345" s="1873">
        <v>3</v>
      </c>
      <c r="W345" s="1873"/>
      <c r="X345" s="1873"/>
      <c r="Y345" s="1873"/>
      <c r="Z345" s="1873"/>
      <c r="AA345" s="1873"/>
      <c r="AB345" s="1873"/>
      <c r="AC345" s="1873"/>
      <c r="AD345" s="1873"/>
      <c r="AE345" s="1873"/>
      <c r="AF345" s="1873"/>
      <c r="AG345" s="1873"/>
      <c r="AH345" s="1873"/>
      <c r="AI345" s="1873"/>
      <c r="AJ345" s="1873"/>
      <c r="AK345" s="1858"/>
      <c r="AL345" s="1873">
        <v>8</v>
      </c>
      <c r="AM345" s="1873">
        <v>3.6</v>
      </c>
      <c r="AN345" s="1873">
        <v>3</v>
      </c>
      <c r="AO345" s="1873">
        <v>6</v>
      </c>
      <c r="AP345" s="1873"/>
      <c r="AQ345" s="1873">
        <v>4</v>
      </c>
      <c r="AR345" s="1873">
        <v>6</v>
      </c>
      <c r="AS345" s="1873">
        <v>2.5</v>
      </c>
      <c r="AT345" s="1873">
        <v>5</v>
      </c>
      <c r="AU345" s="1873"/>
      <c r="AV345" s="1873"/>
      <c r="AW345" s="1873"/>
      <c r="AX345" s="1873"/>
      <c r="AY345" s="1873"/>
      <c r="AZ345" s="1873"/>
      <c r="BA345" s="1873"/>
      <c r="BB345" s="1873"/>
      <c r="BC345" s="1858"/>
      <c r="BD345" s="1873">
        <v>1.25</v>
      </c>
      <c r="BE345" s="1873"/>
      <c r="BF345" s="1873">
        <v>3</v>
      </c>
      <c r="BG345" s="1873"/>
      <c r="BH345" s="1873">
        <v>37.5</v>
      </c>
      <c r="BI345" s="1873">
        <v>3</v>
      </c>
      <c r="BJ345" s="1873">
        <v>4</v>
      </c>
      <c r="BK345" s="1873">
        <v>6</v>
      </c>
      <c r="BL345" s="1873"/>
      <c r="BM345" s="1873"/>
      <c r="BN345" s="1873"/>
      <c r="BO345" s="1873"/>
      <c r="BP345" s="1873"/>
      <c r="BQ345" s="1873"/>
      <c r="BR345" s="1873"/>
      <c r="BS345" s="1873"/>
      <c r="BT345" s="1873"/>
      <c r="BU345" s="1888"/>
      <c r="BV345" s="1873"/>
      <c r="BW345" s="1873"/>
      <c r="BX345" s="1873">
        <v>4</v>
      </c>
      <c r="BY345" s="1873">
        <v>4</v>
      </c>
      <c r="BZ345" s="1086" t="str">
        <f t="shared" si="1343"/>
        <v/>
      </c>
      <c r="CA345" s="1086" t="str">
        <f t="shared" si="1344"/>
        <v/>
      </c>
      <c r="CB345" s="1086">
        <f t="shared" si="1345"/>
        <v>4.6000000000000005</v>
      </c>
      <c r="CC345" s="1087">
        <f t="shared" si="1346"/>
        <v>4</v>
      </c>
      <c r="CD345" s="1146" t="str">
        <f t="shared" si="1347"/>
        <v/>
      </c>
      <c r="CE345" s="1147" t="str">
        <f t="shared" si="1347"/>
        <v/>
      </c>
      <c r="CF345" s="1148" t="str">
        <f t="shared" si="1347"/>
        <v/>
      </c>
      <c r="CG345" s="1148" t="str">
        <f t="shared" si="1347"/>
        <v/>
      </c>
      <c r="CH345" s="1148" t="str">
        <f t="shared" si="1347"/>
        <v/>
      </c>
      <c r="CI345" s="1148" t="str">
        <f t="shared" si="1347"/>
        <v/>
      </c>
      <c r="CJ345" s="1148">
        <f t="shared" si="1347"/>
        <v>1.25</v>
      </c>
      <c r="CK345" s="1149">
        <f t="shared" si="1347"/>
        <v>3</v>
      </c>
      <c r="CL345" s="1149">
        <f t="shared" si="1347"/>
        <v>3</v>
      </c>
      <c r="CM345" s="1149">
        <f t="shared" si="1347"/>
        <v>4</v>
      </c>
      <c r="CN345" s="1148">
        <f t="shared" si="1347"/>
        <v>6</v>
      </c>
      <c r="CO345" s="1148">
        <f t="shared" si="1347"/>
        <v>37.5</v>
      </c>
      <c r="CP345" s="1148" t="str">
        <f t="shared" si="1347"/>
        <v/>
      </c>
      <c r="CQ345" s="1148" t="str">
        <f t="shared" si="1347"/>
        <v/>
      </c>
      <c r="CR345" s="1148" t="str">
        <f t="shared" si="1347"/>
        <v/>
      </c>
      <c r="CS345" s="1147" t="str">
        <f t="shared" si="1347"/>
        <v/>
      </c>
      <c r="CT345" s="1150" t="str">
        <f t="shared" si="1348"/>
        <v/>
      </c>
      <c r="CU345" s="1859" t="str">
        <f t="shared" si="1349"/>
        <v/>
      </c>
      <c r="CV345" s="1860" t="str">
        <f t="shared" si="1350"/>
        <v/>
      </c>
      <c r="CW345" s="1861" t="str">
        <f t="shared" si="1351"/>
        <v/>
      </c>
      <c r="CX345" s="1861" t="str">
        <f t="shared" si="1352"/>
        <v/>
      </c>
      <c r="CY345" s="1861" t="str">
        <f t="shared" si="1353"/>
        <v/>
      </c>
      <c r="CZ345" s="1861" t="str">
        <f t="shared" si="1354"/>
        <v/>
      </c>
      <c r="DA345" s="1861">
        <f t="shared" si="1355"/>
        <v>1.25</v>
      </c>
      <c r="DB345" s="1862">
        <f t="shared" si="1356"/>
        <v>3</v>
      </c>
      <c r="DC345" s="1862">
        <f t="shared" si="1357"/>
        <v>3</v>
      </c>
      <c r="DD345" s="1862">
        <f t="shared" si="1358"/>
        <v>4</v>
      </c>
      <c r="DE345" s="1861">
        <f t="shared" si="1359"/>
        <v>6</v>
      </c>
      <c r="DF345" s="1861">
        <f t="shared" si="1360"/>
        <v>37.5</v>
      </c>
      <c r="DG345" s="1861" t="str">
        <f t="shared" si="1361"/>
        <v/>
      </c>
      <c r="DH345" s="1861" t="str">
        <f t="shared" si="1362"/>
        <v/>
      </c>
      <c r="DI345" s="1861" t="str">
        <f t="shared" si="1363"/>
        <v/>
      </c>
      <c r="DJ345" s="1860" t="str">
        <f t="shared" si="1364"/>
        <v/>
      </c>
      <c r="DK345" s="1859" t="str">
        <f t="shared" si="1365"/>
        <v/>
      </c>
      <c r="DL345" s="1875">
        <f t="shared" si="1366"/>
        <v>1</v>
      </c>
      <c r="DM345" s="1876">
        <f t="shared" si="1367"/>
        <v>2</v>
      </c>
      <c r="DN345" s="1876">
        <f t="shared" si="1368"/>
        <v>8</v>
      </c>
      <c r="DO345" s="1876">
        <f t="shared" si="1369"/>
        <v>6</v>
      </c>
      <c r="DP345" s="1877"/>
      <c r="DQ345" s="1870"/>
      <c r="DR345" s="1870"/>
      <c r="DS345" s="1870"/>
      <c r="DT345" s="1870"/>
      <c r="DU345" s="1870"/>
      <c r="DV345" s="1870"/>
      <c r="DW345" s="1870"/>
      <c r="DX345" s="1870"/>
      <c r="DY345" s="1878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8" t="str">
        <f t="shared" si="1347"/>
        <v/>
      </c>
      <c r="CE346" s="1109" t="str">
        <f t="shared" si="1347"/>
        <v/>
      </c>
      <c r="CF346" s="1110" t="str">
        <f t="shared" si="1347"/>
        <v/>
      </c>
      <c r="CG346" s="1110" t="str">
        <f t="shared" si="1347"/>
        <v/>
      </c>
      <c r="CH346" s="1110" t="str">
        <f t="shared" si="1347"/>
        <v/>
      </c>
      <c r="CI346" s="1110" t="str">
        <f t="shared" si="1347"/>
        <v/>
      </c>
      <c r="CJ346" s="1110">
        <f t="shared" si="1347"/>
        <v>50</v>
      </c>
      <c r="CK346" s="1111">
        <f t="shared" si="1347"/>
        <v>60</v>
      </c>
      <c r="CL346" s="1111">
        <f t="shared" si="1347"/>
        <v>480</v>
      </c>
      <c r="CM346" s="1111">
        <f t="shared" si="1347"/>
        <v>900</v>
      </c>
      <c r="CN346" s="1110">
        <f t="shared" si="1347"/>
        <v>1200</v>
      </c>
      <c r="CO346" s="1110">
        <f t="shared" si="1347"/>
        <v>2250</v>
      </c>
      <c r="CP346" s="1110" t="str">
        <f t="shared" si="1347"/>
        <v/>
      </c>
      <c r="CQ346" s="1110" t="str">
        <f t="shared" si="1347"/>
        <v/>
      </c>
      <c r="CR346" s="1110" t="str">
        <f t="shared" si="1347"/>
        <v/>
      </c>
      <c r="CS346" s="1109" t="str">
        <f t="shared" si="1347"/>
        <v/>
      </c>
      <c r="CT346" s="1112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>
        <f t="shared" si="1355"/>
        <v>50</v>
      </c>
      <c r="DB346" s="327">
        <f t="shared" si="1356"/>
        <v>60</v>
      </c>
      <c r="DC346" s="327">
        <f t="shared" si="1357"/>
        <v>480</v>
      </c>
      <c r="DD346" s="327">
        <f t="shared" si="1358"/>
        <v>900</v>
      </c>
      <c r="DE346" s="326">
        <f t="shared" si="1359"/>
        <v>1200</v>
      </c>
      <c r="DF346" s="326">
        <f t="shared" si="1360"/>
        <v>2250</v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8" t="str">
        <f t="shared" si="1347"/>
        <v/>
      </c>
      <c r="CE347" s="1109" t="str">
        <f t="shared" si="1347"/>
        <v/>
      </c>
      <c r="CF347" s="1110" t="str">
        <f t="shared" si="1347"/>
        <v/>
      </c>
      <c r="CG347" s="1110" t="str">
        <f t="shared" si="1347"/>
        <v/>
      </c>
      <c r="CH347" s="1110" t="str">
        <f t="shared" si="1347"/>
        <v/>
      </c>
      <c r="CI347" s="1110" t="str">
        <f t="shared" si="1347"/>
        <v/>
      </c>
      <c r="CJ347" s="1110">
        <f t="shared" si="1347"/>
        <v>5</v>
      </c>
      <c r="CK347" s="1111">
        <f t="shared" si="1347"/>
        <v>10</v>
      </c>
      <c r="CL347" s="1111">
        <f t="shared" si="1347"/>
        <v>20</v>
      </c>
      <c r="CM347" s="1111">
        <f t="shared" si="1347"/>
        <v>20</v>
      </c>
      <c r="CN347" s="1110">
        <f t="shared" si="1347"/>
        <v>350</v>
      </c>
      <c r="CO347" s="1110" t="str">
        <f t="shared" si="1347"/>
        <v/>
      </c>
      <c r="CP347" s="1110" t="str">
        <f t="shared" si="1347"/>
        <v/>
      </c>
      <c r="CQ347" s="1110" t="str">
        <f t="shared" si="1347"/>
        <v/>
      </c>
      <c r="CR347" s="1110" t="str">
        <f t="shared" si="1347"/>
        <v/>
      </c>
      <c r="CS347" s="1109" t="str">
        <f t="shared" si="1347"/>
        <v/>
      </c>
      <c r="CT347" s="1112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>
        <f t="shared" si="1355"/>
        <v>5</v>
      </c>
      <c r="DB347" s="327">
        <f t="shared" si="1356"/>
        <v>10</v>
      </c>
      <c r="DC347" s="327">
        <f t="shared" si="1357"/>
        <v>20</v>
      </c>
      <c r="DD347" s="327">
        <f t="shared" si="1358"/>
        <v>20</v>
      </c>
      <c r="DE347" s="326">
        <f t="shared" si="1359"/>
        <v>350</v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4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5" t="str">
        <f t="shared" si="1398"/>
        <v/>
      </c>
      <c r="CG348" s="1115" t="str">
        <f t="shared" si="1398"/>
        <v/>
      </c>
      <c r="CH348" s="1115" t="str">
        <f t="shared" si="1398"/>
        <v/>
      </c>
      <c r="CI348" s="1115">
        <f t="shared" si="1398"/>
        <v>0</v>
      </c>
      <c r="CJ348" s="1115">
        <f t="shared" si="1398"/>
        <v>0</v>
      </c>
      <c r="CK348" s="1116">
        <f t="shared" si="1398"/>
        <v>2.517938682322244E-2</v>
      </c>
      <c r="CL348" s="1116">
        <f t="shared" si="1398"/>
        <v>3.1474233529028048E-2</v>
      </c>
      <c r="CM348" s="1116">
        <f t="shared" si="1398"/>
        <v>5.9351411797595753E-2</v>
      </c>
      <c r="CN348" s="1115">
        <f t="shared" si="1398"/>
        <v>6.7984344422700585E-2</v>
      </c>
      <c r="CO348" s="1115">
        <f t="shared" si="1398"/>
        <v>8.1833007175472927E-2</v>
      </c>
      <c r="CP348" s="1115">
        <f t="shared" si="1398"/>
        <v>0.12589693411611219</v>
      </c>
      <c r="CQ348" s="1115" t="str">
        <f t="shared" si="1398"/>
        <v/>
      </c>
      <c r="CR348" s="1115" t="str">
        <f t="shared" si="1398"/>
        <v/>
      </c>
      <c r="CS348" s="1114" t="str">
        <f t="shared" si="1398"/>
        <v/>
      </c>
      <c r="CT348" s="1117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>
        <f t="shared" si="1354"/>
        <v>0</v>
      </c>
      <c r="DA348" s="314">
        <f t="shared" si="1355"/>
        <v>0</v>
      </c>
      <c r="DB348" s="315">
        <f t="shared" si="1356"/>
        <v>2.517938682322244E-2</v>
      </c>
      <c r="DC348" s="315">
        <f t="shared" si="1357"/>
        <v>3.1474233529028048E-2</v>
      </c>
      <c r="DD348" s="315">
        <f t="shared" si="1358"/>
        <v>5.9351411797595753E-2</v>
      </c>
      <c r="DE348" s="314">
        <f t="shared" si="1359"/>
        <v>6.7984344422700585E-2</v>
      </c>
      <c r="DF348" s="314">
        <f t="shared" si="1360"/>
        <v>8.1833007175472927E-2</v>
      </c>
      <c r="DG348" s="314">
        <f t="shared" si="1361"/>
        <v>0.12589693411611219</v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9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0" t="str">
        <f t="shared" si="1399"/>
        <v/>
      </c>
      <c r="CG349" s="1110" t="str">
        <f t="shared" si="1399"/>
        <v/>
      </c>
      <c r="CH349" s="1110" t="str">
        <f t="shared" si="1399"/>
        <v/>
      </c>
      <c r="CI349" s="1110" t="str">
        <f t="shared" si="1399"/>
        <v/>
      </c>
      <c r="CJ349" s="1110" t="str">
        <f t="shared" si="1399"/>
        <v/>
      </c>
      <c r="CK349" s="1111">
        <f t="shared" si="1399"/>
        <v>5</v>
      </c>
      <c r="CL349" s="1111">
        <f t="shared" si="1399"/>
        <v>6</v>
      </c>
      <c r="CM349" s="1111">
        <f t="shared" si="1399"/>
        <v>10</v>
      </c>
      <c r="CN349" s="1110">
        <f t="shared" si="1399"/>
        <v>20</v>
      </c>
      <c r="CO349" s="1110" t="str">
        <f t="shared" si="1399"/>
        <v/>
      </c>
      <c r="CP349" s="1110" t="str">
        <f t="shared" si="1399"/>
        <v/>
      </c>
      <c r="CQ349" s="1110" t="str">
        <f t="shared" si="1399"/>
        <v/>
      </c>
      <c r="CR349" s="1110" t="str">
        <f t="shared" si="1399"/>
        <v/>
      </c>
      <c r="CS349" s="1109" t="str">
        <f t="shared" si="1399"/>
        <v/>
      </c>
      <c r="CT349" s="1112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5</v>
      </c>
      <c r="DC349" s="327">
        <f t="shared" si="1357"/>
        <v>6</v>
      </c>
      <c r="DD349" s="327">
        <f t="shared" si="1358"/>
        <v>10</v>
      </c>
      <c r="DE349" s="326">
        <f t="shared" si="1359"/>
        <v>20</v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2" t="str">
        <f t="shared" si="1399"/>
        <v/>
      </c>
      <c r="CF350" s="1152" t="str">
        <f t="shared" si="1399"/>
        <v/>
      </c>
      <c r="CG350" s="1152" t="str">
        <f t="shared" si="1399"/>
        <v/>
      </c>
      <c r="CH350" s="1152" t="str">
        <f t="shared" si="1399"/>
        <v/>
      </c>
      <c r="CI350" s="1152" t="str">
        <f t="shared" si="1399"/>
        <v/>
      </c>
      <c r="CJ350" s="1152" t="str">
        <f t="shared" si="1399"/>
        <v/>
      </c>
      <c r="CK350" s="1152" t="str">
        <f t="shared" si="1399"/>
        <v/>
      </c>
      <c r="CL350" s="1152" t="str">
        <f t="shared" si="1399"/>
        <v/>
      </c>
      <c r="CM350" s="1152" t="str">
        <f t="shared" si="1399"/>
        <v/>
      </c>
      <c r="CN350" s="1152" t="str">
        <f t="shared" si="1399"/>
        <v/>
      </c>
      <c r="CO350" s="1152" t="str">
        <f t="shared" si="1399"/>
        <v/>
      </c>
      <c r="CP350" s="1152" t="str">
        <f t="shared" si="1399"/>
        <v/>
      </c>
      <c r="CQ350" s="1152" t="str">
        <f t="shared" si="1399"/>
        <v/>
      </c>
      <c r="CR350" s="1152" t="str">
        <f t="shared" si="1399"/>
        <v/>
      </c>
      <c r="CS350" s="1152" t="str">
        <f t="shared" si="1399"/>
        <v/>
      </c>
      <c r="CT350" s="1134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8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9" t="str">
        <f t="shared" si="1404"/>
        <v/>
      </c>
      <c r="CF351" s="1110" t="str">
        <f t="shared" si="1404"/>
        <v/>
      </c>
      <c r="CG351" s="1110" t="str">
        <f t="shared" si="1404"/>
        <v/>
      </c>
      <c r="CH351" s="1110" t="str">
        <f t="shared" si="1404"/>
        <v/>
      </c>
      <c r="CI351" s="1110" t="str">
        <f t="shared" si="1404"/>
        <v/>
      </c>
      <c r="CJ351" s="1110" t="str">
        <f t="shared" si="1404"/>
        <v/>
      </c>
      <c r="CK351" s="1111">
        <f t="shared" si="1404"/>
        <v>20</v>
      </c>
      <c r="CL351" s="1111">
        <f t="shared" si="1404"/>
        <v>25</v>
      </c>
      <c r="CM351" s="1111">
        <f t="shared" si="1404"/>
        <v>50</v>
      </c>
      <c r="CN351" s="1110">
        <f t="shared" si="1404"/>
        <v>50</v>
      </c>
      <c r="CO351" s="1110" t="str">
        <f t="shared" si="1404"/>
        <v/>
      </c>
      <c r="CP351" s="1110" t="str">
        <f t="shared" si="1404"/>
        <v/>
      </c>
      <c r="CQ351" s="1110" t="str">
        <f t="shared" si="1404"/>
        <v/>
      </c>
      <c r="CR351" s="1110" t="str">
        <f t="shared" si="1404"/>
        <v/>
      </c>
      <c r="CS351" s="1109" t="str">
        <f t="shared" si="1404"/>
        <v/>
      </c>
      <c r="CT351" s="1112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8" t="str">
        <f t="shared" si="1404"/>
        <v/>
      </c>
      <c r="CE352" s="1109" t="str">
        <f t="shared" si="1404"/>
        <v/>
      </c>
      <c r="CF352" s="1110" t="str">
        <f t="shared" si="1404"/>
        <v/>
      </c>
      <c r="CG352" s="1110" t="str">
        <f t="shared" si="1404"/>
        <v/>
      </c>
      <c r="CH352" s="1110" t="str">
        <f t="shared" si="1404"/>
        <v/>
      </c>
      <c r="CI352" s="1110" t="str">
        <f t="shared" si="1404"/>
        <v/>
      </c>
      <c r="CJ352" s="1110" t="str">
        <f t="shared" si="1404"/>
        <v/>
      </c>
      <c r="CK352" s="1111">
        <f t="shared" si="1404"/>
        <v>120</v>
      </c>
      <c r="CL352" s="1111">
        <f t="shared" si="1404"/>
        <v>250</v>
      </c>
      <c r="CM352" s="1111">
        <f t="shared" si="1404"/>
        <v>250</v>
      </c>
      <c r="CN352" s="1110">
        <f t="shared" si="1404"/>
        <v>1000</v>
      </c>
      <c r="CO352" s="1110" t="str">
        <f t="shared" si="1404"/>
        <v/>
      </c>
      <c r="CP352" s="1110" t="str">
        <f t="shared" si="1404"/>
        <v/>
      </c>
      <c r="CQ352" s="1110" t="str">
        <f t="shared" si="1404"/>
        <v/>
      </c>
      <c r="CR352" s="1110" t="str">
        <f t="shared" si="1404"/>
        <v/>
      </c>
      <c r="CS352" s="1109" t="str">
        <f t="shared" si="1404"/>
        <v/>
      </c>
      <c r="CT352" s="1112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120</v>
      </c>
      <c r="DC352" s="327">
        <f t="shared" si="1414"/>
        <v>250</v>
      </c>
      <c r="DD352" s="327">
        <f t="shared" si="1415"/>
        <v>250</v>
      </c>
      <c r="DE352" s="326">
        <f t="shared" si="1416"/>
        <v>1000</v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8">
        <f t="shared" si="1404"/>
        <v>480</v>
      </c>
      <c r="CE353" s="1109">
        <f t="shared" si="1404"/>
        <v>480</v>
      </c>
      <c r="CF353" s="1110">
        <f t="shared" si="1404"/>
        <v>480</v>
      </c>
      <c r="CG353" s="1110">
        <f t="shared" si="1404"/>
        <v>480</v>
      </c>
      <c r="CH353" s="1110">
        <f t="shared" si="1404"/>
        <v>480</v>
      </c>
      <c r="CI353" s="1110">
        <f t="shared" si="1404"/>
        <v>480</v>
      </c>
      <c r="CJ353" s="1110">
        <f t="shared" si="1404"/>
        <v>480</v>
      </c>
      <c r="CK353" s="1111">
        <f t="shared" si="1404"/>
        <v>480</v>
      </c>
      <c r="CL353" s="1111">
        <f t="shared" si="1404"/>
        <v>480</v>
      </c>
      <c r="CM353" s="1111">
        <f t="shared" si="1404"/>
        <v>480</v>
      </c>
      <c r="CN353" s="1110">
        <f t="shared" si="1404"/>
        <v>480</v>
      </c>
      <c r="CO353" s="1110">
        <f t="shared" si="1404"/>
        <v>480</v>
      </c>
      <c r="CP353" s="1110">
        <f t="shared" si="1404"/>
        <v>480</v>
      </c>
      <c r="CQ353" s="1110">
        <f t="shared" si="1404"/>
        <v>480</v>
      </c>
      <c r="CR353" s="1110">
        <f t="shared" si="1404"/>
        <v>480</v>
      </c>
      <c r="CS353" s="1109">
        <f t="shared" si="1404"/>
        <v>480</v>
      </c>
      <c r="CT353" s="1112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8" t="str">
        <f t="shared" si="1404"/>
        <v/>
      </c>
      <c r="CE354" s="1109" t="str">
        <f t="shared" si="1404"/>
        <v/>
      </c>
      <c r="CF354" s="1110" t="str">
        <f t="shared" si="1404"/>
        <v/>
      </c>
      <c r="CG354" s="1110" t="str">
        <f t="shared" si="1404"/>
        <v/>
      </c>
      <c r="CH354" s="1110" t="str">
        <f t="shared" si="1404"/>
        <v/>
      </c>
      <c r="CI354" s="1110" t="str">
        <f t="shared" si="1404"/>
        <v/>
      </c>
      <c r="CJ354" s="1110" t="str">
        <f t="shared" si="1404"/>
        <v/>
      </c>
      <c r="CK354" s="1111">
        <f t="shared" si="1404"/>
        <v>25</v>
      </c>
      <c r="CL354" s="1111">
        <f t="shared" si="1404"/>
        <v>100</v>
      </c>
      <c r="CM354" s="1111">
        <f t="shared" si="1404"/>
        <v>230</v>
      </c>
      <c r="CN354" s="1110">
        <f t="shared" si="1404"/>
        <v>950</v>
      </c>
      <c r="CO354" s="1110" t="str">
        <f t="shared" si="1404"/>
        <v/>
      </c>
      <c r="CP354" s="1110" t="str">
        <f t="shared" si="1404"/>
        <v/>
      </c>
      <c r="CQ354" s="1110" t="str">
        <f t="shared" si="1404"/>
        <v/>
      </c>
      <c r="CR354" s="1110" t="str">
        <f t="shared" si="1404"/>
        <v/>
      </c>
      <c r="CS354" s="1109" t="str">
        <f t="shared" si="1404"/>
        <v/>
      </c>
      <c r="CT354" s="1112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>
        <f t="shared" si="1413"/>
        <v>25</v>
      </c>
      <c r="DC354" s="327">
        <f t="shared" si="1414"/>
        <v>100</v>
      </c>
      <c r="DD354" s="327">
        <f t="shared" si="1415"/>
        <v>230</v>
      </c>
      <c r="DE354" s="326">
        <f t="shared" si="1416"/>
        <v>950</v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879" customFormat="1" ht="15.75" customHeight="1">
      <c r="A355" s="1856" t="s">
        <v>163</v>
      </c>
      <c r="B355" s="1873"/>
      <c r="C355" s="1873"/>
      <c r="D355" s="1873"/>
      <c r="E355" s="1873"/>
      <c r="F355" s="1873"/>
      <c r="G355" s="1873"/>
      <c r="H355" s="1873"/>
      <c r="I355" s="1873"/>
      <c r="J355" s="1873"/>
      <c r="K355" s="1873"/>
      <c r="L355" s="1873"/>
      <c r="M355" s="1873"/>
      <c r="N355" s="1873"/>
      <c r="O355" s="1873"/>
      <c r="P355" s="1873"/>
      <c r="Q355" s="1873"/>
      <c r="R355" s="1873"/>
      <c r="S355" s="1880"/>
      <c r="T355" s="1873"/>
      <c r="U355" s="1873">
        <v>2</v>
      </c>
      <c r="V355" s="1873"/>
      <c r="W355" s="1873"/>
      <c r="X355" s="1873"/>
      <c r="Y355" s="1873"/>
      <c r="Z355" s="1873"/>
      <c r="AA355" s="1873"/>
      <c r="AB355" s="1873"/>
      <c r="AC355" s="1873"/>
      <c r="AD355" s="1873"/>
      <c r="AE355" s="1873"/>
      <c r="AF355" s="1873"/>
      <c r="AG355" s="1873"/>
      <c r="AH355" s="1873"/>
      <c r="AI355" s="1873"/>
      <c r="AJ355" s="1873"/>
      <c r="AK355" s="1880"/>
      <c r="AL355" s="1873"/>
      <c r="AM355" s="1873"/>
      <c r="AN355" s="1873"/>
      <c r="AO355" s="1873"/>
      <c r="AP355" s="1873"/>
      <c r="AQ355" s="1873"/>
      <c r="AR355" s="1873"/>
      <c r="AS355" s="1873"/>
      <c r="AT355" s="1873"/>
      <c r="AU355" s="1873"/>
      <c r="AV355" s="1873"/>
      <c r="AW355" s="1873"/>
      <c r="AX355" s="1873"/>
      <c r="AY355" s="1873"/>
      <c r="AZ355" s="1873"/>
      <c r="BA355" s="1873"/>
      <c r="BB355" s="1873"/>
      <c r="BC355" s="1880"/>
      <c r="BD355" s="1873">
        <v>2.71</v>
      </c>
      <c r="BE355" s="1873"/>
      <c r="BF355" s="1873">
        <v>2</v>
      </c>
      <c r="BG355" s="1873"/>
      <c r="BH355" s="1873"/>
      <c r="BI355" s="1873"/>
      <c r="BJ355" s="1873">
        <v>10</v>
      </c>
      <c r="BK355" s="1873">
        <v>6</v>
      </c>
      <c r="BL355" s="1873"/>
      <c r="BM355" s="1873"/>
      <c r="BN355" s="1873"/>
      <c r="BO355" s="1873"/>
      <c r="BP355" s="1873"/>
      <c r="BQ355" s="1873"/>
      <c r="BR355" s="1873"/>
      <c r="BS355" s="1873"/>
      <c r="BT355" s="1873"/>
      <c r="BU355" s="1880"/>
      <c r="BV355" s="1873"/>
      <c r="BW355" s="1873"/>
      <c r="BX355" s="1873"/>
      <c r="BY355" s="1873">
        <v>6</v>
      </c>
      <c r="BZ355" s="1086" t="str">
        <f t="shared" si="1400"/>
        <v/>
      </c>
      <c r="CA355" s="1086" t="str">
        <f t="shared" si="1401"/>
        <v/>
      </c>
      <c r="CB355" s="1086" t="str">
        <f t="shared" si="1402"/>
        <v/>
      </c>
      <c r="CC355" s="1087">
        <f t="shared" si="1403"/>
        <v>4.3550000000000004</v>
      </c>
      <c r="CD355" s="1146" t="str">
        <f t="shared" si="1404"/>
        <v/>
      </c>
      <c r="CE355" s="1147" t="str">
        <f t="shared" si="1404"/>
        <v/>
      </c>
      <c r="CF355" s="1148" t="str">
        <f t="shared" si="1404"/>
        <v/>
      </c>
      <c r="CG355" s="1148" t="str">
        <f t="shared" si="1404"/>
        <v/>
      </c>
      <c r="CH355" s="1148" t="str">
        <f t="shared" si="1404"/>
        <v/>
      </c>
      <c r="CI355" s="1148" t="str">
        <f t="shared" si="1404"/>
        <v/>
      </c>
      <c r="CJ355" s="1148" t="str">
        <f t="shared" si="1404"/>
        <v/>
      </c>
      <c r="CK355" s="1149">
        <f t="shared" si="1404"/>
        <v>2</v>
      </c>
      <c r="CL355" s="1149">
        <f t="shared" si="1404"/>
        <v>2.71</v>
      </c>
      <c r="CM355" s="1149">
        <f t="shared" si="1404"/>
        <v>6</v>
      </c>
      <c r="CN355" s="1148">
        <f t="shared" si="1404"/>
        <v>10</v>
      </c>
      <c r="CO355" s="1148" t="str">
        <f t="shared" si="1404"/>
        <v/>
      </c>
      <c r="CP355" s="1148" t="str">
        <f t="shared" si="1404"/>
        <v/>
      </c>
      <c r="CQ355" s="1148" t="str">
        <f t="shared" si="1404"/>
        <v/>
      </c>
      <c r="CR355" s="1148" t="str">
        <f t="shared" si="1404"/>
        <v/>
      </c>
      <c r="CS355" s="1147" t="str">
        <f t="shared" si="1404"/>
        <v/>
      </c>
      <c r="CT355" s="1150" t="str">
        <f t="shared" si="1405"/>
        <v/>
      </c>
      <c r="CU355" s="1859" t="str">
        <f t="shared" si="1406"/>
        <v/>
      </c>
      <c r="CV355" s="1860" t="str">
        <f t="shared" si="1407"/>
        <v/>
      </c>
      <c r="CW355" s="1861" t="str">
        <f t="shared" si="1408"/>
        <v/>
      </c>
      <c r="CX355" s="1861" t="str">
        <f t="shared" si="1409"/>
        <v/>
      </c>
      <c r="CY355" s="1861" t="str">
        <f t="shared" si="1410"/>
        <v/>
      </c>
      <c r="CZ355" s="1861" t="str">
        <f t="shared" si="1411"/>
        <v/>
      </c>
      <c r="DA355" s="1861" t="str">
        <f t="shared" si="1412"/>
        <v/>
      </c>
      <c r="DB355" s="1862">
        <f t="shared" si="1413"/>
        <v>2</v>
      </c>
      <c r="DC355" s="1862">
        <f t="shared" si="1414"/>
        <v>2.71</v>
      </c>
      <c r="DD355" s="1862">
        <f t="shared" si="1415"/>
        <v>6</v>
      </c>
      <c r="DE355" s="1861">
        <f t="shared" si="1416"/>
        <v>10</v>
      </c>
      <c r="DF355" s="1861" t="str">
        <f t="shared" si="1417"/>
        <v/>
      </c>
      <c r="DG355" s="1861" t="str">
        <f t="shared" si="1418"/>
        <v/>
      </c>
      <c r="DH355" s="1861" t="str">
        <f t="shared" si="1419"/>
        <v/>
      </c>
      <c r="DI355" s="1861" t="str">
        <f t="shared" si="1420"/>
        <v/>
      </c>
      <c r="DJ355" s="1860" t="str">
        <f t="shared" si="1421"/>
        <v/>
      </c>
      <c r="DK355" s="1859" t="str">
        <f t="shared" si="1422"/>
        <v/>
      </c>
      <c r="DL355" s="1875">
        <f t="shared" si="1423"/>
        <v>0</v>
      </c>
      <c r="DM355" s="1876">
        <f t="shared" si="1424"/>
        <v>1</v>
      </c>
      <c r="DN355" s="1876">
        <f t="shared" si="1425"/>
        <v>0</v>
      </c>
      <c r="DO355" s="1876">
        <f t="shared" si="1426"/>
        <v>4</v>
      </c>
      <c r="DP355" s="1877"/>
      <c r="DQ355" s="1870"/>
      <c r="DR355" s="1870"/>
      <c r="DS355" s="1870"/>
      <c r="DT355" s="1870"/>
      <c r="DU355" s="1870"/>
      <c r="DV355" s="1870"/>
      <c r="DW355" s="1870"/>
      <c r="DX355" s="1870"/>
      <c r="DY355" s="1878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8" t="str">
        <f t="shared" si="1404"/>
        <v/>
      </c>
      <c r="CE356" s="1109" t="str">
        <f t="shared" si="1404"/>
        <v/>
      </c>
      <c r="CF356" s="1110" t="str">
        <f t="shared" si="1404"/>
        <v/>
      </c>
      <c r="CG356" s="1110" t="str">
        <f t="shared" si="1404"/>
        <v/>
      </c>
      <c r="CH356" s="1110" t="str">
        <f t="shared" si="1404"/>
        <v/>
      </c>
      <c r="CI356" s="1110" t="str">
        <f t="shared" si="1404"/>
        <v/>
      </c>
      <c r="CJ356" s="1110" t="str">
        <f t="shared" si="1404"/>
        <v/>
      </c>
      <c r="CK356" s="1111">
        <f t="shared" si="1404"/>
        <v>150</v>
      </c>
      <c r="CL356" s="1111">
        <f t="shared" si="1404"/>
        <v>623.29999999999995</v>
      </c>
      <c r="CM356" s="1111">
        <f t="shared" si="1404"/>
        <v>1000</v>
      </c>
      <c r="CN356" s="1110">
        <f t="shared" si="1404"/>
        <v>1900</v>
      </c>
      <c r="CO356" s="1110" t="str">
        <f t="shared" si="1404"/>
        <v/>
      </c>
      <c r="CP356" s="1110" t="str">
        <f t="shared" si="1404"/>
        <v/>
      </c>
      <c r="CQ356" s="1110" t="str">
        <f t="shared" si="1404"/>
        <v/>
      </c>
      <c r="CR356" s="1110" t="str">
        <f t="shared" si="1404"/>
        <v/>
      </c>
      <c r="CS356" s="1109" t="str">
        <f t="shared" si="1404"/>
        <v/>
      </c>
      <c r="CT356" s="1112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>
        <f t="shared" si="1413"/>
        <v>150</v>
      </c>
      <c r="DC356" s="327">
        <f t="shared" si="1414"/>
        <v>623.29999999999995</v>
      </c>
      <c r="DD356" s="327">
        <f t="shared" si="1415"/>
        <v>1000</v>
      </c>
      <c r="DE356" s="326">
        <f t="shared" si="1416"/>
        <v>1900</v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8" t="str">
        <f t="shared" si="1404"/>
        <v/>
      </c>
      <c r="CE357" s="1109" t="str">
        <f t="shared" si="1404"/>
        <v/>
      </c>
      <c r="CF357" s="1110" t="str">
        <f t="shared" si="1404"/>
        <v/>
      </c>
      <c r="CG357" s="1110" t="str">
        <f t="shared" si="1404"/>
        <v/>
      </c>
      <c r="CH357" s="1110" t="str">
        <f t="shared" si="1404"/>
        <v/>
      </c>
      <c r="CI357" s="1110" t="str">
        <f t="shared" si="1404"/>
        <v/>
      </c>
      <c r="CJ357" s="1110" t="str">
        <f t="shared" si="1404"/>
        <v/>
      </c>
      <c r="CK357" s="1111" t="str">
        <f t="shared" si="1404"/>
        <v/>
      </c>
      <c r="CL357" s="1111" t="str">
        <f t="shared" si="1404"/>
        <v/>
      </c>
      <c r="CM357" s="1111" t="str">
        <f t="shared" si="1404"/>
        <v/>
      </c>
      <c r="CN357" s="1110" t="str">
        <f t="shared" si="1404"/>
        <v/>
      </c>
      <c r="CO357" s="1110" t="str">
        <f t="shared" si="1404"/>
        <v/>
      </c>
      <c r="CP357" s="1110" t="str">
        <f t="shared" si="1404"/>
        <v/>
      </c>
      <c r="CQ357" s="1110" t="str">
        <f t="shared" si="1404"/>
        <v/>
      </c>
      <c r="CR357" s="1110" t="str">
        <f t="shared" si="1404"/>
        <v/>
      </c>
      <c r="CS357" s="1109" t="str">
        <f t="shared" si="1404"/>
        <v/>
      </c>
      <c r="CT357" s="1112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4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5" t="str">
        <f t="shared" si="1455"/>
        <v/>
      </c>
      <c r="CG358" s="1115" t="str">
        <f t="shared" si="1455"/>
        <v/>
      </c>
      <c r="CH358" s="1115" t="str">
        <f t="shared" si="1455"/>
        <v/>
      </c>
      <c r="CI358" s="1115" t="str">
        <f t="shared" si="1455"/>
        <v/>
      </c>
      <c r="CJ358" s="1115" t="str">
        <f t="shared" si="1455"/>
        <v/>
      </c>
      <c r="CK358" s="1116">
        <f t="shared" si="1455"/>
        <v>1.0437051532941944E-3</v>
      </c>
      <c r="CL358" s="1116">
        <f t="shared" si="1455"/>
        <v>2.0874103065883888E-3</v>
      </c>
      <c r="CM358" s="1116">
        <f t="shared" si="1455"/>
        <v>3.1311154598825828E-3</v>
      </c>
      <c r="CN358" s="1115">
        <f t="shared" si="1455"/>
        <v>1.1741682974559686E-2</v>
      </c>
      <c r="CO358" s="1115" t="str">
        <f t="shared" si="1455"/>
        <v/>
      </c>
      <c r="CP358" s="1115" t="str">
        <f t="shared" si="1455"/>
        <v/>
      </c>
      <c r="CQ358" s="1115" t="str">
        <f t="shared" si="1455"/>
        <v/>
      </c>
      <c r="CR358" s="1115" t="str">
        <f t="shared" si="1455"/>
        <v/>
      </c>
      <c r="CS358" s="1114" t="str">
        <f t="shared" si="1455"/>
        <v/>
      </c>
      <c r="CT358" s="1117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1.0437051532941944E-3</v>
      </c>
      <c r="DC358" s="315">
        <f t="shared" si="1414"/>
        <v>2.0874103065883888E-3</v>
      </c>
      <c r="DD358" s="315">
        <f t="shared" si="1415"/>
        <v>3.1311154598825828E-3</v>
      </c>
      <c r="DE358" s="314">
        <f t="shared" si="1416"/>
        <v>1.1741682974559686E-2</v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3"/>
      <c r="CE359" s="1153"/>
      <c r="CF359" s="1153"/>
      <c r="CG359" s="1153"/>
      <c r="CH359" s="1153"/>
      <c r="CI359" s="1153"/>
      <c r="CJ359" s="1153"/>
      <c r="CK359" s="1153"/>
      <c r="CL359" s="1153"/>
      <c r="CM359" s="1153"/>
      <c r="CN359" s="1153"/>
      <c r="CO359" s="1153"/>
      <c r="CP359" s="1153"/>
      <c r="CQ359" s="1153"/>
      <c r="CR359" s="1153"/>
      <c r="CS359" s="1153"/>
      <c r="CT359" s="1154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8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9" t="str">
        <f t="shared" si="1456"/>
        <v/>
      </c>
      <c r="CF360" s="1110" t="str">
        <f t="shared" si="1456"/>
        <v/>
      </c>
      <c r="CG360" s="1110" t="str">
        <f t="shared" si="1456"/>
        <v/>
      </c>
      <c r="CH360" s="1110" t="str">
        <f t="shared" si="1456"/>
        <v/>
      </c>
      <c r="CI360" s="1110">
        <f t="shared" si="1456"/>
        <v>3</v>
      </c>
      <c r="CJ360" s="1110">
        <f t="shared" si="1456"/>
        <v>5</v>
      </c>
      <c r="CK360" s="1111">
        <f t="shared" si="1456"/>
        <v>9</v>
      </c>
      <c r="CL360" s="1111">
        <f t="shared" si="1456"/>
        <v>10</v>
      </c>
      <c r="CM360" s="1111">
        <f t="shared" si="1456"/>
        <v>34</v>
      </c>
      <c r="CN360" s="1110">
        <f t="shared" si="1456"/>
        <v>40</v>
      </c>
      <c r="CO360" s="1110">
        <f t="shared" si="1456"/>
        <v>100</v>
      </c>
      <c r="CP360" s="1110" t="str">
        <f t="shared" si="1456"/>
        <v/>
      </c>
      <c r="CQ360" s="1110" t="str">
        <f t="shared" si="1456"/>
        <v/>
      </c>
      <c r="CR360" s="1110" t="str">
        <f t="shared" si="1456"/>
        <v/>
      </c>
      <c r="CS360" s="1109" t="str">
        <f t="shared" si="1456"/>
        <v/>
      </c>
      <c r="CT360" s="1112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5</v>
      </c>
      <c r="DB360" s="327">
        <f t="shared" si="1457"/>
        <v>9</v>
      </c>
      <c r="DC360" s="327">
        <f t="shared" si="1457"/>
        <v>10</v>
      </c>
      <c r="DD360" s="327">
        <f t="shared" si="1457"/>
        <v>34</v>
      </c>
      <c r="DE360" s="326">
        <f t="shared" si="1457"/>
        <v>40</v>
      </c>
      <c r="DF360" s="326">
        <f t="shared" si="1457"/>
        <v>100</v>
      </c>
      <c r="DG360" s="326" t="str">
        <f t="shared" si="1457"/>
        <v/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1115</v>
      </c>
      <c r="BW361" s="80" t="s">
        <v>1115</v>
      </c>
      <c r="BX361" s="80" t="s">
        <v>1115</v>
      </c>
      <c r="BY361" s="80" t="s">
        <v>1115</v>
      </c>
      <c r="BZ361" s="365"/>
      <c r="CA361" s="365"/>
      <c r="CB361" s="365"/>
      <c r="CC361" s="461"/>
      <c r="CD361" s="1151"/>
      <c r="CE361" s="1152"/>
      <c r="CF361" s="1152"/>
      <c r="CG361" s="1152"/>
      <c r="CH361" s="1152"/>
      <c r="CI361" s="1152"/>
      <c r="CJ361" s="1152"/>
      <c r="CK361" s="1152"/>
      <c r="CL361" s="1152"/>
      <c r="CM361" s="1152"/>
      <c r="CN361" s="1152"/>
      <c r="CO361" s="1152"/>
      <c r="CP361" s="1152"/>
      <c r="CQ361" s="1152"/>
      <c r="CR361" s="1152"/>
      <c r="CS361" s="1152"/>
      <c r="CT361" s="1134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8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9" t="str">
        <f t="shared" si="1462"/>
        <v/>
      </c>
      <c r="CF362" s="1110" t="str">
        <f t="shared" si="1462"/>
        <v/>
      </c>
      <c r="CG362" s="1110" t="str">
        <f t="shared" si="1462"/>
        <v/>
      </c>
      <c r="CH362" s="1110" t="str">
        <f t="shared" si="1462"/>
        <v/>
      </c>
      <c r="CI362" s="1110">
        <f t="shared" si="1462"/>
        <v>20</v>
      </c>
      <c r="CJ362" s="1110">
        <f t="shared" si="1462"/>
        <v>20</v>
      </c>
      <c r="CK362" s="1111">
        <f t="shared" si="1462"/>
        <v>20</v>
      </c>
      <c r="CL362" s="1111">
        <f t="shared" si="1462"/>
        <v>50</v>
      </c>
      <c r="CM362" s="1111">
        <f t="shared" si="1462"/>
        <v>50</v>
      </c>
      <c r="CN362" s="1110">
        <f t="shared" si="1462"/>
        <v>50</v>
      </c>
      <c r="CO362" s="1110">
        <f t="shared" si="1462"/>
        <v>100</v>
      </c>
      <c r="CP362" s="1110" t="str">
        <f t="shared" si="1462"/>
        <v/>
      </c>
      <c r="CQ362" s="1110" t="str">
        <f t="shared" si="1462"/>
        <v/>
      </c>
      <c r="CR362" s="1110" t="str">
        <f t="shared" si="1462"/>
        <v/>
      </c>
      <c r="CS362" s="1109" t="str">
        <f t="shared" si="1462"/>
        <v/>
      </c>
      <c r="CT362" s="1112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8" t="str">
        <f t="shared" si="1462"/>
        <v/>
      </c>
      <c r="CE363" s="1109" t="str">
        <f t="shared" si="1462"/>
        <v/>
      </c>
      <c r="CF363" s="1110" t="str">
        <f t="shared" si="1462"/>
        <v/>
      </c>
      <c r="CG363" s="1110" t="str">
        <f t="shared" si="1462"/>
        <v/>
      </c>
      <c r="CH363" s="1110" t="str">
        <f t="shared" si="1462"/>
        <v/>
      </c>
      <c r="CI363" s="1110">
        <f t="shared" si="1462"/>
        <v>150</v>
      </c>
      <c r="CJ363" s="1110">
        <f t="shared" si="1462"/>
        <v>250</v>
      </c>
      <c r="CK363" s="1111">
        <f t="shared" si="1462"/>
        <v>500</v>
      </c>
      <c r="CL363" s="1111">
        <f t="shared" si="1462"/>
        <v>680</v>
      </c>
      <c r="CM363" s="1111">
        <f t="shared" si="1462"/>
        <v>800</v>
      </c>
      <c r="CN363" s="1110">
        <f t="shared" si="1462"/>
        <v>900</v>
      </c>
      <c r="CO363" s="1110">
        <f t="shared" si="1462"/>
        <v>2000</v>
      </c>
      <c r="CP363" s="1110" t="str">
        <f t="shared" si="1462"/>
        <v/>
      </c>
      <c r="CQ363" s="1110" t="str">
        <f t="shared" si="1462"/>
        <v/>
      </c>
      <c r="CR363" s="1110" t="str">
        <f t="shared" si="1462"/>
        <v/>
      </c>
      <c r="CS363" s="1109" t="str">
        <f t="shared" si="1462"/>
        <v/>
      </c>
      <c r="CT363" s="1112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150</v>
      </c>
      <c r="DA363" s="326">
        <f t="shared" si="1470"/>
        <v>250</v>
      </c>
      <c r="DB363" s="327">
        <f t="shared" si="1471"/>
        <v>500</v>
      </c>
      <c r="DC363" s="327">
        <f t="shared" si="1472"/>
        <v>680</v>
      </c>
      <c r="DD363" s="327">
        <f t="shared" si="1473"/>
        <v>800</v>
      </c>
      <c r="DE363" s="326">
        <f t="shared" si="1474"/>
        <v>900</v>
      </c>
      <c r="DF363" s="326">
        <f t="shared" si="1475"/>
        <v>2000</v>
      </c>
      <c r="DG363" s="326" t="str">
        <f t="shared" si="1476"/>
        <v/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8">
        <f t="shared" si="1462"/>
        <v>3420</v>
      </c>
      <c r="CE364" s="1109">
        <f t="shared" si="1462"/>
        <v>3420</v>
      </c>
      <c r="CF364" s="1110">
        <f t="shared" si="1462"/>
        <v>3420</v>
      </c>
      <c r="CG364" s="1110">
        <f t="shared" si="1462"/>
        <v>3420</v>
      </c>
      <c r="CH364" s="1110">
        <f t="shared" si="1462"/>
        <v>3420</v>
      </c>
      <c r="CI364" s="1110">
        <f t="shared" si="1462"/>
        <v>3420</v>
      </c>
      <c r="CJ364" s="1110">
        <f t="shared" si="1462"/>
        <v>3420</v>
      </c>
      <c r="CK364" s="1111">
        <f t="shared" si="1462"/>
        <v>3420</v>
      </c>
      <c r="CL364" s="1111">
        <f t="shared" si="1462"/>
        <v>3420</v>
      </c>
      <c r="CM364" s="1111">
        <f t="shared" si="1462"/>
        <v>3420</v>
      </c>
      <c r="CN364" s="1110">
        <f t="shared" si="1462"/>
        <v>3420</v>
      </c>
      <c r="CO364" s="1110">
        <f t="shared" si="1462"/>
        <v>3420</v>
      </c>
      <c r="CP364" s="1110">
        <f t="shared" si="1462"/>
        <v>3420</v>
      </c>
      <c r="CQ364" s="1110">
        <f t="shared" si="1462"/>
        <v>3420</v>
      </c>
      <c r="CR364" s="1110">
        <f t="shared" si="1462"/>
        <v>3420</v>
      </c>
      <c r="CS364" s="1109">
        <f t="shared" si="1462"/>
        <v>3420</v>
      </c>
      <c r="CT364" s="1112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8" t="str">
        <f t="shared" si="1462"/>
        <v/>
      </c>
      <c r="CE365" s="1109" t="str">
        <f t="shared" si="1462"/>
        <v/>
      </c>
      <c r="CF365" s="1110" t="str">
        <f t="shared" si="1462"/>
        <v/>
      </c>
      <c r="CG365" s="1110" t="str">
        <f t="shared" si="1462"/>
        <v/>
      </c>
      <c r="CH365" s="1110" t="str">
        <f t="shared" si="1462"/>
        <v/>
      </c>
      <c r="CI365" s="1110" t="str">
        <f t="shared" si="1462"/>
        <v/>
      </c>
      <c r="CJ365" s="1110" t="str">
        <f t="shared" si="1462"/>
        <v/>
      </c>
      <c r="CK365" s="1111">
        <f t="shared" si="1462"/>
        <v>200</v>
      </c>
      <c r="CL365" s="1111">
        <f t="shared" si="1462"/>
        <v>300</v>
      </c>
      <c r="CM365" s="1111">
        <f t="shared" si="1462"/>
        <v>476</v>
      </c>
      <c r="CN365" s="1110">
        <f t="shared" si="1462"/>
        <v>500</v>
      </c>
      <c r="CO365" s="1110" t="str">
        <f t="shared" si="1462"/>
        <v/>
      </c>
      <c r="CP365" s="1110" t="str">
        <f t="shared" si="1462"/>
        <v/>
      </c>
      <c r="CQ365" s="1110" t="str">
        <f t="shared" si="1462"/>
        <v/>
      </c>
      <c r="CR365" s="1110" t="str">
        <f t="shared" si="1462"/>
        <v/>
      </c>
      <c r="CS365" s="1109" t="str">
        <f t="shared" si="1462"/>
        <v/>
      </c>
      <c r="CT365" s="1112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>
        <f t="shared" si="1471"/>
        <v>200</v>
      </c>
      <c r="DC365" s="327">
        <f t="shared" si="1472"/>
        <v>300</v>
      </c>
      <c r="DD365" s="327">
        <f t="shared" si="1473"/>
        <v>476</v>
      </c>
      <c r="DE365" s="326">
        <f t="shared" si="1474"/>
        <v>500</v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879" customFormat="1" ht="15.75" customHeight="1">
      <c r="A366" s="1856" t="s">
        <v>163</v>
      </c>
      <c r="B366" s="1873"/>
      <c r="C366" s="1873"/>
      <c r="D366" s="1873"/>
      <c r="E366" s="1873"/>
      <c r="F366" s="1873">
        <v>0.6</v>
      </c>
      <c r="G366" s="1873"/>
      <c r="H366" s="1873"/>
      <c r="I366" s="1873">
        <v>1</v>
      </c>
      <c r="J366" s="1873"/>
      <c r="K366" s="1873"/>
      <c r="L366" s="1873"/>
      <c r="M366" s="1873"/>
      <c r="N366" s="1873"/>
      <c r="O366" s="1873"/>
      <c r="P366" s="1873"/>
      <c r="Q366" s="1873"/>
      <c r="R366" s="1873"/>
      <c r="S366" s="1888"/>
      <c r="T366" s="1873"/>
      <c r="U366" s="1873"/>
      <c r="V366" s="1873"/>
      <c r="W366" s="1873"/>
      <c r="X366" s="1873">
        <v>1.2</v>
      </c>
      <c r="Y366" s="1873">
        <v>0.5</v>
      </c>
      <c r="Z366" s="1873"/>
      <c r="AA366" s="1873"/>
      <c r="AB366" s="1873"/>
      <c r="AC366" s="1873"/>
      <c r="AD366" s="1873"/>
      <c r="AE366" s="1873"/>
      <c r="AF366" s="1873"/>
      <c r="AG366" s="1873"/>
      <c r="AH366" s="1873"/>
      <c r="AI366" s="1873"/>
      <c r="AJ366" s="1873"/>
      <c r="AK366" s="1888"/>
      <c r="AL366" s="1873">
        <v>1.2</v>
      </c>
      <c r="AM366" s="1873">
        <v>1.7</v>
      </c>
      <c r="AN366" s="1873"/>
      <c r="AO366" s="1873">
        <v>0.6</v>
      </c>
      <c r="AP366" s="1873">
        <v>0.9</v>
      </c>
      <c r="AQ366" s="1873">
        <v>0.92</v>
      </c>
      <c r="AR366" s="1873">
        <v>0.7</v>
      </c>
      <c r="AS366" s="1873">
        <v>0.8</v>
      </c>
      <c r="AT366" s="1873"/>
      <c r="AU366" s="1873"/>
      <c r="AV366" s="1873"/>
      <c r="AW366" s="1873"/>
      <c r="AX366" s="1873"/>
      <c r="AY366" s="1873"/>
      <c r="AZ366" s="1873"/>
      <c r="BA366" s="1873"/>
      <c r="BB366" s="1873"/>
      <c r="BC366" s="1888"/>
      <c r="BD366" s="1873">
        <v>2.4</v>
      </c>
      <c r="BE366" s="1873"/>
      <c r="BF366" s="1873"/>
      <c r="BG366" s="1873">
        <v>1.2</v>
      </c>
      <c r="BH366" s="1873"/>
      <c r="BI366" s="1873"/>
      <c r="BJ366" s="1873"/>
      <c r="BK366" s="1873">
        <v>0.74</v>
      </c>
      <c r="BL366" s="1873">
        <v>0.6</v>
      </c>
      <c r="BM366" s="1873"/>
      <c r="BN366" s="1873"/>
      <c r="BO366" s="1873"/>
      <c r="BP366" s="1873"/>
      <c r="BQ366" s="1873"/>
      <c r="BR366" s="1873"/>
      <c r="BS366" s="1873"/>
      <c r="BT366" s="1873"/>
      <c r="BU366" s="1888"/>
      <c r="BV366" s="1873"/>
      <c r="BW366" s="1873"/>
      <c r="BX366" s="1873">
        <v>0.9</v>
      </c>
      <c r="BY366" s="1873">
        <v>0.9</v>
      </c>
      <c r="BZ366" s="1086" t="str">
        <f t="shared" si="1458"/>
        <v/>
      </c>
      <c r="CA366" s="1086" t="str">
        <f t="shared" si="1459"/>
        <v/>
      </c>
      <c r="CB366" s="1086">
        <f t="shared" si="1460"/>
        <v>0.90400000000000014</v>
      </c>
      <c r="CC366" s="1087">
        <f t="shared" si="1461"/>
        <v>0.97</v>
      </c>
      <c r="CD366" s="1146" t="str">
        <f t="shared" si="1462"/>
        <v/>
      </c>
      <c r="CE366" s="1147" t="str">
        <f t="shared" si="1462"/>
        <v/>
      </c>
      <c r="CF366" s="1148" t="str">
        <f t="shared" si="1462"/>
        <v/>
      </c>
      <c r="CG366" s="1148" t="str">
        <f t="shared" si="1462"/>
        <v/>
      </c>
      <c r="CH366" s="1148" t="str">
        <f t="shared" si="1462"/>
        <v/>
      </c>
      <c r="CI366" s="1148" t="str">
        <f t="shared" si="1462"/>
        <v/>
      </c>
      <c r="CJ366" s="1148" t="str">
        <f t="shared" si="1462"/>
        <v/>
      </c>
      <c r="CK366" s="1149">
        <f t="shared" si="1462"/>
        <v>0.6</v>
      </c>
      <c r="CL366" s="1149">
        <f t="shared" si="1462"/>
        <v>0.74</v>
      </c>
      <c r="CM366" s="1149">
        <f t="shared" si="1462"/>
        <v>1.2</v>
      </c>
      <c r="CN366" s="1148">
        <f t="shared" si="1462"/>
        <v>2.4</v>
      </c>
      <c r="CO366" s="1148" t="str">
        <f t="shared" si="1462"/>
        <v/>
      </c>
      <c r="CP366" s="1148" t="str">
        <f t="shared" si="1462"/>
        <v/>
      </c>
      <c r="CQ366" s="1148" t="str">
        <f t="shared" si="1462"/>
        <v/>
      </c>
      <c r="CR366" s="1148" t="str">
        <f t="shared" si="1462"/>
        <v/>
      </c>
      <c r="CS366" s="1147" t="str">
        <f t="shared" si="1462"/>
        <v/>
      </c>
      <c r="CT366" s="1150" t="str">
        <f t="shared" si="1463"/>
        <v/>
      </c>
      <c r="CU366" s="1859" t="str">
        <f t="shared" si="1464"/>
        <v/>
      </c>
      <c r="CV366" s="1860" t="str">
        <f t="shared" si="1465"/>
        <v/>
      </c>
      <c r="CW366" s="1861" t="str">
        <f t="shared" si="1466"/>
        <v/>
      </c>
      <c r="CX366" s="1861" t="str">
        <f t="shared" si="1467"/>
        <v/>
      </c>
      <c r="CY366" s="1861" t="str">
        <f t="shared" si="1468"/>
        <v/>
      </c>
      <c r="CZ366" s="1861" t="str">
        <f t="shared" si="1469"/>
        <v/>
      </c>
      <c r="DA366" s="1861" t="str">
        <f t="shared" si="1470"/>
        <v/>
      </c>
      <c r="DB366" s="1862">
        <f t="shared" si="1471"/>
        <v>0.6</v>
      </c>
      <c r="DC366" s="1862">
        <f t="shared" si="1472"/>
        <v>0.74</v>
      </c>
      <c r="DD366" s="1862">
        <f t="shared" si="1473"/>
        <v>1.2</v>
      </c>
      <c r="DE366" s="1861">
        <f t="shared" si="1474"/>
        <v>2.4</v>
      </c>
      <c r="DF366" s="1861" t="str">
        <f t="shared" si="1475"/>
        <v/>
      </c>
      <c r="DG366" s="1861" t="str">
        <f t="shared" si="1476"/>
        <v/>
      </c>
      <c r="DH366" s="1861" t="str">
        <f t="shared" si="1477"/>
        <v/>
      </c>
      <c r="DI366" s="1861" t="str">
        <f t="shared" si="1478"/>
        <v/>
      </c>
      <c r="DJ366" s="1860" t="str">
        <f t="shared" si="1479"/>
        <v/>
      </c>
      <c r="DK366" s="1859" t="str">
        <f t="shared" si="1480"/>
        <v/>
      </c>
      <c r="DL366" s="1875">
        <f t="shared" si="1481"/>
        <v>2</v>
      </c>
      <c r="DM366" s="1876">
        <f t="shared" si="1482"/>
        <v>2</v>
      </c>
      <c r="DN366" s="1876">
        <f t="shared" si="1483"/>
        <v>7</v>
      </c>
      <c r="DO366" s="1876">
        <f t="shared" si="1484"/>
        <v>4</v>
      </c>
      <c r="DP366" s="1877"/>
      <c r="DQ366" s="1870"/>
      <c r="DR366" s="1870"/>
      <c r="DS366" s="1870"/>
      <c r="DT366" s="1870"/>
      <c r="DU366" s="1870"/>
      <c r="DV366" s="1870"/>
      <c r="DW366" s="1870"/>
      <c r="DX366" s="1870"/>
      <c r="DY366" s="1878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8" t="str">
        <f t="shared" si="1462"/>
        <v/>
      </c>
      <c r="CE367" s="1109" t="str">
        <f t="shared" si="1462"/>
        <v/>
      </c>
      <c r="CF367" s="1110" t="str">
        <f t="shared" si="1462"/>
        <v/>
      </c>
      <c r="CG367" s="1110" t="str">
        <f t="shared" si="1462"/>
        <v/>
      </c>
      <c r="CH367" s="1110" t="str">
        <f t="shared" si="1462"/>
        <v/>
      </c>
      <c r="CI367" s="1110" t="str">
        <f t="shared" si="1462"/>
        <v/>
      </c>
      <c r="CJ367" s="1110" t="str">
        <f t="shared" si="1462"/>
        <v/>
      </c>
      <c r="CK367" s="1111">
        <f t="shared" si="1462"/>
        <v>180</v>
      </c>
      <c r="CL367" s="1111">
        <f t="shared" si="1462"/>
        <v>352.24</v>
      </c>
      <c r="CM367" s="1111">
        <f t="shared" si="1462"/>
        <v>480</v>
      </c>
      <c r="CN367" s="1110">
        <f t="shared" si="1462"/>
        <v>600</v>
      </c>
      <c r="CO367" s="1110" t="str">
        <f t="shared" si="1462"/>
        <v/>
      </c>
      <c r="CP367" s="1110" t="str">
        <f t="shared" si="1462"/>
        <v/>
      </c>
      <c r="CQ367" s="1110" t="str">
        <f t="shared" si="1462"/>
        <v/>
      </c>
      <c r="CR367" s="1110" t="str">
        <f t="shared" si="1462"/>
        <v/>
      </c>
      <c r="CS367" s="1109" t="str">
        <f t="shared" si="1462"/>
        <v/>
      </c>
      <c r="CT367" s="1112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>
        <f t="shared" si="1471"/>
        <v>180</v>
      </c>
      <c r="DC367" s="327">
        <f t="shared" si="1472"/>
        <v>352.24</v>
      </c>
      <c r="DD367" s="327">
        <f t="shared" si="1473"/>
        <v>480</v>
      </c>
      <c r="DE367" s="326">
        <f t="shared" si="1474"/>
        <v>600</v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8" t="str">
        <f t="shared" si="1462"/>
        <v/>
      </c>
      <c r="CE368" s="1109" t="str">
        <f t="shared" si="1462"/>
        <v/>
      </c>
      <c r="CF368" s="1110" t="str">
        <f t="shared" si="1462"/>
        <v/>
      </c>
      <c r="CG368" s="1110" t="str">
        <f t="shared" si="1462"/>
        <v/>
      </c>
      <c r="CH368" s="1110" t="str">
        <f t="shared" si="1462"/>
        <v/>
      </c>
      <c r="CI368" s="1110" t="str">
        <f t="shared" si="1462"/>
        <v/>
      </c>
      <c r="CJ368" s="1110" t="str">
        <f t="shared" si="1462"/>
        <v/>
      </c>
      <c r="CK368" s="1111">
        <f t="shared" si="1462"/>
        <v>20</v>
      </c>
      <c r="CL368" s="1111">
        <f t="shared" si="1462"/>
        <v>100</v>
      </c>
      <c r="CM368" s="1111">
        <f t="shared" si="1462"/>
        <v>600</v>
      </c>
      <c r="CN368" s="1110">
        <f t="shared" si="1462"/>
        <v>1700</v>
      </c>
      <c r="CO368" s="1110" t="str">
        <f t="shared" si="1462"/>
        <v/>
      </c>
      <c r="CP368" s="1110" t="str">
        <f t="shared" si="1462"/>
        <v/>
      </c>
      <c r="CQ368" s="1110" t="str">
        <f t="shared" si="1462"/>
        <v/>
      </c>
      <c r="CR368" s="1110" t="str">
        <f t="shared" si="1462"/>
        <v/>
      </c>
      <c r="CS368" s="1109" t="str">
        <f t="shared" si="1462"/>
        <v/>
      </c>
      <c r="CT368" s="1112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20</v>
      </c>
      <c r="DC368" s="327">
        <f t="shared" si="1472"/>
        <v>100</v>
      </c>
      <c r="DD368" s="327">
        <f t="shared" si="1473"/>
        <v>600</v>
      </c>
      <c r="DE368" s="326">
        <f t="shared" si="1474"/>
        <v>1700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4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5" t="str">
        <f t="shared" si="1515"/>
        <v/>
      </c>
      <c r="CG369" s="1115" t="str">
        <f t="shared" si="1515"/>
        <v/>
      </c>
      <c r="CH369" s="1115" t="str">
        <f t="shared" si="1515"/>
        <v/>
      </c>
      <c r="CI369" s="1115">
        <f t="shared" si="1515"/>
        <v>1.1154598825831702E-2</v>
      </c>
      <c r="CJ369" s="1115">
        <f t="shared" si="1515"/>
        <v>3.8669275929549898E-2</v>
      </c>
      <c r="CK369" s="1116">
        <f t="shared" si="1515"/>
        <v>9.5610847078557451E-2</v>
      </c>
      <c r="CL369" s="1116">
        <f t="shared" si="1515"/>
        <v>9.9151989562948462E-2</v>
      </c>
      <c r="CM369" s="1116">
        <f t="shared" si="1515"/>
        <v>0.13385518590998044</v>
      </c>
      <c r="CN369" s="1115">
        <f t="shared" si="1515"/>
        <v>0.14872798434442269</v>
      </c>
      <c r="CO369" s="1115">
        <f t="shared" si="1515"/>
        <v>0.17847358121330723</v>
      </c>
      <c r="CP369" s="1115" t="str">
        <f t="shared" si="1515"/>
        <v/>
      </c>
      <c r="CQ369" s="1115" t="str">
        <f t="shared" si="1515"/>
        <v/>
      </c>
      <c r="CR369" s="1115" t="str">
        <f t="shared" si="1515"/>
        <v/>
      </c>
      <c r="CS369" s="1114" t="str">
        <f t="shared" si="1515"/>
        <v/>
      </c>
      <c r="CT369" s="1117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1.1154598825831702E-2</v>
      </c>
      <c r="DA369" s="314">
        <f t="shared" si="1470"/>
        <v>3.8669275929549898E-2</v>
      </c>
      <c r="DB369" s="315">
        <f t="shared" si="1471"/>
        <v>9.5610847078557451E-2</v>
      </c>
      <c r="DC369" s="315">
        <f t="shared" si="1472"/>
        <v>9.9151989562948462E-2</v>
      </c>
      <c r="DD369" s="315">
        <f t="shared" si="1473"/>
        <v>0.13385518590998044</v>
      </c>
      <c r="DE369" s="314">
        <f t="shared" si="1474"/>
        <v>0.14872798434442269</v>
      </c>
      <c r="DF369" s="314">
        <f t="shared" si="1475"/>
        <v>0.17847358121330723</v>
      </c>
      <c r="DG369" s="314" t="str">
        <f t="shared" si="1476"/>
        <v/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3"/>
      <c r="CE370" s="1153"/>
      <c r="CF370" s="1153"/>
      <c r="CG370" s="1153"/>
      <c r="CH370" s="1153"/>
      <c r="CI370" s="1153"/>
      <c r="CJ370" s="1153"/>
      <c r="CK370" s="1153"/>
      <c r="CL370" s="1153"/>
      <c r="CM370" s="1153"/>
      <c r="CN370" s="1153"/>
      <c r="CO370" s="1153"/>
      <c r="CP370" s="1153"/>
      <c r="CQ370" s="1153"/>
      <c r="CR370" s="1153"/>
      <c r="CS370" s="1153"/>
      <c r="CT370" s="1154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8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9" t="str">
        <f t="shared" si="1516"/>
        <v/>
      </c>
      <c r="CF371" s="1110" t="str">
        <f t="shared" si="1516"/>
        <v/>
      </c>
      <c r="CG371" s="1110" t="str">
        <f t="shared" si="1516"/>
        <v/>
      </c>
      <c r="CH371" s="1110" t="str">
        <f t="shared" si="1516"/>
        <v/>
      </c>
      <c r="CI371" s="1110" t="str">
        <f t="shared" si="1516"/>
        <v/>
      </c>
      <c r="CJ371" s="1110">
        <f t="shared" si="1516"/>
        <v>10</v>
      </c>
      <c r="CK371" s="1111">
        <f t="shared" si="1516"/>
        <v>50</v>
      </c>
      <c r="CL371" s="1111">
        <f t="shared" si="1516"/>
        <v>98</v>
      </c>
      <c r="CM371" s="1111">
        <f t="shared" si="1516"/>
        <v>100</v>
      </c>
      <c r="CN371" s="1110">
        <f t="shared" si="1516"/>
        <v>102</v>
      </c>
      <c r="CO371" s="1110">
        <f t="shared" si="1516"/>
        <v>120</v>
      </c>
      <c r="CP371" s="1110" t="str">
        <f t="shared" si="1516"/>
        <v/>
      </c>
      <c r="CQ371" s="1110" t="str">
        <f t="shared" si="1516"/>
        <v/>
      </c>
      <c r="CR371" s="1110" t="str">
        <f t="shared" si="1516"/>
        <v/>
      </c>
      <c r="CS371" s="1109" t="str">
        <f t="shared" si="1516"/>
        <v/>
      </c>
      <c r="CT371" s="1112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 t="str">
        <f t="shared" si="1517"/>
        <v/>
      </c>
      <c r="DA371" s="326">
        <f t="shared" si="1517"/>
        <v>10</v>
      </c>
      <c r="DB371" s="327">
        <f t="shared" si="1517"/>
        <v>50</v>
      </c>
      <c r="DC371" s="327">
        <f t="shared" si="1517"/>
        <v>98</v>
      </c>
      <c r="DD371" s="327">
        <f t="shared" si="1517"/>
        <v>100</v>
      </c>
      <c r="DE371" s="326">
        <f t="shared" si="1517"/>
        <v>102</v>
      </c>
      <c r="DF371" s="326">
        <f t="shared" si="1517"/>
        <v>120</v>
      </c>
      <c r="DG371" s="326" t="str">
        <f t="shared" si="1517"/>
        <v/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 t="s">
        <v>1116</v>
      </c>
      <c r="BX372" s="80" t="s">
        <v>1116</v>
      </c>
      <c r="BY372" s="80" t="s">
        <v>1116</v>
      </c>
      <c r="BZ372" s="365"/>
      <c r="CA372" s="365"/>
      <c r="CB372" s="365"/>
      <c r="CC372" s="461"/>
      <c r="CD372" s="1151"/>
      <c r="CE372" s="1152"/>
      <c r="CF372" s="1152"/>
      <c r="CG372" s="1152"/>
      <c r="CH372" s="1152"/>
      <c r="CI372" s="1152"/>
      <c r="CJ372" s="1152"/>
      <c r="CK372" s="1152"/>
      <c r="CL372" s="1152"/>
      <c r="CM372" s="1152"/>
      <c r="CN372" s="1152"/>
      <c r="CO372" s="1152"/>
      <c r="CP372" s="1152"/>
      <c r="CQ372" s="1152"/>
      <c r="CR372" s="1152"/>
      <c r="CS372" s="1152"/>
      <c r="CT372" s="1134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8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9" t="str">
        <f t="shared" si="1522"/>
        <v/>
      </c>
      <c r="CF373" s="1110" t="str">
        <f t="shared" si="1522"/>
        <v/>
      </c>
      <c r="CG373" s="1110" t="str">
        <f t="shared" si="1522"/>
        <v/>
      </c>
      <c r="CH373" s="1110" t="str">
        <f t="shared" si="1522"/>
        <v/>
      </c>
      <c r="CI373" s="1110" t="str">
        <f t="shared" si="1522"/>
        <v/>
      </c>
      <c r="CJ373" s="1110">
        <f t="shared" si="1522"/>
        <v>20</v>
      </c>
      <c r="CK373" s="1111">
        <f t="shared" si="1522"/>
        <v>20</v>
      </c>
      <c r="CL373" s="1111">
        <f t="shared" si="1522"/>
        <v>20</v>
      </c>
      <c r="CM373" s="1111">
        <f t="shared" si="1522"/>
        <v>20</v>
      </c>
      <c r="CN373" s="1110">
        <f t="shared" si="1522"/>
        <v>20</v>
      </c>
      <c r="CO373" s="1110">
        <f t="shared" si="1522"/>
        <v>24</v>
      </c>
      <c r="CP373" s="1110" t="str">
        <f t="shared" si="1522"/>
        <v/>
      </c>
      <c r="CQ373" s="1110" t="str">
        <f t="shared" si="1522"/>
        <v/>
      </c>
      <c r="CR373" s="1110" t="str">
        <f t="shared" si="1522"/>
        <v/>
      </c>
      <c r="CS373" s="1109" t="str">
        <f t="shared" si="1522"/>
        <v/>
      </c>
      <c r="CT373" s="1112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8" t="str">
        <f t="shared" si="1522"/>
        <v/>
      </c>
      <c r="CE374" s="1109" t="str">
        <f t="shared" si="1522"/>
        <v/>
      </c>
      <c r="CF374" s="1110" t="str">
        <f t="shared" si="1522"/>
        <v/>
      </c>
      <c r="CG374" s="1110" t="str">
        <f t="shared" si="1522"/>
        <v/>
      </c>
      <c r="CH374" s="1110" t="str">
        <f t="shared" si="1522"/>
        <v/>
      </c>
      <c r="CI374" s="1110" t="str">
        <f t="shared" si="1522"/>
        <v/>
      </c>
      <c r="CJ374" s="1110">
        <f t="shared" si="1522"/>
        <v>240</v>
      </c>
      <c r="CK374" s="1111">
        <f t="shared" si="1522"/>
        <v>1000</v>
      </c>
      <c r="CL374" s="1111">
        <f t="shared" si="1522"/>
        <v>1960</v>
      </c>
      <c r="CM374" s="1111">
        <f t="shared" si="1522"/>
        <v>2000</v>
      </c>
      <c r="CN374" s="1110">
        <f t="shared" si="1522"/>
        <v>2040</v>
      </c>
      <c r="CO374" s="1110">
        <f t="shared" si="1522"/>
        <v>2400</v>
      </c>
      <c r="CP374" s="1110" t="str">
        <f t="shared" si="1522"/>
        <v/>
      </c>
      <c r="CQ374" s="1110" t="str">
        <f t="shared" si="1522"/>
        <v/>
      </c>
      <c r="CR374" s="1110" t="str">
        <f t="shared" si="1522"/>
        <v/>
      </c>
      <c r="CS374" s="1109" t="str">
        <f t="shared" si="1522"/>
        <v/>
      </c>
      <c r="CT374" s="1112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 t="str">
        <f t="shared" si="1529"/>
        <v/>
      </c>
      <c r="DA374" s="326">
        <f t="shared" si="1530"/>
        <v>240</v>
      </c>
      <c r="DB374" s="327">
        <f t="shared" si="1531"/>
        <v>1000</v>
      </c>
      <c r="DC374" s="327">
        <f t="shared" si="1532"/>
        <v>1960</v>
      </c>
      <c r="DD374" s="327">
        <f t="shared" si="1533"/>
        <v>2000</v>
      </c>
      <c r="DE374" s="326">
        <f t="shared" si="1534"/>
        <v>2040</v>
      </c>
      <c r="DF374" s="326">
        <f t="shared" si="1535"/>
        <v>2400</v>
      </c>
      <c r="DG374" s="326" t="str">
        <f t="shared" si="1536"/>
        <v/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8">
        <f t="shared" si="1522"/>
        <v>200</v>
      </c>
      <c r="CE375" s="1109">
        <f t="shared" si="1522"/>
        <v>200</v>
      </c>
      <c r="CF375" s="1110">
        <f t="shared" si="1522"/>
        <v>200</v>
      </c>
      <c r="CG375" s="1110">
        <f t="shared" si="1522"/>
        <v>200</v>
      </c>
      <c r="CH375" s="1110">
        <f t="shared" si="1522"/>
        <v>200</v>
      </c>
      <c r="CI375" s="1110">
        <f t="shared" si="1522"/>
        <v>200</v>
      </c>
      <c r="CJ375" s="1110">
        <f t="shared" si="1522"/>
        <v>200</v>
      </c>
      <c r="CK375" s="1111">
        <f t="shared" si="1522"/>
        <v>200</v>
      </c>
      <c r="CL375" s="1111">
        <f t="shared" si="1522"/>
        <v>200</v>
      </c>
      <c r="CM375" s="1111">
        <f t="shared" si="1522"/>
        <v>200</v>
      </c>
      <c r="CN375" s="1110">
        <f t="shared" si="1522"/>
        <v>200</v>
      </c>
      <c r="CO375" s="1110">
        <f t="shared" si="1522"/>
        <v>200</v>
      </c>
      <c r="CP375" s="1110">
        <f t="shared" si="1522"/>
        <v>200</v>
      </c>
      <c r="CQ375" s="1110">
        <f t="shared" si="1522"/>
        <v>200</v>
      </c>
      <c r="CR375" s="1110">
        <f t="shared" si="1522"/>
        <v>200</v>
      </c>
      <c r="CS375" s="1109">
        <f t="shared" si="1522"/>
        <v>200</v>
      </c>
      <c r="CT375" s="1112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8" t="str">
        <f t="shared" si="1522"/>
        <v/>
      </c>
      <c r="CE376" s="1109" t="str">
        <f t="shared" si="1522"/>
        <v/>
      </c>
      <c r="CF376" s="1110" t="str">
        <f t="shared" si="1522"/>
        <v/>
      </c>
      <c r="CG376" s="1110" t="str">
        <f t="shared" si="1522"/>
        <v/>
      </c>
      <c r="CH376" s="1110" t="str">
        <f t="shared" si="1522"/>
        <v/>
      </c>
      <c r="CI376" s="1110" t="str">
        <f t="shared" si="1522"/>
        <v/>
      </c>
      <c r="CJ376" s="1110">
        <f t="shared" si="1522"/>
        <v>200</v>
      </c>
      <c r="CK376" s="1111">
        <f t="shared" si="1522"/>
        <v>700</v>
      </c>
      <c r="CL376" s="1111">
        <f t="shared" si="1522"/>
        <v>1560</v>
      </c>
      <c r="CM376" s="1111">
        <f t="shared" si="1522"/>
        <v>1900</v>
      </c>
      <c r="CN376" s="1110">
        <f t="shared" si="1522"/>
        <v>1960</v>
      </c>
      <c r="CO376" s="1110">
        <f t="shared" si="1522"/>
        <v>2000</v>
      </c>
      <c r="CP376" s="1110" t="str">
        <f t="shared" si="1522"/>
        <v/>
      </c>
      <c r="CQ376" s="1110" t="str">
        <f t="shared" si="1522"/>
        <v/>
      </c>
      <c r="CR376" s="1110" t="str">
        <f t="shared" si="1522"/>
        <v/>
      </c>
      <c r="CS376" s="1109" t="str">
        <f t="shared" si="1522"/>
        <v/>
      </c>
      <c r="CT376" s="1112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200</v>
      </c>
      <c r="DB376" s="327">
        <f t="shared" si="1531"/>
        <v>700</v>
      </c>
      <c r="DC376" s="327">
        <f t="shared" si="1532"/>
        <v>1560</v>
      </c>
      <c r="DD376" s="327">
        <f t="shared" si="1533"/>
        <v>1900</v>
      </c>
      <c r="DE376" s="326">
        <f t="shared" si="1534"/>
        <v>1960</v>
      </c>
      <c r="DF376" s="326">
        <f t="shared" si="1535"/>
        <v>2000</v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879" customFormat="1" ht="15.75" customHeight="1">
      <c r="A377" s="1856" t="s">
        <v>163</v>
      </c>
      <c r="B377" s="1873"/>
      <c r="C377" s="1873"/>
      <c r="D377" s="1873"/>
      <c r="E377" s="1873"/>
      <c r="F377" s="1873"/>
      <c r="G377" s="1873"/>
      <c r="H377" s="1873"/>
      <c r="I377" s="1873"/>
      <c r="J377" s="1873"/>
      <c r="K377" s="1873"/>
      <c r="L377" s="1873"/>
      <c r="M377" s="1873"/>
      <c r="N377" s="1873"/>
      <c r="O377" s="1873"/>
      <c r="P377" s="1873"/>
      <c r="Q377" s="1873"/>
      <c r="R377" s="1873"/>
      <c r="S377" s="1880"/>
      <c r="T377" s="1873"/>
      <c r="U377" s="1873">
        <v>6</v>
      </c>
      <c r="V377" s="1873">
        <v>2</v>
      </c>
      <c r="W377" s="1873">
        <v>14.99</v>
      </c>
      <c r="X377" s="1873"/>
      <c r="Y377" s="1873">
        <v>15</v>
      </c>
      <c r="Z377" s="1873"/>
      <c r="AA377" s="1873">
        <v>1</v>
      </c>
      <c r="AB377" s="1873"/>
      <c r="AC377" s="1873"/>
      <c r="AD377" s="1873"/>
      <c r="AE377" s="1873"/>
      <c r="AF377" s="1873"/>
      <c r="AG377" s="1873"/>
      <c r="AH377" s="1873"/>
      <c r="AI377" s="1873"/>
      <c r="AJ377" s="1873"/>
      <c r="AK377" s="1880"/>
      <c r="AL377" s="1873"/>
      <c r="AM377" s="1873"/>
      <c r="AN377" s="1873"/>
      <c r="AO377" s="1873">
        <v>1</v>
      </c>
      <c r="AP377" s="1873">
        <v>1.2</v>
      </c>
      <c r="AQ377" s="1873"/>
      <c r="AR377" s="1873">
        <v>1</v>
      </c>
      <c r="AS377" s="1873">
        <v>1</v>
      </c>
      <c r="AT377" s="1873"/>
      <c r="AU377" s="1873"/>
      <c r="AV377" s="1873"/>
      <c r="AW377" s="1873"/>
      <c r="AX377" s="1873"/>
      <c r="AY377" s="1873"/>
      <c r="AZ377" s="1873"/>
      <c r="BA377" s="1873"/>
      <c r="BB377" s="1873"/>
      <c r="BC377" s="1880"/>
      <c r="BD377" s="1873">
        <v>1.3</v>
      </c>
      <c r="BE377" s="1873">
        <v>1.3</v>
      </c>
      <c r="BF377" s="1873">
        <v>0.75</v>
      </c>
      <c r="BG377" s="1873"/>
      <c r="BH377" s="1873">
        <v>2</v>
      </c>
      <c r="BI377" s="1873"/>
      <c r="BJ377" s="1873">
        <v>2</v>
      </c>
      <c r="BK377" s="1873">
        <v>1</v>
      </c>
      <c r="BL377" s="1873"/>
      <c r="BM377" s="1873"/>
      <c r="BN377" s="1873"/>
      <c r="BO377" s="1873"/>
      <c r="BP377" s="1873"/>
      <c r="BQ377" s="1873"/>
      <c r="BR377" s="1873"/>
      <c r="BS377" s="1873"/>
      <c r="BT377" s="1873"/>
      <c r="BU377" s="1880"/>
      <c r="BV377" s="1873"/>
      <c r="BW377" s="1873">
        <v>2</v>
      </c>
      <c r="BX377" s="1873">
        <v>2</v>
      </c>
      <c r="BY377" s="1873">
        <v>2</v>
      </c>
      <c r="BZ377" s="1086" t="str">
        <f t="shared" si="1518"/>
        <v/>
      </c>
      <c r="CA377" s="1086">
        <f t="shared" si="1519"/>
        <v>7.663333333333334</v>
      </c>
      <c r="CB377" s="1086">
        <f t="shared" si="1520"/>
        <v>1</v>
      </c>
      <c r="CC377" s="1087">
        <f t="shared" si="1521"/>
        <v>1.4</v>
      </c>
      <c r="CD377" s="1146" t="str">
        <f t="shared" si="1522"/>
        <v/>
      </c>
      <c r="CE377" s="1147" t="str">
        <f t="shared" si="1522"/>
        <v/>
      </c>
      <c r="CF377" s="1148" t="str">
        <f t="shared" si="1522"/>
        <v/>
      </c>
      <c r="CG377" s="1148" t="str">
        <f t="shared" si="1522"/>
        <v/>
      </c>
      <c r="CH377" s="1148" t="str">
        <f t="shared" si="1522"/>
        <v/>
      </c>
      <c r="CI377" s="1148" t="str">
        <f t="shared" si="1522"/>
        <v/>
      </c>
      <c r="CJ377" s="1148">
        <f t="shared" si="1522"/>
        <v>0.75</v>
      </c>
      <c r="CK377" s="1149">
        <f t="shared" si="1522"/>
        <v>1</v>
      </c>
      <c r="CL377" s="1149">
        <f t="shared" si="1522"/>
        <v>1.3</v>
      </c>
      <c r="CM377" s="1149">
        <f t="shared" si="1522"/>
        <v>1.3</v>
      </c>
      <c r="CN377" s="1148">
        <f t="shared" si="1522"/>
        <v>2</v>
      </c>
      <c r="CO377" s="1148">
        <f t="shared" si="1522"/>
        <v>2</v>
      </c>
      <c r="CP377" s="1148" t="str">
        <f t="shared" si="1522"/>
        <v/>
      </c>
      <c r="CQ377" s="1148" t="str">
        <f t="shared" si="1522"/>
        <v/>
      </c>
      <c r="CR377" s="1148" t="str">
        <f t="shared" si="1522"/>
        <v/>
      </c>
      <c r="CS377" s="1147" t="str">
        <f t="shared" si="1522"/>
        <v/>
      </c>
      <c r="CT377" s="1150" t="str">
        <f t="shared" si="1523"/>
        <v/>
      </c>
      <c r="CU377" s="1859" t="str">
        <f t="shared" si="1524"/>
        <v/>
      </c>
      <c r="CV377" s="1860" t="str">
        <f t="shared" si="1525"/>
        <v/>
      </c>
      <c r="CW377" s="1861" t="str">
        <f t="shared" si="1526"/>
        <v/>
      </c>
      <c r="CX377" s="1861" t="str">
        <f t="shared" si="1527"/>
        <v/>
      </c>
      <c r="CY377" s="1861" t="str">
        <f t="shared" si="1528"/>
        <v/>
      </c>
      <c r="CZ377" s="1861" t="str">
        <f t="shared" si="1529"/>
        <v/>
      </c>
      <c r="DA377" s="1861">
        <f t="shared" si="1530"/>
        <v>0.75</v>
      </c>
      <c r="DB377" s="1862">
        <f t="shared" si="1531"/>
        <v>1</v>
      </c>
      <c r="DC377" s="1862">
        <f t="shared" si="1532"/>
        <v>1.3</v>
      </c>
      <c r="DD377" s="1862">
        <f t="shared" si="1533"/>
        <v>1.3</v>
      </c>
      <c r="DE377" s="1861">
        <f t="shared" si="1534"/>
        <v>2</v>
      </c>
      <c r="DF377" s="1861">
        <f t="shared" si="1535"/>
        <v>2</v>
      </c>
      <c r="DG377" s="1861" t="str">
        <f t="shared" si="1536"/>
        <v/>
      </c>
      <c r="DH377" s="1861" t="str">
        <f t="shared" si="1537"/>
        <v/>
      </c>
      <c r="DI377" s="1861" t="str">
        <f t="shared" si="1538"/>
        <v/>
      </c>
      <c r="DJ377" s="1860" t="str">
        <f t="shared" si="1539"/>
        <v/>
      </c>
      <c r="DK377" s="1859" t="str">
        <f t="shared" si="1540"/>
        <v/>
      </c>
      <c r="DL377" s="1875">
        <f t="shared" si="1541"/>
        <v>0</v>
      </c>
      <c r="DM377" s="1876">
        <f t="shared" si="1542"/>
        <v>5</v>
      </c>
      <c r="DN377" s="1876">
        <f t="shared" si="1543"/>
        <v>4</v>
      </c>
      <c r="DO377" s="1876">
        <f t="shared" si="1544"/>
        <v>6</v>
      </c>
      <c r="DP377" s="1877"/>
      <c r="DQ377" s="1870"/>
      <c r="DR377" s="1870"/>
      <c r="DS377" s="1870"/>
      <c r="DT377" s="1870"/>
      <c r="DU377" s="1870"/>
      <c r="DV377" s="1870"/>
      <c r="DW377" s="1870"/>
      <c r="DX377" s="1870"/>
      <c r="DY377" s="1878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8" t="str">
        <f t="shared" si="1522"/>
        <v/>
      </c>
      <c r="CE378" s="1109" t="str">
        <f t="shared" si="1522"/>
        <v/>
      </c>
      <c r="CF378" s="1110" t="str">
        <f t="shared" si="1522"/>
        <v/>
      </c>
      <c r="CG378" s="1110" t="str">
        <f t="shared" si="1522"/>
        <v/>
      </c>
      <c r="CH378" s="1110" t="str">
        <f t="shared" si="1522"/>
        <v/>
      </c>
      <c r="CI378" s="1110" t="str">
        <f t="shared" si="1522"/>
        <v/>
      </c>
      <c r="CJ378" s="1110">
        <f t="shared" si="1522"/>
        <v>200</v>
      </c>
      <c r="CK378" s="1111">
        <f t="shared" si="1522"/>
        <v>1170</v>
      </c>
      <c r="CL378" s="1111">
        <f t="shared" si="1522"/>
        <v>1400</v>
      </c>
      <c r="CM378" s="1111">
        <f t="shared" si="1522"/>
        <v>2470</v>
      </c>
      <c r="CN378" s="1110">
        <f t="shared" si="1522"/>
        <v>2548</v>
      </c>
      <c r="CO378" s="1110">
        <f t="shared" si="1522"/>
        <v>4000</v>
      </c>
      <c r="CP378" s="1110" t="str">
        <f t="shared" si="1522"/>
        <v/>
      </c>
      <c r="CQ378" s="1110" t="str">
        <f t="shared" si="1522"/>
        <v/>
      </c>
      <c r="CR378" s="1110" t="str">
        <f t="shared" si="1522"/>
        <v/>
      </c>
      <c r="CS378" s="1109" t="str">
        <f t="shared" si="1522"/>
        <v/>
      </c>
      <c r="CT378" s="1112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200</v>
      </c>
      <c r="DB378" s="327">
        <f t="shared" si="1531"/>
        <v>1170</v>
      </c>
      <c r="DC378" s="327">
        <f t="shared" si="1532"/>
        <v>1400</v>
      </c>
      <c r="DD378" s="327">
        <f t="shared" si="1533"/>
        <v>2470</v>
      </c>
      <c r="DE378" s="326">
        <f t="shared" si="1534"/>
        <v>2548</v>
      </c>
      <c r="DF378" s="326">
        <f t="shared" si="1535"/>
        <v>4000</v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8" t="str">
        <f t="shared" si="1522"/>
        <v/>
      </c>
      <c r="CE379" s="1109" t="str">
        <f t="shared" si="1522"/>
        <v/>
      </c>
      <c r="CF379" s="1110" t="str">
        <f t="shared" si="1522"/>
        <v/>
      </c>
      <c r="CG379" s="1110" t="str">
        <f t="shared" si="1522"/>
        <v/>
      </c>
      <c r="CH379" s="1110" t="str">
        <f t="shared" si="1522"/>
        <v/>
      </c>
      <c r="CI379" s="1110" t="str">
        <f t="shared" si="1522"/>
        <v/>
      </c>
      <c r="CJ379" s="1110" t="str">
        <f t="shared" si="1522"/>
        <v/>
      </c>
      <c r="CK379" s="1111" t="str">
        <f t="shared" si="1522"/>
        <v/>
      </c>
      <c r="CL379" s="1111">
        <f t="shared" si="1522"/>
        <v>300</v>
      </c>
      <c r="CM379" s="1111" t="str">
        <f t="shared" si="1522"/>
        <v/>
      </c>
      <c r="CN379" s="1110" t="str">
        <f t="shared" si="1522"/>
        <v/>
      </c>
      <c r="CO379" s="1110" t="str">
        <f t="shared" si="1522"/>
        <v/>
      </c>
      <c r="CP379" s="1110" t="str">
        <f t="shared" si="1522"/>
        <v/>
      </c>
      <c r="CQ379" s="1110" t="str">
        <f t="shared" si="1522"/>
        <v/>
      </c>
      <c r="CR379" s="1110" t="str">
        <f t="shared" si="1522"/>
        <v/>
      </c>
      <c r="CS379" s="1109" t="str">
        <f t="shared" si="1522"/>
        <v/>
      </c>
      <c r="CT379" s="1112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>
        <f t="shared" si="1532"/>
        <v>300</v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4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5" t="str">
        <f t="shared" si="1572"/>
        <v/>
      </c>
      <c r="CG380" s="1115" t="str">
        <f t="shared" si="1572"/>
        <v/>
      </c>
      <c r="CH380" s="1115" t="str">
        <f t="shared" si="1572"/>
        <v/>
      </c>
      <c r="CI380" s="1115" t="str">
        <f t="shared" si="1572"/>
        <v/>
      </c>
      <c r="CJ380" s="1115">
        <f t="shared" si="1572"/>
        <v>8.6975429441182861E-4</v>
      </c>
      <c r="CK380" s="1116">
        <f t="shared" si="1572"/>
        <v>1.3046314416177429E-3</v>
      </c>
      <c r="CL380" s="1116">
        <f t="shared" si="1572"/>
        <v>1.7395085888236572E-3</v>
      </c>
      <c r="CM380" s="1116">
        <f t="shared" si="1572"/>
        <v>4.3487714720591431E-3</v>
      </c>
      <c r="CN380" s="1115">
        <f t="shared" si="1572"/>
        <v>7.8277886497064592E-3</v>
      </c>
      <c r="CO380" s="1115">
        <f t="shared" si="1572"/>
        <v>1.1480756686236139E-2</v>
      </c>
      <c r="CP380" s="1115" t="str">
        <f t="shared" si="1572"/>
        <v/>
      </c>
      <c r="CQ380" s="1115" t="str">
        <f t="shared" si="1572"/>
        <v/>
      </c>
      <c r="CR380" s="1115" t="str">
        <f t="shared" si="1572"/>
        <v/>
      </c>
      <c r="CS380" s="1114" t="str">
        <f t="shared" si="1572"/>
        <v/>
      </c>
      <c r="CT380" s="1117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 t="str">
        <f t="shared" si="1529"/>
        <v/>
      </c>
      <c r="DA380" s="314">
        <f t="shared" si="1530"/>
        <v>8.6975429441182861E-4</v>
      </c>
      <c r="DB380" s="315">
        <f t="shared" si="1531"/>
        <v>1.3046314416177429E-3</v>
      </c>
      <c r="DC380" s="315">
        <f t="shared" si="1532"/>
        <v>1.7395085888236572E-3</v>
      </c>
      <c r="DD380" s="315">
        <f t="shared" si="1533"/>
        <v>4.3487714720591431E-3</v>
      </c>
      <c r="DE380" s="314">
        <f t="shared" si="1534"/>
        <v>7.8277886497064592E-3</v>
      </c>
      <c r="DF380" s="314">
        <f t="shared" si="1535"/>
        <v>1.1480756686236139E-2</v>
      </c>
      <c r="DG380" s="314" t="str">
        <f t="shared" si="1536"/>
        <v/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3"/>
      <c r="CE381" s="1153"/>
      <c r="CF381" s="1153"/>
      <c r="CG381" s="1153"/>
      <c r="CH381" s="1153"/>
      <c r="CI381" s="1153"/>
      <c r="CJ381" s="1153"/>
      <c r="CK381" s="1153"/>
      <c r="CL381" s="1153"/>
      <c r="CM381" s="1153"/>
      <c r="CN381" s="1153"/>
      <c r="CO381" s="1153"/>
      <c r="CP381" s="1153"/>
      <c r="CQ381" s="1153"/>
      <c r="CR381" s="1153"/>
      <c r="CS381" s="1153"/>
      <c r="CT381" s="1154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1"/>
      <c r="CE382" s="1152"/>
      <c r="CF382" s="1152"/>
      <c r="CG382" s="1152"/>
      <c r="CH382" s="1152"/>
      <c r="CI382" s="1152"/>
      <c r="CJ382" s="1152"/>
      <c r="CK382" s="1152"/>
      <c r="CL382" s="1152"/>
      <c r="CM382" s="1152"/>
      <c r="CN382" s="1152"/>
      <c r="CO382" s="1152"/>
      <c r="CP382" s="1152"/>
      <c r="CQ382" s="1152"/>
      <c r="CR382" s="1152"/>
      <c r="CS382" s="1152"/>
      <c r="CT382" s="1134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8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9" t="str">
        <f t="shared" si="1577"/>
        <v/>
      </c>
      <c r="CF383" s="1110" t="str">
        <f t="shared" si="1577"/>
        <v/>
      </c>
      <c r="CG383" s="1110" t="str">
        <f t="shared" si="1577"/>
        <v/>
      </c>
      <c r="CH383" s="1110" t="str">
        <f t="shared" si="1577"/>
        <v/>
      </c>
      <c r="CI383" s="1110" t="str">
        <f t="shared" si="1577"/>
        <v/>
      </c>
      <c r="CJ383" s="1110" t="str">
        <f t="shared" si="1577"/>
        <v/>
      </c>
      <c r="CK383" s="1111" t="str">
        <f t="shared" si="1577"/>
        <v/>
      </c>
      <c r="CL383" s="1111" t="str">
        <f t="shared" si="1577"/>
        <v/>
      </c>
      <c r="CM383" s="1111" t="str">
        <f t="shared" si="1577"/>
        <v/>
      </c>
      <c r="CN383" s="1110" t="str">
        <f t="shared" si="1577"/>
        <v/>
      </c>
      <c r="CO383" s="1110" t="str">
        <f t="shared" si="1577"/>
        <v/>
      </c>
      <c r="CP383" s="1110" t="str">
        <f t="shared" si="1577"/>
        <v/>
      </c>
      <c r="CQ383" s="1110" t="str">
        <f t="shared" si="1577"/>
        <v/>
      </c>
      <c r="CR383" s="1110" t="str">
        <f t="shared" si="1577"/>
        <v/>
      </c>
      <c r="CS383" s="1109" t="str">
        <f t="shared" si="1577"/>
        <v/>
      </c>
      <c r="CT383" s="1112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8" t="str">
        <f t="shared" si="1577"/>
        <v/>
      </c>
      <c r="CE384" s="1109" t="str">
        <f t="shared" si="1577"/>
        <v/>
      </c>
      <c r="CF384" s="1110" t="str">
        <f t="shared" si="1577"/>
        <v/>
      </c>
      <c r="CG384" s="1110" t="str">
        <f t="shared" si="1577"/>
        <v/>
      </c>
      <c r="CH384" s="1110" t="str">
        <f t="shared" si="1577"/>
        <v/>
      </c>
      <c r="CI384" s="1110" t="str">
        <f t="shared" si="1577"/>
        <v/>
      </c>
      <c r="CJ384" s="1110" t="str">
        <f t="shared" si="1577"/>
        <v/>
      </c>
      <c r="CK384" s="1111" t="str">
        <f t="shared" si="1577"/>
        <v/>
      </c>
      <c r="CL384" s="1111" t="str">
        <f t="shared" si="1577"/>
        <v/>
      </c>
      <c r="CM384" s="1111" t="str">
        <f t="shared" si="1577"/>
        <v/>
      </c>
      <c r="CN384" s="1110" t="str">
        <f t="shared" si="1577"/>
        <v/>
      </c>
      <c r="CO384" s="1110" t="str">
        <f t="shared" si="1577"/>
        <v/>
      </c>
      <c r="CP384" s="1110" t="str">
        <f t="shared" si="1577"/>
        <v/>
      </c>
      <c r="CQ384" s="1110" t="str">
        <f t="shared" si="1577"/>
        <v/>
      </c>
      <c r="CR384" s="1110" t="str">
        <f t="shared" si="1577"/>
        <v/>
      </c>
      <c r="CS384" s="1109" t="str">
        <f t="shared" si="1577"/>
        <v/>
      </c>
      <c r="CT384" s="1112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8" t="str">
        <f t="shared" si="1577"/>
        <v/>
      </c>
      <c r="CE385" s="1109" t="str">
        <f t="shared" si="1577"/>
        <v/>
      </c>
      <c r="CF385" s="1110" t="str">
        <f t="shared" si="1577"/>
        <v/>
      </c>
      <c r="CG385" s="1110" t="str">
        <f t="shared" si="1577"/>
        <v/>
      </c>
      <c r="CH385" s="1110" t="str">
        <f t="shared" si="1577"/>
        <v/>
      </c>
      <c r="CI385" s="1110" t="str">
        <f t="shared" si="1577"/>
        <v/>
      </c>
      <c r="CJ385" s="1110" t="str">
        <f t="shared" si="1577"/>
        <v/>
      </c>
      <c r="CK385" s="1111" t="str">
        <f t="shared" si="1577"/>
        <v/>
      </c>
      <c r="CL385" s="1111" t="str">
        <f t="shared" si="1577"/>
        <v/>
      </c>
      <c r="CM385" s="1111" t="str">
        <f t="shared" si="1577"/>
        <v/>
      </c>
      <c r="CN385" s="1110" t="str">
        <f t="shared" si="1577"/>
        <v/>
      </c>
      <c r="CO385" s="1110" t="str">
        <f t="shared" si="1577"/>
        <v/>
      </c>
      <c r="CP385" s="1110" t="str">
        <f t="shared" si="1577"/>
        <v/>
      </c>
      <c r="CQ385" s="1110" t="str">
        <f t="shared" si="1577"/>
        <v/>
      </c>
      <c r="CR385" s="1110" t="str">
        <f t="shared" si="1577"/>
        <v/>
      </c>
      <c r="CS385" s="1109" t="str">
        <f t="shared" si="1577"/>
        <v/>
      </c>
      <c r="CT385" s="1112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8" t="str">
        <f t="shared" si="1577"/>
        <v/>
      </c>
      <c r="CE386" s="1109" t="str">
        <f t="shared" si="1577"/>
        <v/>
      </c>
      <c r="CF386" s="1110" t="str">
        <f t="shared" si="1577"/>
        <v/>
      </c>
      <c r="CG386" s="1110" t="str">
        <f t="shared" si="1577"/>
        <v/>
      </c>
      <c r="CH386" s="1110" t="str">
        <f t="shared" si="1577"/>
        <v/>
      </c>
      <c r="CI386" s="1110" t="str">
        <f t="shared" si="1577"/>
        <v/>
      </c>
      <c r="CJ386" s="1110" t="str">
        <f t="shared" si="1577"/>
        <v/>
      </c>
      <c r="CK386" s="1111" t="str">
        <f t="shared" si="1577"/>
        <v/>
      </c>
      <c r="CL386" s="1111" t="str">
        <f t="shared" si="1577"/>
        <v/>
      </c>
      <c r="CM386" s="1111" t="str">
        <f t="shared" si="1577"/>
        <v/>
      </c>
      <c r="CN386" s="1110" t="str">
        <f t="shared" si="1577"/>
        <v/>
      </c>
      <c r="CO386" s="1110" t="str">
        <f t="shared" si="1577"/>
        <v/>
      </c>
      <c r="CP386" s="1110" t="str">
        <f t="shared" si="1577"/>
        <v/>
      </c>
      <c r="CQ386" s="1110" t="str">
        <f t="shared" si="1577"/>
        <v/>
      </c>
      <c r="CR386" s="1110" t="str">
        <f t="shared" si="1577"/>
        <v/>
      </c>
      <c r="CS386" s="1109" t="str">
        <f t="shared" si="1577"/>
        <v/>
      </c>
      <c r="CT386" s="1112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8" t="str">
        <f t="shared" si="1577"/>
        <v/>
      </c>
      <c r="CE387" s="1109" t="str">
        <f t="shared" si="1577"/>
        <v/>
      </c>
      <c r="CF387" s="1110" t="str">
        <f t="shared" si="1577"/>
        <v/>
      </c>
      <c r="CG387" s="1110" t="str">
        <f t="shared" si="1577"/>
        <v/>
      </c>
      <c r="CH387" s="1110" t="str">
        <f t="shared" si="1577"/>
        <v/>
      </c>
      <c r="CI387" s="1110" t="str">
        <f t="shared" si="1577"/>
        <v/>
      </c>
      <c r="CJ387" s="1110" t="str">
        <f t="shared" si="1577"/>
        <v/>
      </c>
      <c r="CK387" s="1111" t="str">
        <f t="shared" si="1577"/>
        <v/>
      </c>
      <c r="CL387" s="1111" t="str">
        <f t="shared" si="1577"/>
        <v/>
      </c>
      <c r="CM387" s="1111" t="str">
        <f t="shared" si="1577"/>
        <v/>
      </c>
      <c r="CN387" s="1110" t="str">
        <f t="shared" si="1577"/>
        <v/>
      </c>
      <c r="CO387" s="1110" t="str">
        <f t="shared" si="1577"/>
        <v/>
      </c>
      <c r="CP387" s="1110" t="str">
        <f t="shared" si="1577"/>
        <v/>
      </c>
      <c r="CQ387" s="1110" t="str">
        <f t="shared" si="1577"/>
        <v/>
      </c>
      <c r="CR387" s="1110" t="str">
        <f t="shared" si="1577"/>
        <v/>
      </c>
      <c r="CS387" s="1109" t="str">
        <f t="shared" si="1577"/>
        <v/>
      </c>
      <c r="CT387" s="1112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8" t="str">
        <f t="shared" si="1577"/>
        <v/>
      </c>
      <c r="CE388" s="1109" t="str">
        <f t="shared" si="1577"/>
        <v/>
      </c>
      <c r="CF388" s="1110" t="str">
        <f t="shared" si="1577"/>
        <v/>
      </c>
      <c r="CG388" s="1110" t="str">
        <f t="shared" si="1577"/>
        <v/>
      </c>
      <c r="CH388" s="1110" t="str">
        <f t="shared" si="1577"/>
        <v/>
      </c>
      <c r="CI388" s="1110" t="str">
        <f t="shared" si="1577"/>
        <v/>
      </c>
      <c r="CJ388" s="1110" t="str">
        <f t="shared" si="1577"/>
        <v/>
      </c>
      <c r="CK388" s="1111" t="str">
        <f t="shared" si="1577"/>
        <v/>
      </c>
      <c r="CL388" s="1111" t="str">
        <f t="shared" si="1577"/>
        <v/>
      </c>
      <c r="CM388" s="1111" t="str">
        <f t="shared" si="1577"/>
        <v/>
      </c>
      <c r="CN388" s="1110" t="str">
        <f t="shared" si="1577"/>
        <v/>
      </c>
      <c r="CO388" s="1110" t="str">
        <f t="shared" si="1577"/>
        <v/>
      </c>
      <c r="CP388" s="1110" t="str">
        <f t="shared" si="1577"/>
        <v/>
      </c>
      <c r="CQ388" s="1110" t="str">
        <f t="shared" si="1577"/>
        <v/>
      </c>
      <c r="CR388" s="1110" t="str">
        <f t="shared" si="1577"/>
        <v/>
      </c>
      <c r="CS388" s="1109" t="str">
        <f t="shared" si="1577"/>
        <v/>
      </c>
      <c r="CT388" s="1112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8" t="str">
        <f t="shared" si="1577"/>
        <v/>
      </c>
      <c r="CE389" s="1109" t="str">
        <f t="shared" si="1577"/>
        <v/>
      </c>
      <c r="CF389" s="1110" t="str">
        <f t="shared" si="1577"/>
        <v/>
      </c>
      <c r="CG389" s="1110" t="str">
        <f t="shared" si="1577"/>
        <v/>
      </c>
      <c r="CH389" s="1110" t="str">
        <f t="shared" si="1577"/>
        <v/>
      </c>
      <c r="CI389" s="1110" t="str">
        <f t="shared" si="1577"/>
        <v/>
      </c>
      <c r="CJ389" s="1110" t="str">
        <f t="shared" si="1577"/>
        <v/>
      </c>
      <c r="CK389" s="1111" t="str">
        <f t="shared" si="1577"/>
        <v/>
      </c>
      <c r="CL389" s="1111" t="str">
        <f t="shared" si="1577"/>
        <v/>
      </c>
      <c r="CM389" s="1111" t="str">
        <f t="shared" si="1577"/>
        <v/>
      </c>
      <c r="CN389" s="1110" t="str">
        <f t="shared" si="1577"/>
        <v/>
      </c>
      <c r="CO389" s="1110" t="str">
        <f t="shared" si="1577"/>
        <v/>
      </c>
      <c r="CP389" s="1110" t="str">
        <f t="shared" si="1577"/>
        <v/>
      </c>
      <c r="CQ389" s="1110" t="str">
        <f t="shared" si="1577"/>
        <v/>
      </c>
      <c r="CR389" s="1110" t="str">
        <f t="shared" si="1577"/>
        <v/>
      </c>
      <c r="CS389" s="1109" t="str">
        <f t="shared" si="1577"/>
        <v/>
      </c>
      <c r="CT389" s="1112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3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4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5" t="str">
        <f t="shared" si="1625"/>
        <v/>
      </c>
      <c r="CG390" s="1115" t="str">
        <f t="shared" si="1625"/>
        <v/>
      </c>
      <c r="CH390" s="1115" t="str">
        <f t="shared" si="1625"/>
        <v/>
      </c>
      <c r="CI390" s="1115" t="str">
        <f t="shared" si="1625"/>
        <v/>
      </c>
      <c r="CJ390" s="1115" t="str">
        <f t="shared" si="1625"/>
        <v/>
      </c>
      <c r="CK390" s="1116" t="str">
        <f t="shared" si="1625"/>
        <v/>
      </c>
      <c r="CL390" s="1116" t="str">
        <f t="shared" si="1625"/>
        <v/>
      </c>
      <c r="CM390" s="1116" t="str">
        <f t="shared" si="1625"/>
        <v/>
      </c>
      <c r="CN390" s="1115" t="str">
        <f t="shared" si="1625"/>
        <v/>
      </c>
      <c r="CO390" s="1115" t="str">
        <f t="shared" si="1625"/>
        <v/>
      </c>
      <c r="CP390" s="1115" t="str">
        <f t="shared" si="1625"/>
        <v/>
      </c>
      <c r="CQ390" s="1115" t="str">
        <f t="shared" si="1625"/>
        <v/>
      </c>
      <c r="CR390" s="1115" t="str">
        <f t="shared" si="1625"/>
        <v/>
      </c>
      <c r="CS390" s="1114" t="str">
        <f t="shared" si="1625"/>
        <v/>
      </c>
      <c r="CT390" s="1117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8" t="str">
        <f t="shared" si="1624"/>
        <v/>
      </c>
      <c r="CE391" s="1109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0" t="str">
        <f t="shared" si="1626"/>
        <v/>
      </c>
      <c r="CG391" s="1110" t="str">
        <f t="shared" si="1626"/>
        <v/>
      </c>
      <c r="CH391" s="1110" t="str">
        <f t="shared" si="1626"/>
        <v/>
      </c>
      <c r="CI391" s="1110" t="str">
        <f t="shared" si="1626"/>
        <v/>
      </c>
      <c r="CJ391" s="1110" t="str">
        <f t="shared" si="1626"/>
        <v/>
      </c>
      <c r="CK391" s="1111" t="str">
        <f t="shared" si="1626"/>
        <v/>
      </c>
      <c r="CL391" s="1111" t="str">
        <f t="shared" si="1626"/>
        <v/>
      </c>
      <c r="CM391" s="1111" t="str">
        <f t="shared" si="1626"/>
        <v/>
      </c>
      <c r="CN391" s="1110" t="str">
        <f t="shared" si="1626"/>
        <v/>
      </c>
      <c r="CO391" s="1110" t="str">
        <f t="shared" si="1626"/>
        <v/>
      </c>
      <c r="CP391" s="1110" t="str">
        <f t="shared" si="1626"/>
        <v/>
      </c>
      <c r="CQ391" s="1110" t="str">
        <f t="shared" si="1626"/>
        <v/>
      </c>
      <c r="CR391" s="1110" t="str">
        <f t="shared" si="1626"/>
        <v/>
      </c>
      <c r="CS391" s="1109" t="str">
        <f t="shared" si="1626"/>
        <v/>
      </c>
      <c r="CT391" s="1112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8" t="str">
        <f t="shared" si="1624"/>
        <v/>
      </c>
      <c r="CE392" s="1109" t="str">
        <f t="shared" si="1627"/>
        <v/>
      </c>
      <c r="CF392" s="1110" t="str">
        <f t="shared" si="1627"/>
        <v/>
      </c>
      <c r="CG392" s="1110" t="str">
        <f t="shared" si="1627"/>
        <v/>
      </c>
      <c r="CH392" s="1110" t="str">
        <f t="shared" si="1627"/>
        <v/>
      </c>
      <c r="CI392" s="1110" t="str">
        <f t="shared" si="1627"/>
        <v/>
      </c>
      <c r="CJ392" s="1110" t="str">
        <f t="shared" si="1627"/>
        <v/>
      </c>
      <c r="CK392" s="1111" t="str">
        <f t="shared" si="1627"/>
        <v/>
      </c>
      <c r="CL392" s="1111" t="str">
        <f t="shared" si="1627"/>
        <v/>
      </c>
      <c r="CM392" s="1111" t="str">
        <f t="shared" si="1627"/>
        <v/>
      </c>
      <c r="CN392" s="1110" t="str">
        <f t="shared" si="1627"/>
        <v/>
      </c>
      <c r="CO392" s="1110" t="str">
        <f t="shared" si="1627"/>
        <v/>
      </c>
      <c r="CP392" s="1110" t="str">
        <f t="shared" si="1627"/>
        <v/>
      </c>
      <c r="CQ392" s="1110" t="str">
        <f t="shared" si="1627"/>
        <v/>
      </c>
      <c r="CR392" s="1110" t="str">
        <f t="shared" si="1627"/>
        <v/>
      </c>
      <c r="CS392" s="1109" t="str">
        <f t="shared" si="1627"/>
        <v/>
      </c>
      <c r="CT392" s="1112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8" t="str">
        <f t="shared" si="1624"/>
        <v/>
      </c>
      <c r="CE393" s="1109" t="str">
        <f t="shared" si="1627"/>
        <v/>
      </c>
      <c r="CF393" s="1110" t="str">
        <f t="shared" si="1627"/>
        <v/>
      </c>
      <c r="CG393" s="1110" t="str">
        <f t="shared" si="1627"/>
        <v/>
      </c>
      <c r="CH393" s="1110" t="str">
        <f t="shared" si="1627"/>
        <v/>
      </c>
      <c r="CI393" s="1110" t="str">
        <f t="shared" si="1627"/>
        <v/>
      </c>
      <c r="CJ393" s="1110" t="str">
        <f t="shared" si="1627"/>
        <v/>
      </c>
      <c r="CK393" s="1111" t="str">
        <f t="shared" si="1627"/>
        <v/>
      </c>
      <c r="CL393" s="1111" t="str">
        <f t="shared" si="1627"/>
        <v/>
      </c>
      <c r="CM393" s="1111" t="str">
        <f t="shared" si="1627"/>
        <v/>
      </c>
      <c r="CN393" s="1110" t="str">
        <f t="shared" si="1627"/>
        <v/>
      </c>
      <c r="CO393" s="1110" t="str">
        <f t="shared" si="1627"/>
        <v/>
      </c>
      <c r="CP393" s="1110" t="str">
        <f t="shared" si="1627"/>
        <v/>
      </c>
      <c r="CQ393" s="1110" t="str">
        <f t="shared" si="1627"/>
        <v/>
      </c>
      <c r="CR393" s="1110" t="str">
        <f t="shared" si="1627"/>
        <v/>
      </c>
      <c r="CS393" s="1109" t="str">
        <f t="shared" si="1627"/>
        <v/>
      </c>
      <c r="CT393" s="1112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8" t="str">
        <f t="shared" si="1624"/>
        <v/>
      </c>
      <c r="CE394" s="1109" t="str">
        <f t="shared" si="1627"/>
        <v/>
      </c>
      <c r="CF394" s="1110" t="str">
        <f t="shared" si="1627"/>
        <v/>
      </c>
      <c r="CG394" s="1110" t="str">
        <f t="shared" si="1627"/>
        <v/>
      </c>
      <c r="CH394" s="1110" t="str">
        <f t="shared" si="1627"/>
        <v/>
      </c>
      <c r="CI394" s="1110" t="str">
        <f t="shared" si="1627"/>
        <v/>
      </c>
      <c r="CJ394" s="1110" t="str">
        <f t="shared" si="1627"/>
        <v/>
      </c>
      <c r="CK394" s="1111" t="str">
        <f t="shared" si="1627"/>
        <v/>
      </c>
      <c r="CL394" s="1111" t="str">
        <f t="shared" si="1627"/>
        <v/>
      </c>
      <c r="CM394" s="1111" t="str">
        <f t="shared" si="1627"/>
        <v/>
      </c>
      <c r="CN394" s="1110" t="str">
        <f t="shared" si="1627"/>
        <v/>
      </c>
      <c r="CO394" s="1110" t="str">
        <f t="shared" si="1627"/>
        <v/>
      </c>
      <c r="CP394" s="1110" t="str">
        <f t="shared" si="1627"/>
        <v/>
      </c>
      <c r="CQ394" s="1110" t="str">
        <f t="shared" si="1627"/>
        <v/>
      </c>
      <c r="CR394" s="1110" t="str">
        <f t="shared" si="1627"/>
        <v/>
      </c>
      <c r="CS394" s="1109" t="str">
        <f t="shared" si="1627"/>
        <v/>
      </c>
      <c r="CT394" s="1112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8" t="str">
        <f t="shared" si="1624"/>
        <v/>
      </c>
      <c r="CE395" s="1109" t="str">
        <f t="shared" si="1627"/>
        <v/>
      </c>
      <c r="CF395" s="1110" t="str">
        <f t="shared" si="1627"/>
        <v/>
      </c>
      <c r="CG395" s="1110" t="str">
        <f t="shared" si="1627"/>
        <v/>
      </c>
      <c r="CH395" s="1110" t="str">
        <f t="shared" si="1627"/>
        <v/>
      </c>
      <c r="CI395" s="1110" t="str">
        <f t="shared" si="1627"/>
        <v/>
      </c>
      <c r="CJ395" s="1110" t="str">
        <f t="shared" si="1627"/>
        <v/>
      </c>
      <c r="CK395" s="1111" t="str">
        <f t="shared" si="1627"/>
        <v/>
      </c>
      <c r="CL395" s="1111" t="str">
        <f t="shared" si="1627"/>
        <v/>
      </c>
      <c r="CM395" s="1111" t="str">
        <f t="shared" si="1627"/>
        <v/>
      </c>
      <c r="CN395" s="1110" t="str">
        <f t="shared" si="1627"/>
        <v/>
      </c>
      <c r="CO395" s="1110" t="str">
        <f t="shared" si="1627"/>
        <v/>
      </c>
      <c r="CP395" s="1110" t="str">
        <f t="shared" si="1627"/>
        <v/>
      </c>
      <c r="CQ395" s="1110" t="str">
        <f t="shared" si="1627"/>
        <v/>
      </c>
      <c r="CR395" s="1110" t="str">
        <f t="shared" si="1627"/>
        <v/>
      </c>
      <c r="CS395" s="1109" t="str">
        <f t="shared" si="1627"/>
        <v/>
      </c>
      <c r="CT395" s="1112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8" t="str">
        <f t="shared" si="1624"/>
        <v/>
      </c>
      <c r="CE396" s="1109" t="str">
        <f t="shared" si="1627"/>
        <v/>
      </c>
      <c r="CF396" s="1110" t="str">
        <f t="shared" si="1627"/>
        <v/>
      </c>
      <c r="CG396" s="1110" t="str">
        <f t="shared" si="1627"/>
        <v/>
      </c>
      <c r="CH396" s="1110" t="str">
        <f t="shared" si="1627"/>
        <v/>
      </c>
      <c r="CI396" s="1110" t="str">
        <f t="shared" si="1627"/>
        <v/>
      </c>
      <c r="CJ396" s="1110" t="str">
        <f t="shared" si="1627"/>
        <v/>
      </c>
      <c r="CK396" s="1111" t="str">
        <f t="shared" si="1627"/>
        <v/>
      </c>
      <c r="CL396" s="1111" t="str">
        <f t="shared" si="1627"/>
        <v/>
      </c>
      <c r="CM396" s="1111" t="str">
        <f t="shared" si="1627"/>
        <v/>
      </c>
      <c r="CN396" s="1110" t="str">
        <f t="shared" si="1627"/>
        <v/>
      </c>
      <c r="CO396" s="1110" t="str">
        <f t="shared" si="1627"/>
        <v/>
      </c>
      <c r="CP396" s="1110" t="str">
        <f t="shared" si="1627"/>
        <v/>
      </c>
      <c r="CQ396" s="1110" t="str">
        <f t="shared" si="1627"/>
        <v/>
      </c>
      <c r="CR396" s="1110" t="str">
        <f t="shared" si="1627"/>
        <v/>
      </c>
      <c r="CS396" s="1109" t="str">
        <f t="shared" si="1627"/>
        <v/>
      </c>
      <c r="CT396" s="1112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8" t="str">
        <f t="shared" si="1624"/>
        <v/>
      </c>
      <c r="CE397" s="1109" t="str">
        <f t="shared" si="1627"/>
        <v/>
      </c>
      <c r="CF397" s="1110" t="str">
        <f t="shared" si="1627"/>
        <v/>
      </c>
      <c r="CG397" s="1110" t="str">
        <f t="shared" si="1627"/>
        <v/>
      </c>
      <c r="CH397" s="1110" t="str">
        <f t="shared" si="1627"/>
        <v/>
      </c>
      <c r="CI397" s="1110" t="str">
        <f t="shared" si="1627"/>
        <v/>
      </c>
      <c r="CJ397" s="1110" t="str">
        <f t="shared" si="1627"/>
        <v/>
      </c>
      <c r="CK397" s="1111" t="str">
        <f t="shared" si="1627"/>
        <v/>
      </c>
      <c r="CL397" s="1111" t="str">
        <f t="shared" si="1627"/>
        <v/>
      </c>
      <c r="CM397" s="1111" t="str">
        <f t="shared" si="1627"/>
        <v/>
      </c>
      <c r="CN397" s="1110" t="str">
        <f t="shared" si="1627"/>
        <v/>
      </c>
      <c r="CO397" s="1110" t="str">
        <f t="shared" si="1627"/>
        <v/>
      </c>
      <c r="CP397" s="1110" t="str">
        <f t="shared" si="1627"/>
        <v/>
      </c>
      <c r="CQ397" s="1110" t="str">
        <f t="shared" si="1627"/>
        <v/>
      </c>
      <c r="CR397" s="1110" t="str">
        <f t="shared" si="1627"/>
        <v/>
      </c>
      <c r="CS397" s="1109" t="str">
        <f t="shared" si="1627"/>
        <v/>
      </c>
      <c r="CT397" s="1112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8" t="str">
        <f t="shared" si="1624"/>
        <v/>
      </c>
      <c r="CE398" s="1109" t="str">
        <f t="shared" si="1627"/>
        <v/>
      </c>
      <c r="CF398" s="1110" t="str">
        <f t="shared" si="1627"/>
        <v/>
      </c>
      <c r="CG398" s="1110" t="str">
        <f t="shared" si="1627"/>
        <v/>
      </c>
      <c r="CH398" s="1110" t="str">
        <f t="shared" si="1627"/>
        <v/>
      </c>
      <c r="CI398" s="1110" t="str">
        <f t="shared" si="1627"/>
        <v/>
      </c>
      <c r="CJ398" s="1110" t="str">
        <f t="shared" si="1627"/>
        <v/>
      </c>
      <c r="CK398" s="1111" t="str">
        <f t="shared" si="1627"/>
        <v/>
      </c>
      <c r="CL398" s="1111" t="str">
        <f t="shared" si="1627"/>
        <v/>
      </c>
      <c r="CM398" s="1111" t="str">
        <f t="shared" si="1627"/>
        <v/>
      </c>
      <c r="CN398" s="1110" t="str">
        <f t="shared" si="1627"/>
        <v/>
      </c>
      <c r="CO398" s="1110" t="str">
        <f t="shared" si="1627"/>
        <v/>
      </c>
      <c r="CP398" s="1110" t="str">
        <f t="shared" si="1627"/>
        <v/>
      </c>
      <c r="CQ398" s="1110" t="str">
        <f t="shared" si="1627"/>
        <v/>
      </c>
      <c r="CR398" s="1110" t="str">
        <f t="shared" si="1627"/>
        <v/>
      </c>
      <c r="CS398" s="1109" t="str">
        <f t="shared" si="1627"/>
        <v/>
      </c>
      <c r="CT398" s="1112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8" t="str">
        <f t="shared" si="1624"/>
        <v/>
      </c>
      <c r="CE399" s="1109" t="str">
        <f t="shared" si="1627"/>
        <v/>
      </c>
      <c r="CF399" s="1110" t="str">
        <f t="shared" si="1627"/>
        <v/>
      </c>
      <c r="CG399" s="1110" t="str">
        <f t="shared" si="1627"/>
        <v/>
      </c>
      <c r="CH399" s="1110" t="str">
        <f t="shared" si="1627"/>
        <v/>
      </c>
      <c r="CI399" s="1110" t="str">
        <f t="shared" si="1627"/>
        <v/>
      </c>
      <c r="CJ399" s="1110" t="str">
        <f t="shared" si="1627"/>
        <v/>
      </c>
      <c r="CK399" s="1111" t="str">
        <f t="shared" si="1627"/>
        <v/>
      </c>
      <c r="CL399" s="1111" t="str">
        <f t="shared" si="1627"/>
        <v/>
      </c>
      <c r="CM399" s="1111" t="str">
        <f t="shared" si="1627"/>
        <v/>
      </c>
      <c r="CN399" s="1110" t="str">
        <f t="shared" si="1627"/>
        <v/>
      </c>
      <c r="CO399" s="1110" t="str">
        <f t="shared" si="1627"/>
        <v/>
      </c>
      <c r="CP399" s="1110" t="str">
        <f t="shared" si="1627"/>
        <v/>
      </c>
      <c r="CQ399" s="1110" t="str">
        <f t="shared" si="1627"/>
        <v/>
      </c>
      <c r="CR399" s="1110" t="str">
        <f t="shared" si="1627"/>
        <v/>
      </c>
      <c r="CS399" s="1109" t="str">
        <f t="shared" si="1627"/>
        <v/>
      </c>
      <c r="CT399" s="1112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8" t="str">
        <f t="shared" si="1624"/>
        <v/>
      </c>
      <c r="CE400" s="1109" t="str">
        <f t="shared" si="1627"/>
        <v/>
      </c>
      <c r="CF400" s="1110" t="str">
        <f t="shared" si="1627"/>
        <v/>
      </c>
      <c r="CG400" s="1110" t="str">
        <f t="shared" si="1627"/>
        <v/>
      </c>
      <c r="CH400" s="1110" t="str">
        <f t="shared" si="1627"/>
        <v/>
      </c>
      <c r="CI400" s="1110" t="str">
        <f t="shared" si="1627"/>
        <v/>
      </c>
      <c r="CJ400" s="1110" t="str">
        <f t="shared" si="1627"/>
        <v/>
      </c>
      <c r="CK400" s="1111" t="str">
        <f t="shared" si="1627"/>
        <v/>
      </c>
      <c r="CL400" s="1111" t="str">
        <f t="shared" si="1627"/>
        <v/>
      </c>
      <c r="CM400" s="1111" t="str">
        <f t="shared" si="1627"/>
        <v/>
      </c>
      <c r="CN400" s="1110" t="str">
        <f t="shared" si="1627"/>
        <v/>
      </c>
      <c r="CO400" s="1110" t="str">
        <f t="shared" si="1627"/>
        <v/>
      </c>
      <c r="CP400" s="1110" t="str">
        <f t="shared" si="1627"/>
        <v/>
      </c>
      <c r="CQ400" s="1110" t="str">
        <f t="shared" si="1627"/>
        <v/>
      </c>
      <c r="CR400" s="1110" t="str">
        <f t="shared" si="1627"/>
        <v/>
      </c>
      <c r="CS400" s="1109" t="str">
        <f t="shared" si="1627"/>
        <v/>
      </c>
      <c r="CT400" s="1112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8" t="str">
        <f t="shared" si="1624"/>
        <v/>
      </c>
      <c r="CE401" s="1109" t="str">
        <f t="shared" si="1627"/>
        <v/>
      </c>
      <c r="CF401" s="1110" t="str">
        <f t="shared" si="1627"/>
        <v/>
      </c>
      <c r="CG401" s="1110" t="str">
        <f t="shared" si="1627"/>
        <v/>
      </c>
      <c r="CH401" s="1110" t="str">
        <f t="shared" si="1627"/>
        <v/>
      </c>
      <c r="CI401" s="1110" t="str">
        <f t="shared" si="1627"/>
        <v/>
      </c>
      <c r="CJ401" s="1110" t="str">
        <f t="shared" si="1627"/>
        <v/>
      </c>
      <c r="CK401" s="1111" t="str">
        <f t="shared" si="1627"/>
        <v/>
      </c>
      <c r="CL401" s="1111" t="str">
        <f t="shared" si="1627"/>
        <v/>
      </c>
      <c r="CM401" s="1111" t="str">
        <f t="shared" si="1627"/>
        <v/>
      </c>
      <c r="CN401" s="1110" t="str">
        <f t="shared" si="1627"/>
        <v/>
      </c>
      <c r="CO401" s="1110" t="str">
        <f t="shared" si="1627"/>
        <v/>
      </c>
      <c r="CP401" s="1110" t="str">
        <f t="shared" si="1627"/>
        <v/>
      </c>
      <c r="CQ401" s="1110" t="str">
        <f t="shared" si="1627"/>
        <v/>
      </c>
      <c r="CR401" s="1110" t="str">
        <f t="shared" si="1627"/>
        <v/>
      </c>
      <c r="CS401" s="1109" t="str">
        <f t="shared" si="1627"/>
        <v/>
      </c>
      <c r="CT401" s="1112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8" t="str">
        <f t="shared" si="1624"/>
        <v/>
      </c>
      <c r="CE402" s="1109" t="str">
        <f t="shared" si="1627"/>
        <v/>
      </c>
      <c r="CF402" s="1110" t="str">
        <f t="shared" si="1627"/>
        <v/>
      </c>
      <c r="CG402" s="1110" t="str">
        <f t="shared" si="1627"/>
        <v/>
      </c>
      <c r="CH402" s="1110" t="str">
        <f t="shared" si="1627"/>
        <v/>
      </c>
      <c r="CI402" s="1110" t="str">
        <f t="shared" si="1627"/>
        <v/>
      </c>
      <c r="CJ402" s="1110" t="str">
        <f t="shared" si="1627"/>
        <v/>
      </c>
      <c r="CK402" s="1111" t="str">
        <f t="shared" si="1627"/>
        <v/>
      </c>
      <c r="CL402" s="1111" t="str">
        <f t="shared" si="1627"/>
        <v/>
      </c>
      <c r="CM402" s="1111" t="str">
        <f t="shared" si="1627"/>
        <v/>
      </c>
      <c r="CN402" s="1110" t="str">
        <f t="shared" si="1627"/>
        <v/>
      </c>
      <c r="CO402" s="1110" t="str">
        <f t="shared" si="1627"/>
        <v/>
      </c>
      <c r="CP402" s="1110" t="str">
        <f t="shared" si="1627"/>
        <v/>
      </c>
      <c r="CQ402" s="1110" t="str">
        <f t="shared" si="1627"/>
        <v/>
      </c>
      <c r="CR402" s="1110" t="str">
        <f t="shared" si="1627"/>
        <v/>
      </c>
      <c r="CS402" s="1109" t="str">
        <f t="shared" si="1627"/>
        <v/>
      </c>
      <c r="CT402" s="1112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8" t="str">
        <f t="shared" si="1624"/>
        <v/>
      </c>
      <c r="CE403" s="1109" t="str">
        <f t="shared" si="1627"/>
        <v/>
      </c>
      <c r="CF403" s="1110" t="str">
        <f t="shared" si="1627"/>
        <v/>
      </c>
      <c r="CG403" s="1110" t="str">
        <f t="shared" si="1627"/>
        <v/>
      </c>
      <c r="CH403" s="1110" t="str">
        <f t="shared" si="1627"/>
        <v/>
      </c>
      <c r="CI403" s="1110" t="str">
        <f t="shared" si="1627"/>
        <v/>
      </c>
      <c r="CJ403" s="1110" t="str">
        <f t="shared" si="1627"/>
        <v/>
      </c>
      <c r="CK403" s="1111" t="str">
        <f t="shared" si="1627"/>
        <v/>
      </c>
      <c r="CL403" s="1111" t="str">
        <f t="shared" si="1627"/>
        <v/>
      </c>
      <c r="CM403" s="1111" t="str">
        <f t="shared" si="1627"/>
        <v/>
      </c>
      <c r="CN403" s="1110" t="str">
        <f t="shared" si="1627"/>
        <v/>
      </c>
      <c r="CO403" s="1110" t="str">
        <f t="shared" si="1627"/>
        <v/>
      </c>
      <c r="CP403" s="1110" t="str">
        <f t="shared" si="1627"/>
        <v/>
      </c>
      <c r="CQ403" s="1110" t="str">
        <f t="shared" si="1627"/>
        <v/>
      </c>
      <c r="CR403" s="1110" t="str">
        <f t="shared" si="1627"/>
        <v/>
      </c>
      <c r="CS403" s="1109" t="str">
        <f t="shared" si="1627"/>
        <v/>
      </c>
      <c r="CT403" s="1112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8" t="str">
        <f t="shared" si="1624"/>
        <v/>
      </c>
      <c r="CE404" s="1109" t="str">
        <f t="shared" si="1627"/>
        <v/>
      </c>
      <c r="CF404" s="1110" t="str">
        <f t="shared" si="1627"/>
        <v/>
      </c>
      <c r="CG404" s="1110" t="str">
        <f t="shared" si="1627"/>
        <v/>
      </c>
      <c r="CH404" s="1110" t="str">
        <f t="shared" si="1627"/>
        <v/>
      </c>
      <c r="CI404" s="1110" t="str">
        <f t="shared" si="1627"/>
        <v/>
      </c>
      <c r="CJ404" s="1110" t="str">
        <f t="shared" si="1627"/>
        <v/>
      </c>
      <c r="CK404" s="1111" t="str">
        <f t="shared" si="1627"/>
        <v/>
      </c>
      <c r="CL404" s="1111" t="str">
        <f t="shared" si="1627"/>
        <v/>
      </c>
      <c r="CM404" s="1111" t="str">
        <f t="shared" si="1627"/>
        <v/>
      </c>
      <c r="CN404" s="1110" t="str">
        <f t="shared" si="1627"/>
        <v/>
      </c>
      <c r="CO404" s="1110" t="str">
        <f t="shared" si="1627"/>
        <v/>
      </c>
      <c r="CP404" s="1110" t="str">
        <f t="shared" si="1627"/>
        <v/>
      </c>
      <c r="CQ404" s="1110" t="str">
        <f t="shared" si="1627"/>
        <v/>
      </c>
      <c r="CR404" s="1110" t="str">
        <f t="shared" si="1627"/>
        <v/>
      </c>
      <c r="CS404" s="1109" t="str">
        <f t="shared" si="1627"/>
        <v/>
      </c>
      <c r="CT404" s="1112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8" t="str">
        <f t="shared" si="1624"/>
        <v/>
      </c>
      <c r="CE405" s="1109" t="str">
        <f t="shared" si="1627"/>
        <v/>
      </c>
      <c r="CF405" s="1110" t="str">
        <f t="shared" si="1627"/>
        <v/>
      </c>
      <c r="CG405" s="1110" t="str">
        <f t="shared" si="1627"/>
        <v/>
      </c>
      <c r="CH405" s="1110" t="str">
        <f t="shared" si="1627"/>
        <v/>
      </c>
      <c r="CI405" s="1110" t="str">
        <f t="shared" si="1627"/>
        <v/>
      </c>
      <c r="CJ405" s="1110" t="str">
        <f t="shared" si="1627"/>
        <v/>
      </c>
      <c r="CK405" s="1111" t="str">
        <f t="shared" si="1627"/>
        <v/>
      </c>
      <c r="CL405" s="1111" t="str">
        <f t="shared" si="1627"/>
        <v/>
      </c>
      <c r="CM405" s="1111" t="str">
        <f t="shared" si="1627"/>
        <v/>
      </c>
      <c r="CN405" s="1110" t="str">
        <f t="shared" si="1627"/>
        <v/>
      </c>
      <c r="CO405" s="1110" t="str">
        <f t="shared" si="1627"/>
        <v/>
      </c>
      <c r="CP405" s="1110" t="str">
        <f t="shared" si="1627"/>
        <v/>
      </c>
      <c r="CQ405" s="1110" t="str">
        <f t="shared" si="1627"/>
        <v/>
      </c>
      <c r="CR405" s="1110" t="str">
        <f t="shared" si="1627"/>
        <v/>
      </c>
      <c r="CS405" s="1109" t="str">
        <f t="shared" si="1627"/>
        <v/>
      </c>
      <c r="CT405" s="1112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8" t="str">
        <f t="shared" si="1624"/>
        <v/>
      </c>
      <c r="CE406" s="1109" t="str">
        <f t="shared" si="1627"/>
        <v/>
      </c>
      <c r="CF406" s="1110" t="str">
        <f t="shared" si="1627"/>
        <v/>
      </c>
      <c r="CG406" s="1110" t="str">
        <f t="shared" si="1627"/>
        <v/>
      </c>
      <c r="CH406" s="1110" t="str">
        <f t="shared" si="1627"/>
        <v/>
      </c>
      <c r="CI406" s="1110" t="str">
        <f t="shared" si="1627"/>
        <v/>
      </c>
      <c r="CJ406" s="1110" t="str">
        <f t="shared" si="1627"/>
        <v/>
      </c>
      <c r="CK406" s="1111" t="str">
        <f t="shared" si="1627"/>
        <v/>
      </c>
      <c r="CL406" s="1111" t="str">
        <f t="shared" si="1627"/>
        <v/>
      </c>
      <c r="CM406" s="1111" t="str">
        <f t="shared" si="1627"/>
        <v/>
      </c>
      <c r="CN406" s="1110" t="str">
        <f t="shared" si="1627"/>
        <v/>
      </c>
      <c r="CO406" s="1110" t="str">
        <f t="shared" si="1627"/>
        <v/>
      </c>
      <c r="CP406" s="1110" t="str">
        <f t="shared" si="1627"/>
        <v/>
      </c>
      <c r="CQ406" s="1110" t="str">
        <f t="shared" si="1627"/>
        <v/>
      </c>
      <c r="CR406" s="1110" t="str">
        <f t="shared" si="1627"/>
        <v/>
      </c>
      <c r="CS406" s="1109" t="str">
        <f t="shared" si="1627"/>
        <v/>
      </c>
      <c r="CT406" s="1112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8" t="str">
        <f t="shared" si="1624"/>
        <v/>
      </c>
      <c r="CE407" s="1109" t="str">
        <f t="shared" si="1627"/>
        <v/>
      </c>
      <c r="CF407" s="1110" t="str">
        <f t="shared" si="1627"/>
        <v/>
      </c>
      <c r="CG407" s="1110" t="str">
        <f t="shared" si="1627"/>
        <v/>
      </c>
      <c r="CH407" s="1110" t="str">
        <f t="shared" si="1627"/>
        <v/>
      </c>
      <c r="CI407" s="1110" t="str">
        <f t="shared" si="1627"/>
        <v/>
      </c>
      <c r="CJ407" s="1110" t="str">
        <f t="shared" si="1627"/>
        <v/>
      </c>
      <c r="CK407" s="1111" t="str">
        <f t="shared" si="1627"/>
        <v/>
      </c>
      <c r="CL407" s="1111" t="str">
        <f t="shared" si="1627"/>
        <v/>
      </c>
      <c r="CM407" s="1111" t="str">
        <f t="shared" si="1627"/>
        <v/>
      </c>
      <c r="CN407" s="1110" t="str">
        <f t="shared" si="1627"/>
        <v/>
      </c>
      <c r="CO407" s="1110" t="str">
        <f t="shared" si="1627"/>
        <v/>
      </c>
      <c r="CP407" s="1110" t="str">
        <f t="shared" si="1627"/>
        <v/>
      </c>
      <c r="CQ407" s="1110" t="str">
        <f t="shared" si="1627"/>
        <v/>
      </c>
      <c r="CR407" s="1110" t="str">
        <f t="shared" si="1627"/>
        <v/>
      </c>
      <c r="CS407" s="1109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2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8" t="str">
        <f t="shared" si="1624"/>
        <v/>
      </c>
      <c r="CE408" s="1109" t="str">
        <f t="shared" si="1668"/>
        <v/>
      </c>
      <c r="CF408" s="1110" t="str">
        <f t="shared" si="1668"/>
        <v/>
      </c>
      <c r="CG408" s="1110" t="str">
        <f t="shared" si="1668"/>
        <v/>
      </c>
      <c r="CH408" s="1110" t="str">
        <f t="shared" si="1668"/>
        <v/>
      </c>
      <c r="CI408" s="1110" t="str">
        <f t="shared" si="1668"/>
        <v/>
      </c>
      <c r="CJ408" s="1110" t="str">
        <f t="shared" si="1668"/>
        <v/>
      </c>
      <c r="CK408" s="1111" t="str">
        <f t="shared" si="1668"/>
        <v/>
      </c>
      <c r="CL408" s="1111" t="str">
        <f t="shared" si="1668"/>
        <v/>
      </c>
      <c r="CM408" s="1111" t="str">
        <f t="shared" si="1668"/>
        <v/>
      </c>
      <c r="CN408" s="1110" t="str">
        <f t="shared" si="1668"/>
        <v/>
      </c>
      <c r="CO408" s="1110" t="str">
        <f t="shared" si="1668"/>
        <v/>
      </c>
      <c r="CP408" s="1110" t="str">
        <f t="shared" si="1668"/>
        <v/>
      </c>
      <c r="CQ408" s="1110" t="str">
        <f t="shared" si="1668"/>
        <v/>
      </c>
      <c r="CR408" s="1110" t="str">
        <f t="shared" si="1668"/>
        <v/>
      </c>
      <c r="CS408" s="1109" t="str">
        <f t="shared" si="1668"/>
        <v/>
      </c>
      <c r="CT408" s="1112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8" t="str">
        <f t="shared" si="1624"/>
        <v/>
      </c>
      <c r="CE409" s="1109" t="str">
        <f t="shared" si="1668"/>
        <v/>
      </c>
      <c r="CF409" s="1110" t="str">
        <f t="shared" si="1668"/>
        <v/>
      </c>
      <c r="CG409" s="1110" t="str">
        <f t="shared" si="1668"/>
        <v/>
      </c>
      <c r="CH409" s="1110" t="str">
        <f t="shared" si="1668"/>
        <v/>
      </c>
      <c r="CI409" s="1110" t="str">
        <f t="shared" si="1668"/>
        <v/>
      </c>
      <c r="CJ409" s="1110" t="str">
        <f t="shared" si="1668"/>
        <v/>
      </c>
      <c r="CK409" s="1111" t="str">
        <f t="shared" si="1668"/>
        <v/>
      </c>
      <c r="CL409" s="1111" t="str">
        <f t="shared" si="1668"/>
        <v/>
      </c>
      <c r="CM409" s="1111" t="str">
        <f t="shared" si="1668"/>
        <v/>
      </c>
      <c r="CN409" s="1110" t="str">
        <f t="shared" si="1668"/>
        <v/>
      </c>
      <c r="CO409" s="1110" t="str">
        <f t="shared" si="1668"/>
        <v/>
      </c>
      <c r="CP409" s="1110" t="str">
        <f t="shared" si="1668"/>
        <v/>
      </c>
      <c r="CQ409" s="1110" t="str">
        <f t="shared" si="1668"/>
        <v/>
      </c>
      <c r="CR409" s="1110" t="str">
        <f t="shared" si="1668"/>
        <v/>
      </c>
      <c r="CS409" s="1109" t="str">
        <f t="shared" si="1668"/>
        <v/>
      </c>
      <c r="CT409" s="1112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8" t="str">
        <f t="shared" si="1624"/>
        <v/>
      </c>
      <c r="CE410" s="1109" t="str">
        <f t="shared" si="1668"/>
        <v/>
      </c>
      <c r="CF410" s="1110" t="str">
        <f t="shared" si="1668"/>
        <v/>
      </c>
      <c r="CG410" s="1110" t="str">
        <f t="shared" si="1668"/>
        <v/>
      </c>
      <c r="CH410" s="1110" t="str">
        <f t="shared" si="1668"/>
        <v/>
      </c>
      <c r="CI410" s="1110" t="str">
        <f t="shared" si="1668"/>
        <v/>
      </c>
      <c r="CJ410" s="1110" t="str">
        <f t="shared" si="1668"/>
        <v/>
      </c>
      <c r="CK410" s="1111" t="str">
        <f t="shared" si="1668"/>
        <v/>
      </c>
      <c r="CL410" s="1111" t="str">
        <f t="shared" si="1668"/>
        <v/>
      </c>
      <c r="CM410" s="1111" t="str">
        <f t="shared" si="1668"/>
        <v/>
      </c>
      <c r="CN410" s="1110" t="str">
        <f t="shared" si="1668"/>
        <v/>
      </c>
      <c r="CO410" s="1110" t="str">
        <f t="shared" si="1668"/>
        <v/>
      </c>
      <c r="CP410" s="1110" t="str">
        <f t="shared" si="1668"/>
        <v/>
      </c>
      <c r="CQ410" s="1110" t="str">
        <f t="shared" si="1668"/>
        <v/>
      </c>
      <c r="CR410" s="1110" t="str">
        <f t="shared" si="1668"/>
        <v/>
      </c>
      <c r="CS410" s="1109" t="str">
        <f t="shared" si="1668"/>
        <v/>
      </c>
      <c r="CT410" s="1112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8" t="str">
        <f t="shared" si="1624"/>
        <v/>
      </c>
      <c r="CE411" s="1109" t="str">
        <f t="shared" si="1668"/>
        <v/>
      </c>
      <c r="CF411" s="1110" t="str">
        <f t="shared" si="1668"/>
        <v/>
      </c>
      <c r="CG411" s="1110" t="str">
        <f t="shared" si="1668"/>
        <v/>
      </c>
      <c r="CH411" s="1110" t="str">
        <f t="shared" si="1668"/>
        <v/>
      </c>
      <c r="CI411" s="1110" t="str">
        <f t="shared" si="1668"/>
        <v/>
      </c>
      <c r="CJ411" s="1110" t="str">
        <f t="shared" si="1668"/>
        <v/>
      </c>
      <c r="CK411" s="1111" t="str">
        <f t="shared" si="1668"/>
        <v/>
      </c>
      <c r="CL411" s="1111" t="str">
        <f t="shared" si="1668"/>
        <v/>
      </c>
      <c r="CM411" s="1111" t="str">
        <f t="shared" si="1668"/>
        <v/>
      </c>
      <c r="CN411" s="1110" t="str">
        <f t="shared" si="1668"/>
        <v/>
      </c>
      <c r="CO411" s="1110" t="str">
        <f t="shared" si="1668"/>
        <v/>
      </c>
      <c r="CP411" s="1110" t="str">
        <f t="shared" si="1668"/>
        <v/>
      </c>
      <c r="CQ411" s="1110" t="str">
        <f t="shared" si="1668"/>
        <v/>
      </c>
      <c r="CR411" s="1110" t="str">
        <f t="shared" si="1668"/>
        <v/>
      </c>
      <c r="CS411" s="1109" t="str">
        <f t="shared" si="1668"/>
        <v/>
      </c>
      <c r="CT411" s="1112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8" t="str">
        <f t="shared" si="1624"/>
        <v/>
      </c>
      <c r="CE412" s="1109" t="str">
        <f t="shared" si="1668"/>
        <v/>
      </c>
      <c r="CF412" s="1110" t="str">
        <f t="shared" si="1668"/>
        <v/>
      </c>
      <c r="CG412" s="1110" t="str">
        <f t="shared" si="1668"/>
        <v/>
      </c>
      <c r="CH412" s="1110" t="str">
        <f t="shared" si="1668"/>
        <v/>
      </c>
      <c r="CI412" s="1110" t="str">
        <f t="shared" si="1668"/>
        <v/>
      </c>
      <c r="CJ412" s="1110" t="str">
        <f t="shared" si="1668"/>
        <v/>
      </c>
      <c r="CK412" s="1111" t="str">
        <f t="shared" si="1668"/>
        <v/>
      </c>
      <c r="CL412" s="1111" t="str">
        <f t="shared" si="1668"/>
        <v/>
      </c>
      <c r="CM412" s="1111" t="str">
        <f t="shared" si="1668"/>
        <v/>
      </c>
      <c r="CN412" s="1110" t="str">
        <f t="shared" si="1668"/>
        <v/>
      </c>
      <c r="CO412" s="1110" t="str">
        <f t="shared" si="1668"/>
        <v/>
      </c>
      <c r="CP412" s="1110" t="str">
        <f t="shared" si="1668"/>
        <v/>
      </c>
      <c r="CQ412" s="1110" t="str">
        <f t="shared" si="1668"/>
        <v/>
      </c>
      <c r="CR412" s="1110" t="str">
        <f t="shared" si="1668"/>
        <v/>
      </c>
      <c r="CS412" s="1109" t="str">
        <f t="shared" si="1668"/>
        <v/>
      </c>
      <c r="CT412" s="1112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8" t="str">
        <f t="shared" si="1624"/>
        <v/>
      </c>
      <c r="CE413" s="1109" t="str">
        <f t="shared" si="1668"/>
        <v/>
      </c>
      <c r="CF413" s="1110" t="str">
        <f t="shared" si="1668"/>
        <v/>
      </c>
      <c r="CG413" s="1110" t="str">
        <f t="shared" si="1668"/>
        <v/>
      </c>
      <c r="CH413" s="1110" t="str">
        <f t="shared" si="1668"/>
        <v/>
      </c>
      <c r="CI413" s="1110" t="str">
        <f t="shared" si="1668"/>
        <v/>
      </c>
      <c r="CJ413" s="1110" t="str">
        <f t="shared" si="1668"/>
        <v/>
      </c>
      <c r="CK413" s="1111" t="str">
        <f t="shared" si="1668"/>
        <v/>
      </c>
      <c r="CL413" s="1111" t="str">
        <f t="shared" si="1668"/>
        <v/>
      </c>
      <c r="CM413" s="1111" t="str">
        <f t="shared" si="1668"/>
        <v/>
      </c>
      <c r="CN413" s="1110" t="str">
        <f t="shared" si="1668"/>
        <v/>
      </c>
      <c r="CO413" s="1110" t="str">
        <f t="shared" si="1668"/>
        <v/>
      </c>
      <c r="CP413" s="1110" t="str">
        <f t="shared" si="1668"/>
        <v/>
      </c>
      <c r="CQ413" s="1110" t="str">
        <f t="shared" si="1668"/>
        <v/>
      </c>
      <c r="CR413" s="1110" t="str">
        <f t="shared" si="1668"/>
        <v/>
      </c>
      <c r="CS413" s="1109" t="str">
        <f t="shared" si="1668"/>
        <v/>
      </c>
      <c r="CT413" s="1112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8" t="str">
        <f t="shared" si="1624"/>
        <v/>
      </c>
      <c r="CE414" s="1109" t="str">
        <f t="shared" si="1668"/>
        <v/>
      </c>
      <c r="CF414" s="1110" t="str">
        <f t="shared" si="1668"/>
        <v/>
      </c>
      <c r="CG414" s="1110" t="str">
        <f t="shared" si="1668"/>
        <v/>
      </c>
      <c r="CH414" s="1110" t="str">
        <f t="shared" si="1668"/>
        <v/>
      </c>
      <c r="CI414" s="1110" t="str">
        <f t="shared" si="1668"/>
        <v/>
      </c>
      <c r="CJ414" s="1110" t="str">
        <f t="shared" si="1668"/>
        <v/>
      </c>
      <c r="CK414" s="1111" t="str">
        <f t="shared" si="1668"/>
        <v/>
      </c>
      <c r="CL414" s="1111" t="str">
        <f t="shared" si="1668"/>
        <v/>
      </c>
      <c r="CM414" s="1111" t="str">
        <f t="shared" si="1668"/>
        <v/>
      </c>
      <c r="CN414" s="1110" t="str">
        <f t="shared" si="1668"/>
        <v/>
      </c>
      <c r="CO414" s="1110" t="str">
        <f t="shared" si="1668"/>
        <v/>
      </c>
      <c r="CP414" s="1110" t="str">
        <f t="shared" si="1668"/>
        <v/>
      </c>
      <c r="CQ414" s="1110" t="str">
        <f t="shared" si="1668"/>
        <v/>
      </c>
      <c r="CR414" s="1110" t="str">
        <f t="shared" si="1668"/>
        <v/>
      </c>
      <c r="CS414" s="1109" t="str">
        <f t="shared" si="1668"/>
        <v/>
      </c>
      <c r="CT414" s="1112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8" t="str">
        <f t="shared" si="1624"/>
        <v/>
      </c>
      <c r="CE415" s="1109" t="str">
        <f t="shared" si="1668"/>
        <v/>
      </c>
      <c r="CF415" s="1110" t="str">
        <f t="shared" si="1668"/>
        <v/>
      </c>
      <c r="CG415" s="1110" t="str">
        <f t="shared" si="1668"/>
        <v/>
      </c>
      <c r="CH415" s="1110" t="str">
        <f t="shared" si="1668"/>
        <v/>
      </c>
      <c r="CI415" s="1110" t="str">
        <f t="shared" si="1668"/>
        <v/>
      </c>
      <c r="CJ415" s="1110" t="str">
        <f t="shared" si="1668"/>
        <v/>
      </c>
      <c r="CK415" s="1111" t="str">
        <f t="shared" si="1668"/>
        <v/>
      </c>
      <c r="CL415" s="1111" t="str">
        <f t="shared" si="1668"/>
        <v/>
      </c>
      <c r="CM415" s="1111" t="str">
        <f t="shared" si="1668"/>
        <v/>
      </c>
      <c r="CN415" s="1110" t="str">
        <f t="shared" si="1668"/>
        <v/>
      </c>
      <c r="CO415" s="1110" t="str">
        <f t="shared" si="1668"/>
        <v/>
      </c>
      <c r="CP415" s="1110" t="str">
        <f t="shared" si="1668"/>
        <v/>
      </c>
      <c r="CQ415" s="1110" t="str">
        <f t="shared" si="1668"/>
        <v/>
      </c>
      <c r="CR415" s="1110" t="str">
        <f t="shared" si="1668"/>
        <v/>
      </c>
      <c r="CS415" s="1109" t="str">
        <f t="shared" si="1668"/>
        <v/>
      </c>
      <c r="CT415" s="1112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8" t="str">
        <f t="shared" si="1624"/>
        <v/>
      </c>
      <c r="CE416" s="1109" t="str">
        <f t="shared" si="1668"/>
        <v/>
      </c>
      <c r="CF416" s="1110" t="str">
        <f t="shared" si="1668"/>
        <v/>
      </c>
      <c r="CG416" s="1110" t="str">
        <f t="shared" si="1668"/>
        <v/>
      </c>
      <c r="CH416" s="1110" t="str">
        <f t="shared" si="1668"/>
        <v/>
      </c>
      <c r="CI416" s="1110" t="str">
        <f t="shared" si="1668"/>
        <v/>
      </c>
      <c r="CJ416" s="1110" t="str">
        <f t="shared" si="1668"/>
        <v/>
      </c>
      <c r="CK416" s="1111" t="str">
        <f t="shared" si="1668"/>
        <v/>
      </c>
      <c r="CL416" s="1111" t="str">
        <f t="shared" si="1668"/>
        <v/>
      </c>
      <c r="CM416" s="1111" t="str">
        <f t="shared" si="1668"/>
        <v/>
      </c>
      <c r="CN416" s="1110" t="str">
        <f t="shared" si="1668"/>
        <v/>
      </c>
      <c r="CO416" s="1110" t="str">
        <f t="shared" si="1668"/>
        <v/>
      </c>
      <c r="CP416" s="1110" t="str">
        <f t="shared" si="1668"/>
        <v/>
      </c>
      <c r="CQ416" s="1110" t="str">
        <f t="shared" si="1668"/>
        <v/>
      </c>
      <c r="CR416" s="1110" t="str">
        <f t="shared" si="1668"/>
        <v/>
      </c>
      <c r="CS416" s="1109" t="str">
        <f t="shared" si="1668"/>
        <v/>
      </c>
      <c r="CT416" s="1112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8" t="str">
        <f t="shared" si="1624"/>
        <v/>
      </c>
      <c r="CE417" s="1109" t="str">
        <f t="shared" si="1668"/>
        <v/>
      </c>
      <c r="CF417" s="1110" t="str">
        <f t="shared" si="1668"/>
        <v/>
      </c>
      <c r="CG417" s="1110" t="str">
        <f t="shared" si="1668"/>
        <v/>
      </c>
      <c r="CH417" s="1110" t="str">
        <f t="shared" si="1668"/>
        <v/>
      </c>
      <c r="CI417" s="1110" t="str">
        <f t="shared" si="1668"/>
        <v/>
      </c>
      <c r="CJ417" s="1110" t="str">
        <f t="shared" si="1668"/>
        <v/>
      </c>
      <c r="CK417" s="1111" t="str">
        <f t="shared" si="1668"/>
        <v/>
      </c>
      <c r="CL417" s="1111" t="str">
        <f t="shared" si="1668"/>
        <v/>
      </c>
      <c r="CM417" s="1111" t="str">
        <f t="shared" si="1668"/>
        <v/>
      </c>
      <c r="CN417" s="1110" t="str">
        <f t="shared" si="1668"/>
        <v/>
      </c>
      <c r="CO417" s="1110" t="str">
        <f t="shared" si="1668"/>
        <v/>
      </c>
      <c r="CP417" s="1110" t="str">
        <f t="shared" si="1668"/>
        <v/>
      </c>
      <c r="CQ417" s="1110" t="str">
        <f t="shared" si="1668"/>
        <v/>
      </c>
      <c r="CR417" s="1110" t="str">
        <f t="shared" si="1668"/>
        <v/>
      </c>
      <c r="CS417" s="1109" t="str">
        <f t="shared" si="1668"/>
        <v/>
      </c>
      <c r="CT417" s="1112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1"/>
      <c r="CE418" s="1152"/>
      <c r="CF418" s="1152"/>
      <c r="CG418" s="1152"/>
      <c r="CH418" s="1152"/>
      <c r="CI418" s="1152"/>
      <c r="CJ418" s="1152"/>
      <c r="CK418" s="1152"/>
      <c r="CL418" s="1152"/>
      <c r="CM418" s="1152"/>
      <c r="CN418" s="1152"/>
      <c r="CO418" s="1152"/>
      <c r="CP418" s="1152"/>
      <c r="CQ418" s="1152"/>
      <c r="CR418" s="1152"/>
      <c r="CS418" s="1152"/>
      <c r="CT418" s="1134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8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9" t="str">
        <f t="shared" si="1701"/>
        <v/>
      </c>
      <c r="CF419" s="1110" t="str">
        <f t="shared" si="1701"/>
        <v/>
      </c>
      <c r="CG419" s="1110" t="str">
        <f t="shared" si="1701"/>
        <v/>
      </c>
      <c r="CH419" s="1110" t="str">
        <f t="shared" si="1701"/>
        <v/>
      </c>
      <c r="CI419" s="1110" t="str">
        <f t="shared" si="1701"/>
        <v/>
      </c>
      <c r="CJ419" s="1110" t="str">
        <f t="shared" si="1701"/>
        <v/>
      </c>
      <c r="CK419" s="1111" t="str">
        <f t="shared" si="1701"/>
        <v/>
      </c>
      <c r="CL419" s="1111" t="str">
        <f t="shared" si="1701"/>
        <v/>
      </c>
      <c r="CM419" s="1111" t="str">
        <f t="shared" si="1701"/>
        <v/>
      </c>
      <c r="CN419" s="1110" t="str">
        <f t="shared" si="1701"/>
        <v/>
      </c>
      <c r="CO419" s="1110" t="str">
        <f t="shared" si="1701"/>
        <v/>
      </c>
      <c r="CP419" s="1110" t="str">
        <f t="shared" si="1701"/>
        <v/>
      </c>
      <c r="CQ419" s="1110" t="str">
        <f t="shared" si="1701"/>
        <v/>
      </c>
      <c r="CR419" s="1110" t="str">
        <f t="shared" si="1701"/>
        <v/>
      </c>
      <c r="CS419" s="1109" t="str">
        <f t="shared" si="1701"/>
        <v/>
      </c>
      <c r="CT419" s="1112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9" t="str">
        <f t="shared" si="1702"/>
        <v/>
      </c>
      <c r="CF420" s="1110" t="str">
        <f t="shared" si="1702"/>
        <v/>
      </c>
      <c r="CG420" s="1110" t="str">
        <f t="shared" si="1702"/>
        <v/>
      </c>
      <c r="CH420" s="1110" t="str">
        <f t="shared" si="1702"/>
        <v/>
      </c>
      <c r="CI420" s="1110" t="str">
        <f t="shared" si="1702"/>
        <v/>
      </c>
      <c r="CJ420" s="1110" t="str">
        <f t="shared" si="1702"/>
        <v/>
      </c>
      <c r="CK420" s="1111" t="str">
        <f t="shared" si="1702"/>
        <v/>
      </c>
      <c r="CL420" s="1111" t="str">
        <f t="shared" si="1702"/>
        <v/>
      </c>
      <c r="CM420" s="1111" t="str">
        <f t="shared" si="1702"/>
        <v/>
      </c>
      <c r="CN420" s="1110" t="str">
        <f t="shared" si="1702"/>
        <v/>
      </c>
      <c r="CO420" s="1110" t="str">
        <f t="shared" si="1702"/>
        <v/>
      </c>
      <c r="CP420" s="1110" t="str">
        <f t="shared" si="1702"/>
        <v/>
      </c>
      <c r="CQ420" s="1110" t="str">
        <f t="shared" si="1702"/>
        <v/>
      </c>
      <c r="CR420" s="1110" t="str">
        <f t="shared" si="1702"/>
        <v/>
      </c>
      <c r="CS420" s="1109" t="str">
        <f t="shared" si="1702"/>
        <v/>
      </c>
      <c r="CT420" s="1112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9" t="str">
        <f t="shared" si="1702"/>
        <v/>
      </c>
      <c r="CF421" s="1110" t="str">
        <f t="shared" si="1702"/>
        <v/>
      </c>
      <c r="CG421" s="1110" t="str">
        <f t="shared" si="1702"/>
        <v/>
      </c>
      <c r="CH421" s="1110" t="str">
        <f t="shared" si="1702"/>
        <v/>
      </c>
      <c r="CI421" s="1110" t="str">
        <f t="shared" si="1702"/>
        <v/>
      </c>
      <c r="CJ421" s="1110" t="str">
        <f t="shared" si="1702"/>
        <v/>
      </c>
      <c r="CK421" s="1111" t="str">
        <f t="shared" si="1702"/>
        <v/>
      </c>
      <c r="CL421" s="1111" t="str">
        <f t="shared" si="1702"/>
        <v/>
      </c>
      <c r="CM421" s="1111" t="str">
        <f t="shared" si="1702"/>
        <v/>
      </c>
      <c r="CN421" s="1110" t="str">
        <f t="shared" si="1702"/>
        <v/>
      </c>
      <c r="CO421" s="1110" t="str">
        <f t="shared" si="1702"/>
        <v/>
      </c>
      <c r="CP421" s="1110" t="str">
        <f t="shared" si="1702"/>
        <v/>
      </c>
      <c r="CQ421" s="1110" t="str">
        <f t="shared" si="1702"/>
        <v/>
      </c>
      <c r="CR421" s="1110" t="str">
        <f t="shared" si="1702"/>
        <v/>
      </c>
      <c r="CS421" s="1109" t="str">
        <f t="shared" si="1702"/>
        <v/>
      </c>
      <c r="CT421" s="1112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1"/>
      <c r="CE422" s="1152"/>
      <c r="CF422" s="1152"/>
      <c r="CG422" s="1152"/>
      <c r="CH422" s="1152"/>
      <c r="CI422" s="1152"/>
      <c r="CJ422" s="1152"/>
      <c r="CK422" s="1152"/>
      <c r="CL422" s="1152"/>
      <c r="CM422" s="1152"/>
      <c r="CN422" s="1152"/>
      <c r="CO422" s="1152"/>
      <c r="CP422" s="1152"/>
      <c r="CQ422" s="1152"/>
      <c r="CR422" s="1152"/>
      <c r="CS422" s="1152"/>
      <c r="CT422" s="1134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9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0" t="str">
        <f t="shared" si="1713"/>
        <v/>
      </c>
      <c r="CG423" s="1110" t="str">
        <f t="shared" si="1713"/>
        <v/>
      </c>
      <c r="CH423" s="1110" t="str">
        <f t="shared" si="1713"/>
        <v/>
      </c>
      <c r="CI423" s="1110" t="str">
        <f t="shared" si="1713"/>
        <v/>
      </c>
      <c r="CJ423" s="1110" t="str">
        <f t="shared" si="1713"/>
        <v/>
      </c>
      <c r="CK423" s="1111" t="str">
        <f t="shared" si="1713"/>
        <v/>
      </c>
      <c r="CL423" s="1111" t="str">
        <f t="shared" si="1713"/>
        <v/>
      </c>
      <c r="CM423" s="1111" t="str">
        <f t="shared" si="1713"/>
        <v/>
      </c>
      <c r="CN423" s="1110" t="str">
        <f t="shared" si="1713"/>
        <v/>
      </c>
      <c r="CO423" s="1110" t="str">
        <f t="shared" si="1713"/>
        <v/>
      </c>
      <c r="CP423" s="1110" t="str">
        <f t="shared" si="1713"/>
        <v/>
      </c>
      <c r="CQ423" s="1110" t="str">
        <f t="shared" si="1713"/>
        <v/>
      </c>
      <c r="CR423" s="1110" t="str">
        <f t="shared" si="1713"/>
        <v/>
      </c>
      <c r="CS423" s="1109" t="str">
        <f t="shared" si="1713"/>
        <v/>
      </c>
      <c r="CT423" s="1112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9" t="str">
        <f t="shared" si="1713"/>
        <v/>
      </c>
      <c r="CF424" s="1110" t="str">
        <f t="shared" si="1713"/>
        <v/>
      </c>
      <c r="CG424" s="1110" t="str">
        <f t="shared" si="1713"/>
        <v/>
      </c>
      <c r="CH424" s="1110" t="str">
        <f t="shared" si="1713"/>
        <v/>
      </c>
      <c r="CI424" s="1110" t="str">
        <f t="shared" si="1713"/>
        <v/>
      </c>
      <c r="CJ424" s="1110" t="str">
        <f t="shared" si="1713"/>
        <v/>
      </c>
      <c r="CK424" s="1111" t="str">
        <f t="shared" si="1713"/>
        <v/>
      </c>
      <c r="CL424" s="1111" t="str">
        <f t="shared" si="1713"/>
        <v/>
      </c>
      <c r="CM424" s="1111" t="str">
        <f t="shared" si="1713"/>
        <v/>
      </c>
      <c r="CN424" s="1110" t="str">
        <f t="shared" si="1713"/>
        <v/>
      </c>
      <c r="CO424" s="1110" t="str">
        <f t="shared" si="1713"/>
        <v/>
      </c>
      <c r="CP424" s="1110" t="str">
        <f t="shared" si="1713"/>
        <v/>
      </c>
      <c r="CQ424" s="1110" t="str">
        <f t="shared" si="1713"/>
        <v/>
      </c>
      <c r="CR424" s="1110" t="str">
        <f t="shared" si="1713"/>
        <v/>
      </c>
      <c r="CS424" s="1109" t="str">
        <f t="shared" si="1713"/>
        <v/>
      </c>
      <c r="CT424" s="1112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9" t="str">
        <f t="shared" si="1713"/>
        <v/>
      </c>
      <c r="CF425" s="1110" t="str">
        <f t="shared" si="1713"/>
        <v/>
      </c>
      <c r="CG425" s="1110" t="str">
        <f t="shared" si="1713"/>
        <v/>
      </c>
      <c r="CH425" s="1110" t="str">
        <f t="shared" si="1713"/>
        <v/>
      </c>
      <c r="CI425" s="1110" t="str">
        <f t="shared" si="1713"/>
        <v/>
      </c>
      <c r="CJ425" s="1110" t="str">
        <f t="shared" si="1713"/>
        <v/>
      </c>
      <c r="CK425" s="1111" t="str">
        <f t="shared" si="1713"/>
        <v/>
      </c>
      <c r="CL425" s="1111" t="str">
        <f t="shared" si="1713"/>
        <v/>
      </c>
      <c r="CM425" s="1111" t="str">
        <f t="shared" si="1713"/>
        <v/>
      </c>
      <c r="CN425" s="1110" t="str">
        <f t="shared" si="1713"/>
        <v/>
      </c>
      <c r="CO425" s="1110" t="str">
        <f t="shared" si="1713"/>
        <v/>
      </c>
      <c r="CP425" s="1110" t="str">
        <f t="shared" si="1713"/>
        <v/>
      </c>
      <c r="CQ425" s="1110" t="str">
        <f t="shared" si="1713"/>
        <v/>
      </c>
      <c r="CR425" s="1110" t="str">
        <f t="shared" si="1713"/>
        <v/>
      </c>
      <c r="CS425" s="1109" t="str">
        <f t="shared" si="1713"/>
        <v/>
      </c>
      <c r="CT425" s="1112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3"/>
      <c r="CE426" s="1133"/>
      <c r="CF426" s="1133"/>
      <c r="CG426" s="1133"/>
      <c r="CH426" s="1133"/>
      <c r="CI426" s="1133"/>
      <c r="CJ426" s="1133"/>
      <c r="CK426" s="1133"/>
      <c r="CL426" s="1133"/>
      <c r="CM426" s="1133"/>
      <c r="CN426" s="1133"/>
      <c r="CO426" s="1133"/>
      <c r="CP426" s="1133"/>
      <c r="CQ426" s="1133"/>
      <c r="CR426" s="1133"/>
      <c r="CS426" s="1133"/>
      <c r="CT426" s="1134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3"/>
      <c r="CE427" s="1153"/>
      <c r="CF427" s="1153"/>
      <c r="CG427" s="1153"/>
      <c r="CH427" s="1153"/>
      <c r="CI427" s="1153"/>
      <c r="CJ427" s="1153"/>
      <c r="CK427" s="1153"/>
      <c r="CL427" s="1153"/>
      <c r="CM427" s="1153"/>
      <c r="CN427" s="1153"/>
      <c r="CO427" s="1153"/>
      <c r="CP427" s="1153"/>
      <c r="CQ427" s="1153"/>
      <c r="CR427" s="1153"/>
      <c r="CS427" s="1153"/>
      <c r="CT427" s="1154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8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9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0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0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0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0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0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1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1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1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0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0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0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0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0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9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2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8" t="str">
        <f t="shared" si="1727"/>
        <v/>
      </c>
      <c r="CE430" s="1109" t="str">
        <f t="shared" si="1728"/>
        <v/>
      </c>
      <c r="CF430" s="1110" t="str">
        <f t="shared" si="1729"/>
        <v/>
      </c>
      <c r="CG430" s="1110" t="str">
        <f t="shared" si="1730"/>
        <v/>
      </c>
      <c r="CH430" s="1110" t="str">
        <f t="shared" si="1731"/>
        <v/>
      </c>
      <c r="CI430" s="1110" t="str">
        <f t="shared" si="1732"/>
        <v/>
      </c>
      <c r="CJ430" s="1110" t="str">
        <f t="shared" si="1733"/>
        <v/>
      </c>
      <c r="CK430" s="1111" t="str">
        <f t="shared" si="1734"/>
        <v/>
      </c>
      <c r="CL430" s="1111" t="str">
        <f t="shared" si="1735"/>
        <v/>
      </c>
      <c r="CM430" s="1111" t="str">
        <f t="shared" si="1736"/>
        <v/>
      </c>
      <c r="CN430" s="1110" t="str">
        <f t="shared" si="1737"/>
        <v/>
      </c>
      <c r="CO430" s="1110" t="str">
        <f t="shared" si="1738"/>
        <v/>
      </c>
      <c r="CP430" s="1110" t="str">
        <f t="shared" si="1739"/>
        <v/>
      </c>
      <c r="CQ430" s="1110" t="str">
        <f t="shared" si="1740"/>
        <v/>
      </c>
      <c r="CR430" s="1110" t="str">
        <f t="shared" si="1741"/>
        <v/>
      </c>
      <c r="CS430" s="1109" t="str">
        <f t="shared" si="1742"/>
        <v/>
      </c>
      <c r="CT430" s="1112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8" t="str">
        <f t="shared" si="1727"/>
        <v/>
      </c>
      <c r="CE431" s="1109" t="str">
        <f t="shared" si="1728"/>
        <v/>
      </c>
      <c r="CF431" s="1110" t="str">
        <f t="shared" si="1729"/>
        <v/>
      </c>
      <c r="CG431" s="1110" t="str">
        <f t="shared" si="1730"/>
        <v/>
      </c>
      <c r="CH431" s="1110" t="str">
        <f t="shared" si="1731"/>
        <v/>
      </c>
      <c r="CI431" s="1110" t="str">
        <f t="shared" si="1732"/>
        <v/>
      </c>
      <c r="CJ431" s="1110" t="str">
        <f t="shared" si="1733"/>
        <v/>
      </c>
      <c r="CK431" s="1111" t="str">
        <f t="shared" si="1734"/>
        <v/>
      </c>
      <c r="CL431" s="1111" t="str">
        <f t="shared" si="1735"/>
        <v/>
      </c>
      <c r="CM431" s="1111" t="str">
        <f t="shared" si="1736"/>
        <v/>
      </c>
      <c r="CN431" s="1110" t="str">
        <f t="shared" si="1737"/>
        <v/>
      </c>
      <c r="CO431" s="1110" t="str">
        <f t="shared" si="1738"/>
        <v/>
      </c>
      <c r="CP431" s="1110" t="str">
        <f t="shared" si="1739"/>
        <v/>
      </c>
      <c r="CQ431" s="1110" t="str">
        <f t="shared" si="1740"/>
        <v/>
      </c>
      <c r="CR431" s="1110" t="str">
        <f t="shared" si="1741"/>
        <v/>
      </c>
      <c r="CS431" s="1109" t="str">
        <f t="shared" si="1742"/>
        <v/>
      </c>
      <c r="CT431" s="1112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8" t="str">
        <f t="shared" si="1727"/>
        <v/>
      </c>
      <c r="CE432" s="1109" t="str">
        <f t="shared" si="1728"/>
        <v/>
      </c>
      <c r="CF432" s="1110" t="str">
        <f t="shared" si="1729"/>
        <v/>
      </c>
      <c r="CG432" s="1110" t="str">
        <f t="shared" si="1730"/>
        <v/>
      </c>
      <c r="CH432" s="1110" t="str">
        <f t="shared" si="1731"/>
        <v/>
      </c>
      <c r="CI432" s="1110" t="str">
        <f t="shared" si="1732"/>
        <v/>
      </c>
      <c r="CJ432" s="1110" t="str">
        <f t="shared" si="1733"/>
        <v/>
      </c>
      <c r="CK432" s="1111" t="str">
        <f t="shared" si="1734"/>
        <v/>
      </c>
      <c r="CL432" s="1111" t="str">
        <f t="shared" si="1735"/>
        <v/>
      </c>
      <c r="CM432" s="1111" t="str">
        <f t="shared" si="1736"/>
        <v/>
      </c>
      <c r="CN432" s="1110" t="str">
        <f t="shared" si="1737"/>
        <v/>
      </c>
      <c r="CO432" s="1110" t="str">
        <f t="shared" si="1738"/>
        <v/>
      </c>
      <c r="CP432" s="1110" t="str">
        <f t="shared" si="1739"/>
        <v/>
      </c>
      <c r="CQ432" s="1110" t="str">
        <f t="shared" si="1740"/>
        <v/>
      </c>
      <c r="CR432" s="1110" t="str">
        <f t="shared" si="1741"/>
        <v/>
      </c>
      <c r="CS432" s="1109" t="str">
        <f t="shared" si="1742"/>
        <v/>
      </c>
      <c r="CT432" s="1112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8" t="str">
        <f t="shared" si="1727"/>
        <v/>
      </c>
      <c r="CE433" s="1109" t="str">
        <f t="shared" si="1728"/>
        <v/>
      </c>
      <c r="CF433" s="1110" t="str">
        <f t="shared" si="1729"/>
        <v/>
      </c>
      <c r="CG433" s="1110" t="str">
        <f t="shared" si="1730"/>
        <v/>
      </c>
      <c r="CH433" s="1110" t="str">
        <f t="shared" si="1731"/>
        <v/>
      </c>
      <c r="CI433" s="1110" t="str">
        <f t="shared" si="1732"/>
        <v/>
      </c>
      <c r="CJ433" s="1110" t="str">
        <f t="shared" si="1733"/>
        <v/>
      </c>
      <c r="CK433" s="1111" t="str">
        <f t="shared" si="1734"/>
        <v/>
      </c>
      <c r="CL433" s="1111" t="str">
        <f t="shared" si="1735"/>
        <v/>
      </c>
      <c r="CM433" s="1111" t="str">
        <f t="shared" si="1736"/>
        <v/>
      </c>
      <c r="CN433" s="1110" t="str">
        <f t="shared" si="1737"/>
        <v/>
      </c>
      <c r="CO433" s="1110" t="str">
        <f t="shared" si="1738"/>
        <v/>
      </c>
      <c r="CP433" s="1110" t="str">
        <f t="shared" si="1739"/>
        <v/>
      </c>
      <c r="CQ433" s="1110" t="str">
        <f t="shared" si="1740"/>
        <v/>
      </c>
      <c r="CR433" s="1110" t="str">
        <f t="shared" si="1741"/>
        <v/>
      </c>
      <c r="CS433" s="1109" t="str">
        <f t="shared" si="1742"/>
        <v/>
      </c>
      <c r="CT433" s="1112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9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10">
        <f t="shared" si="1766"/>
        <v>0</v>
      </c>
      <c r="CG434" s="1110">
        <f t="shared" si="1766"/>
        <v>0</v>
      </c>
      <c r="CH434" s="1110">
        <f t="shared" si="1766"/>
        <v>0</v>
      </c>
      <c r="CI434" s="1110">
        <f t="shared" si="1766"/>
        <v>0</v>
      </c>
      <c r="CJ434" s="1110">
        <f t="shared" si="1766"/>
        <v>0</v>
      </c>
      <c r="CK434" s="1111">
        <f t="shared" si="1766"/>
        <v>0</v>
      </c>
      <c r="CL434" s="1111">
        <f t="shared" si="1766"/>
        <v>0</v>
      </c>
      <c r="CM434" s="1111">
        <f t="shared" si="1766"/>
        <v>0</v>
      </c>
      <c r="CN434" s="1110">
        <f t="shared" si="1766"/>
        <v>0</v>
      </c>
      <c r="CO434" s="1110">
        <f t="shared" si="1766"/>
        <v>0</v>
      </c>
      <c r="CP434" s="1110">
        <f t="shared" si="1766"/>
        <v>0</v>
      </c>
      <c r="CQ434" s="1110">
        <f t="shared" si="1766"/>
        <v>0</v>
      </c>
      <c r="CR434" s="1110">
        <f t="shared" si="1766"/>
        <v>0</v>
      </c>
      <c r="CS434" s="1109">
        <f t="shared" si="1766"/>
        <v>0</v>
      </c>
      <c r="CT434" s="1112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8" t="str">
        <f t="shared" si="1727"/>
        <v/>
      </c>
      <c r="CE435" s="1109" t="str">
        <f t="shared" si="1728"/>
        <v/>
      </c>
      <c r="CF435" s="1110" t="str">
        <f t="shared" si="1729"/>
        <v/>
      </c>
      <c r="CG435" s="1110" t="str">
        <f t="shared" si="1730"/>
        <v/>
      </c>
      <c r="CH435" s="1110" t="str">
        <f t="shared" si="1731"/>
        <v/>
      </c>
      <c r="CI435" s="1110" t="str">
        <f t="shared" si="1732"/>
        <v/>
      </c>
      <c r="CJ435" s="1110" t="str">
        <f t="shared" si="1733"/>
        <v/>
      </c>
      <c r="CK435" s="1111" t="str">
        <f t="shared" si="1734"/>
        <v/>
      </c>
      <c r="CL435" s="1111" t="str">
        <f t="shared" si="1735"/>
        <v/>
      </c>
      <c r="CM435" s="1111" t="str">
        <f t="shared" si="1736"/>
        <v/>
      </c>
      <c r="CN435" s="1110" t="str">
        <f t="shared" si="1737"/>
        <v/>
      </c>
      <c r="CO435" s="1110" t="str">
        <f t="shared" si="1738"/>
        <v/>
      </c>
      <c r="CP435" s="1110" t="str">
        <f t="shared" si="1739"/>
        <v/>
      </c>
      <c r="CQ435" s="1110" t="str">
        <f t="shared" si="1740"/>
        <v/>
      </c>
      <c r="CR435" s="1110" t="str">
        <f t="shared" si="1741"/>
        <v/>
      </c>
      <c r="CS435" s="1109" t="str">
        <f t="shared" si="1742"/>
        <v/>
      </c>
      <c r="CT435" s="1112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4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5">
        <f t="shared" si="1767"/>
        <v>0</v>
      </c>
      <c r="CG436" s="1115">
        <f t="shared" si="1767"/>
        <v>0</v>
      </c>
      <c r="CH436" s="1115">
        <f t="shared" si="1767"/>
        <v>0</v>
      </c>
      <c r="CI436" s="1115">
        <f t="shared" si="1767"/>
        <v>0</v>
      </c>
      <c r="CJ436" s="1115">
        <f t="shared" si="1767"/>
        <v>0</v>
      </c>
      <c r="CK436" s="1116">
        <f t="shared" si="1767"/>
        <v>0</v>
      </c>
      <c r="CL436" s="1116">
        <f t="shared" si="1767"/>
        <v>0</v>
      </c>
      <c r="CM436" s="1116">
        <f t="shared" si="1767"/>
        <v>0</v>
      </c>
      <c r="CN436" s="1115">
        <f t="shared" si="1767"/>
        <v>0</v>
      </c>
      <c r="CO436" s="1115">
        <f t="shared" si="1767"/>
        <v>0</v>
      </c>
      <c r="CP436" s="1115">
        <f t="shared" si="1767"/>
        <v>0</v>
      </c>
      <c r="CQ436" s="1115">
        <f t="shared" si="1767"/>
        <v>0</v>
      </c>
      <c r="CR436" s="1115">
        <f t="shared" si="1767"/>
        <v>0</v>
      </c>
      <c r="CS436" s="1114">
        <f t="shared" si="1767"/>
        <v>0</v>
      </c>
      <c r="CT436" s="1117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3"/>
      <c r="CE437" s="1153"/>
      <c r="CF437" s="1153"/>
      <c r="CG437" s="1153"/>
      <c r="CH437" s="1153"/>
      <c r="CI437" s="1153"/>
      <c r="CJ437" s="1153"/>
      <c r="CK437" s="1153"/>
      <c r="CL437" s="1153"/>
      <c r="CM437" s="1153"/>
      <c r="CN437" s="1153"/>
      <c r="CO437" s="1153"/>
      <c r="CP437" s="1153"/>
      <c r="CQ437" s="1153"/>
      <c r="CR437" s="1153"/>
      <c r="CS437" s="1153"/>
      <c r="CT437" s="1154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8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9" t="str">
        <f t="shared" si="1772"/>
        <v/>
      </c>
      <c r="CF439" s="1110" t="str">
        <f t="shared" si="1772"/>
        <v/>
      </c>
      <c r="CG439" s="1110" t="str">
        <f t="shared" si="1772"/>
        <v/>
      </c>
      <c r="CH439" s="1110" t="str">
        <f t="shared" si="1772"/>
        <v/>
      </c>
      <c r="CI439" s="1110" t="str">
        <f t="shared" si="1772"/>
        <v/>
      </c>
      <c r="CJ439" s="1110" t="str">
        <f t="shared" si="1772"/>
        <v/>
      </c>
      <c r="CK439" s="1111" t="str">
        <f t="shared" si="1772"/>
        <v/>
      </c>
      <c r="CL439" s="1111" t="str">
        <f t="shared" si="1772"/>
        <v/>
      </c>
      <c r="CM439" s="1111" t="str">
        <f t="shared" si="1772"/>
        <v/>
      </c>
      <c r="CN439" s="1110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0" t="str">
        <f t="shared" si="1773"/>
        <v/>
      </c>
      <c r="CP439" s="1110" t="str">
        <f t="shared" si="1773"/>
        <v/>
      </c>
      <c r="CQ439" s="1110" t="str">
        <f t="shared" si="1773"/>
        <v/>
      </c>
      <c r="CR439" s="1110" t="str">
        <f t="shared" si="1773"/>
        <v/>
      </c>
      <c r="CS439" s="1109" t="str">
        <f t="shared" si="1773"/>
        <v/>
      </c>
      <c r="CT439" s="1112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8" t="str">
        <f t="shared" si="1772"/>
        <v/>
      </c>
      <c r="CE440" s="1109" t="str">
        <f t="shared" si="1772"/>
        <v/>
      </c>
      <c r="CF440" s="1110" t="str">
        <f t="shared" si="1772"/>
        <v/>
      </c>
      <c r="CG440" s="1110" t="str">
        <f t="shared" si="1772"/>
        <v/>
      </c>
      <c r="CH440" s="1110" t="str">
        <f t="shared" si="1772"/>
        <v/>
      </c>
      <c r="CI440" s="1110" t="str">
        <f t="shared" si="1772"/>
        <v/>
      </c>
      <c r="CJ440" s="1110" t="str">
        <f t="shared" si="1772"/>
        <v/>
      </c>
      <c r="CK440" s="1111" t="str">
        <f t="shared" si="1772"/>
        <v/>
      </c>
      <c r="CL440" s="1111" t="str">
        <f t="shared" si="1772"/>
        <v/>
      </c>
      <c r="CM440" s="1111" t="str">
        <f t="shared" si="1772"/>
        <v/>
      </c>
      <c r="CN440" s="1110" t="str">
        <f t="shared" si="1773"/>
        <v/>
      </c>
      <c r="CO440" s="1110" t="str">
        <f t="shared" si="1773"/>
        <v/>
      </c>
      <c r="CP440" s="1110" t="str">
        <f t="shared" si="1773"/>
        <v/>
      </c>
      <c r="CQ440" s="1110" t="str">
        <f t="shared" si="1773"/>
        <v/>
      </c>
      <c r="CR440" s="1110" t="str">
        <f t="shared" si="1773"/>
        <v/>
      </c>
      <c r="CS440" s="1109" t="str">
        <f t="shared" si="1773"/>
        <v/>
      </c>
      <c r="CT440" s="1112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8" t="str">
        <f t="shared" si="1772"/>
        <v/>
      </c>
      <c r="CE441" s="1109" t="str">
        <f t="shared" si="1772"/>
        <v/>
      </c>
      <c r="CF441" s="1110" t="str">
        <f t="shared" si="1772"/>
        <v/>
      </c>
      <c r="CG441" s="1110" t="str">
        <f t="shared" si="1772"/>
        <v/>
      </c>
      <c r="CH441" s="1110" t="str">
        <f t="shared" si="1772"/>
        <v/>
      </c>
      <c r="CI441" s="1110" t="str">
        <f t="shared" si="1772"/>
        <v/>
      </c>
      <c r="CJ441" s="1110" t="str">
        <f t="shared" si="1772"/>
        <v/>
      </c>
      <c r="CK441" s="1111" t="str">
        <f t="shared" si="1772"/>
        <v/>
      </c>
      <c r="CL441" s="1111" t="str">
        <f t="shared" si="1772"/>
        <v/>
      </c>
      <c r="CM441" s="1111" t="str">
        <f t="shared" si="1772"/>
        <v/>
      </c>
      <c r="CN441" s="1110" t="str">
        <f t="shared" si="1773"/>
        <v/>
      </c>
      <c r="CO441" s="1110" t="str">
        <f t="shared" si="1773"/>
        <v/>
      </c>
      <c r="CP441" s="1110" t="str">
        <f t="shared" si="1773"/>
        <v/>
      </c>
      <c r="CQ441" s="1110" t="str">
        <f t="shared" si="1773"/>
        <v/>
      </c>
      <c r="CR441" s="1110" t="str">
        <f t="shared" si="1773"/>
        <v/>
      </c>
      <c r="CS441" s="1109" t="str">
        <f t="shared" si="1773"/>
        <v/>
      </c>
      <c r="CT441" s="1112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8" t="str">
        <f t="shared" si="1772"/>
        <v/>
      </c>
      <c r="CE442" s="1109" t="str">
        <f t="shared" si="1772"/>
        <v/>
      </c>
      <c r="CF442" s="1110" t="str">
        <f t="shared" si="1772"/>
        <v/>
      </c>
      <c r="CG442" s="1110" t="str">
        <f t="shared" si="1772"/>
        <v/>
      </c>
      <c r="CH442" s="1110" t="str">
        <f t="shared" si="1772"/>
        <v/>
      </c>
      <c r="CI442" s="1110" t="str">
        <f t="shared" si="1772"/>
        <v/>
      </c>
      <c r="CJ442" s="1110" t="str">
        <f t="shared" si="1772"/>
        <v/>
      </c>
      <c r="CK442" s="1111" t="str">
        <f t="shared" si="1772"/>
        <v/>
      </c>
      <c r="CL442" s="1111" t="str">
        <f t="shared" si="1772"/>
        <v/>
      </c>
      <c r="CM442" s="1111" t="str">
        <f t="shared" si="1772"/>
        <v/>
      </c>
      <c r="CN442" s="1110" t="str">
        <f t="shared" si="1773"/>
        <v/>
      </c>
      <c r="CO442" s="1110" t="str">
        <f t="shared" si="1773"/>
        <v/>
      </c>
      <c r="CP442" s="1110" t="str">
        <f t="shared" si="1773"/>
        <v/>
      </c>
      <c r="CQ442" s="1110" t="str">
        <f t="shared" si="1773"/>
        <v/>
      </c>
      <c r="CR442" s="1110" t="str">
        <f t="shared" si="1773"/>
        <v/>
      </c>
      <c r="CS442" s="1109" t="str">
        <f t="shared" si="1773"/>
        <v/>
      </c>
      <c r="CT442" s="1112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8" t="str">
        <f t="shared" si="1772"/>
        <v/>
      </c>
      <c r="CE443" s="1109" t="str">
        <f t="shared" si="1772"/>
        <v/>
      </c>
      <c r="CF443" s="1110" t="str">
        <f t="shared" si="1772"/>
        <v/>
      </c>
      <c r="CG443" s="1110" t="str">
        <f t="shared" si="1772"/>
        <v/>
      </c>
      <c r="CH443" s="1110" t="str">
        <f t="shared" si="1772"/>
        <v/>
      </c>
      <c r="CI443" s="1110" t="str">
        <f t="shared" si="1772"/>
        <v/>
      </c>
      <c r="CJ443" s="1110" t="str">
        <f t="shared" si="1772"/>
        <v/>
      </c>
      <c r="CK443" s="1111" t="str">
        <f t="shared" si="1772"/>
        <v/>
      </c>
      <c r="CL443" s="1111" t="str">
        <f t="shared" si="1772"/>
        <v/>
      </c>
      <c r="CM443" s="1111" t="str">
        <f t="shared" si="1772"/>
        <v/>
      </c>
      <c r="CN443" s="1110" t="str">
        <f t="shared" si="1773"/>
        <v/>
      </c>
      <c r="CO443" s="1110" t="str">
        <f t="shared" si="1773"/>
        <v/>
      </c>
      <c r="CP443" s="1110" t="str">
        <f t="shared" si="1773"/>
        <v/>
      </c>
      <c r="CQ443" s="1110" t="str">
        <f t="shared" si="1773"/>
        <v/>
      </c>
      <c r="CR443" s="1110" t="str">
        <f t="shared" si="1773"/>
        <v/>
      </c>
      <c r="CS443" s="1109" t="str">
        <f t="shared" si="1773"/>
        <v/>
      </c>
      <c r="CT443" s="1112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9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10">
        <f t="shared" si="1798"/>
        <v>0</v>
      </c>
      <c r="CG444" s="1110">
        <f t="shared" si="1798"/>
        <v>0</v>
      </c>
      <c r="CH444" s="1110">
        <f t="shared" si="1798"/>
        <v>0</v>
      </c>
      <c r="CI444" s="1110">
        <f t="shared" si="1798"/>
        <v>0</v>
      </c>
      <c r="CJ444" s="1110">
        <f t="shared" si="1798"/>
        <v>0</v>
      </c>
      <c r="CK444" s="1111">
        <f t="shared" si="1798"/>
        <v>0</v>
      </c>
      <c r="CL444" s="1111">
        <f t="shared" si="1798"/>
        <v>0</v>
      </c>
      <c r="CM444" s="1111">
        <f t="shared" si="1798"/>
        <v>0</v>
      </c>
      <c r="CN444" s="1110">
        <f t="shared" si="1798"/>
        <v>0</v>
      </c>
      <c r="CO444" s="1110">
        <f t="shared" si="1798"/>
        <v>0</v>
      </c>
      <c r="CP444" s="1110">
        <f t="shared" si="1798"/>
        <v>0</v>
      </c>
      <c r="CQ444" s="1110">
        <f t="shared" si="1798"/>
        <v>0</v>
      </c>
      <c r="CR444" s="1110">
        <f t="shared" si="1798"/>
        <v>0</v>
      </c>
      <c r="CS444" s="1109">
        <f t="shared" si="1798"/>
        <v>0</v>
      </c>
      <c r="CT444" s="1112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8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9" t="str">
        <f t="shared" si="1799"/>
        <v/>
      </c>
      <c r="CF445" s="1110" t="str">
        <f t="shared" si="1799"/>
        <v/>
      </c>
      <c r="CG445" s="1110" t="str">
        <f t="shared" si="1799"/>
        <v/>
      </c>
      <c r="CH445" s="1110" t="str">
        <f t="shared" si="1799"/>
        <v/>
      </c>
      <c r="CI445" s="1110" t="str">
        <f t="shared" si="1799"/>
        <v/>
      </c>
      <c r="CJ445" s="1110" t="str">
        <f t="shared" si="1799"/>
        <v/>
      </c>
      <c r="CK445" s="1111" t="str">
        <f t="shared" si="1799"/>
        <v/>
      </c>
      <c r="CL445" s="1111" t="str">
        <f t="shared" si="1799"/>
        <v/>
      </c>
      <c r="CM445" s="1111" t="str">
        <f t="shared" si="1799"/>
        <v/>
      </c>
      <c r="CN445" s="1110" t="str">
        <f t="shared" si="1799"/>
        <v/>
      </c>
      <c r="CO445" s="1110" t="str">
        <f t="shared" si="1799"/>
        <v/>
      </c>
      <c r="CP445" s="1110" t="str">
        <f t="shared" si="1799"/>
        <v/>
      </c>
      <c r="CQ445" s="1110" t="str">
        <f t="shared" si="1799"/>
        <v/>
      </c>
      <c r="CR445" s="1110" t="str">
        <f t="shared" si="1799"/>
        <v/>
      </c>
      <c r="CS445" s="1109" t="str">
        <f t="shared" si="1799"/>
        <v/>
      </c>
      <c r="CT445" s="11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3.4746684061752554E-2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6.7449445531637314E-2</v>
      </c>
      <c r="BW446" s="531">
        <f>'Data 3'!BW46</f>
        <v>4.9054142204827136E-2</v>
      </c>
      <c r="BX446" s="531">
        <f>'Data 3'!BX46</f>
        <v>4.1389432485322897E-2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4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5">
        <f t="shared" si="1800"/>
        <v>0</v>
      </c>
      <c r="CG446" s="1115">
        <f t="shared" si="1800"/>
        <v>0</v>
      </c>
      <c r="CH446" s="1115">
        <f t="shared" si="1800"/>
        <v>0</v>
      </c>
      <c r="CI446" s="1115">
        <f t="shared" si="1800"/>
        <v>0</v>
      </c>
      <c r="CJ446" s="1115">
        <f t="shared" si="1800"/>
        <v>0</v>
      </c>
      <c r="CK446" s="1116">
        <f t="shared" si="1800"/>
        <v>0</v>
      </c>
      <c r="CL446" s="1116">
        <f t="shared" si="1800"/>
        <v>0</v>
      </c>
      <c r="CM446" s="1116">
        <f t="shared" si="1800"/>
        <v>0</v>
      </c>
      <c r="CN446" s="1115">
        <f t="shared" si="1800"/>
        <v>0</v>
      </c>
      <c r="CO446" s="1115">
        <f t="shared" si="1800"/>
        <v>0</v>
      </c>
      <c r="CP446" s="1115">
        <f t="shared" si="1800"/>
        <v>0</v>
      </c>
      <c r="CQ446" s="1115">
        <f t="shared" si="1800"/>
        <v>0</v>
      </c>
      <c r="CR446" s="1115">
        <f t="shared" si="1800"/>
        <v>0</v>
      </c>
      <c r="CS446" s="1114">
        <f t="shared" si="1800"/>
        <v>1.6351380734942376E-2</v>
      </c>
      <c r="CT446" s="1117">
        <f t="shared" si="1800"/>
        <v>3.4746684061752554E-2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0</v>
      </c>
      <c r="DE446" s="314">
        <f t="shared" si="1784"/>
        <v>0</v>
      </c>
      <c r="DF446" s="314">
        <f t="shared" si="1785"/>
        <v>0</v>
      </c>
      <c r="DG446" s="314">
        <f t="shared" si="1786"/>
        <v>0</v>
      </c>
      <c r="DH446" s="314">
        <f t="shared" si="1787"/>
        <v>0</v>
      </c>
      <c r="DI446" s="314">
        <f t="shared" si="1788"/>
        <v>0</v>
      </c>
      <c r="DJ446" s="313">
        <f t="shared" si="1789"/>
        <v>1.6351380734942376E-2</v>
      </c>
      <c r="DK446" s="312">
        <f t="shared" si="1790"/>
        <v>3.4746684061752554E-2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9"/>
      <c r="CE447" s="1119"/>
      <c r="CF447" s="1119"/>
      <c r="CG447" s="1119"/>
      <c r="CH447" s="1119"/>
      <c r="CI447" s="1119"/>
      <c r="CJ447" s="1119"/>
      <c r="CK447" s="1119"/>
      <c r="CL447" s="1119"/>
      <c r="CM447" s="1119"/>
      <c r="CN447" s="1119"/>
      <c r="CO447" s="1119"/>
      <c r="CP447" s="1119"/>
      <c r="CQ447" s="1119"/>
      <c r="CR447" s="1119"/>
      <c r="CS447" s="1119"/>
      <c r="CT447" s="1120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4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9"/>
      <c r="CE448" s="1119"/>
      <c r="CF448" s="1119"/>
      <c r="CG448" s="1119"/>
      <c r="CH448" s="1119"/>
      <c r="CI448" s="1119"/>
      <c r="CJ448" s="1119"/>
      <c r="CK448" s="1119"/>
      <c r="CL448" s="1119"/>
      <c r="CM448" s="1119"/>
      <c r="CN448" s="1119"/>
      <c r="CO448" s="1119"/>
      <c r="CP448" s="1119"/>
      <c r="CQ448" s="1119"/>
      <c r="CR448" s="1119"/>
      <c r="CS448" s="1119"/>
      <c r="CT448" s="1120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8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9" t="str">
        <f t="shared" si="1801"/>
        <v/>
      </c>
      <c r="CF449" s="1110" t="str">
        <f t="shared" si="1801"/>
        <v/>
      </c>
      <c r="CG449" s="1110" t="str">
        <f t="shared" si="1801"/>
        <v/>
      </c>
      <c r="CH449" s="1110" t="str">
        <f t="shared" si="1801"/>
        <v/>
      </c>
      <c r="CI449" s="1110" t="str">
        <f t="shared" si="1801"/>
        <v/>
      </c>
      <c r="CJ449" s="1110" t="str">
        <f t="shared" si="1801"/>
        <v/>
      </c>
      <c r="CK449" s="1111" t="str">
        <f t="shared" si="1801"/>
        <v/>
      </c>
      <c r="CL449" s="1111" t="str">
        <f t="shared" si="1801"/>
        <v/>
      </c>
      <c r="CM449" s="1111" t="str">
        <f t="shared" si="1801"/>
        <v/>
      </c>
      <c r="CN449" s="1110" t="str">
        <f t="shared" si="1801"/>
        <v/>
      </c>
      <c r="CO449" s="1110" t="str">
        <f t="shared" si="1801"/>
        <v/>
      </c>
      <c r="CP449" s="1110" t="str">
        <f t="shared" si="1801"/>
        <v/>
      </c>
      <c r="CQ449" s="1110" t="str">
        <f t="shared" si="1801"/>
        <v/>
      </c>
      <c r="CR449" s="1110" t="str">
        <f t="shared" si="1801"/>
        <v/>
      </c>
      <c r="CS449" s="1109" t="str">
        <f t="shared" si="1801"/>
        <v/>
      </c>
      <c r="CT449" s="1112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9" t="str">
        <f t="shared" si="1802"/>
        <v/>
      </c>
      <c r="CF450" s="1110" t="str">
        <f t="shared" si="1802"/>
        <v/>
      </c>
      <c r="CG450" s="1110" t="str">
        <f t="shared" si="1802"/>
        <v/>
      </c>
      <c r="CH450" s="1110" t="str">
        <f t="shared" si="1802"/>
        <v/>
      </c>
      <c r="CI450" s="1110" t="str">
        <f t="shared" si="1802"/>
        <v/>
      </c>
      <c r="CJ450" s="1110" t="str">
        <f t="shared" si="1802"/>
        <v/>
      </c>
      <c r="CK450" s="1111" t="str">
        <f t="shared" si="1802"/>
        <v/>
      </c>
      <c r="CL450" s="1111" t="str">
        <f t="shared" si="1802"/>
        <v/>
      </c>
      <c r="CM450" s="1111" t="str">
        <f t="shared" si="1802"/>
        <v/>
      </c>
      <c r="CN450" s="1110" t="str">
        <f t="shared" si="1802"/>
        <v/>
      </c>
      <c r="CO450" s="1110" t="str">
        <f t="shared" si="1802"/>
        <v/>
      </c>
      <c r="CP450" s="1110" t="str">
        <f t="shared" si="1802"/>
        <v/>
      </c>
      <c r="CQ450" s="1110" t="str">
        <f t="shared" si="1802"/>
        <v/>
      </c>
      <c r="CR450" s="1110" t="str">
        <f t="shared" si="1802"/>
        <v/>
      </c>
      <c r="CS450" s="1109" t="str">
        <f t="shared" si="1802"/>
        <v/>
      </c>
      <c r="CT450" s="1112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9" t="str">
        <f t="shared" si="1802"/>
        <v/>
      </c>
      <c r="CF451" s="1110" t="str">
        <f t="shared" si="1802"/>
        <v/>
      </c>
      <c r="CG451" s="1110" t="str">
        <f t="shared" si="1802"/>
        <v/>
      </c>
      <c r="CH451" s="1110" t="str">
        <f t="shared" si="1802"/>
        <v/>
      </c>
      <c r="CI451" s="1110" t="str">
        <f t="shared" si="1802"/>
        <v/>
      </c>
      <c r="CJ451" s="1110" t="str">
        <f t="shared" si="1802"/>
        <v/>
      </c>
      <c r="CK451" s="1111" t="str">
        <f t="shared" si="1802"/>
        <v/>
      </c>
      <c r="CL451" s="1111" t="str">
        <f t="shared" si="1802"/>
        <v/>
      </c>
      <c r="CM451" s="1111" t="str">
        <f t="shared" si="1802"/>
        <v/>
      </c>
      <c r="CN451" s="1110" t="str">
        <f t="shared" si="1802"/>
        <v/>
      </c>
      <c r="CO451" s="1110" t="str">
        <f t="shared" si="1802"/>
        <v/>
      </c>
      <c r="CP451" s="1110" t="str">
        <f t="shared" si="1802"/>
        <v/>
      </c>
      <c r="CQ451" s="1110" t="str">
        <f t="shared" si="1802"/>
        <v/>
      </c>
      <c r="CR451" s="1110" t="str">
        <f t="shared" si="1802"/>
        <v/>
      </c>
      <c r="CS451" s="1109" t="str">
        <f t="shared" si="1802"/>
        <v/>
      </c>
      <c r="CT451" s="1112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9" t="str">
        <f t="shared" si="1802"/>
        <v/>
      </c>
      <c r="CF452" s="1110" t="str">
        <f t="shared" si="1802"/>
        <v/>
      </c>
      <c r="CG452" s="1110" t="str">
        <f t="shared" si="1802"/>
        <v/>
      </c>
      <c r="CH452" s="1110" t="str">
        <f t="shared" si="1802"/>
        <v/>
      </c>
      <c r="CI452" s="1110" t="str">
        <f t="shared" si="1802"/>
        <v/>
      </c>
      <c r="CJ452" s="1110" t="str">
        <f t="shared" si="1802"/>
        <v/>
      </c>
      <c r="CK452" s="1111" t="str">
        <f t="shared" si="1802"/>
        <v/>
      </c>
      <c r="CL452" s="1111" t="str">
        <f t="shared" si="1802"/>
        <v/>
      </c>
      <c r="CM452" s="1111" t="str">
        <f t="shared" si="1802"/>
        <v/>
      </c>
      <c r="CN452" s="1110" t="str">
        <f t="shared" si="1802"/>
        <v/>
      </c>
      <c r="CO452" s="1110" t="str">
        <f t="shared" si="1802"/>
        <v/>
      </c>
      <c r="CP452" s="1110" t="str">
        <f t="shared" si="1802"/>
        <v/>
      </c>
      <c r="CQ452" s="1110" t="str">
        <f t="shared" si="1802"/>
        <v/>
      </c>
      <c r="CR452" s="1110" t="str">
        <f t="shared" si="1802"/>
        <v/>
      </c>
      <c r="CS452" s="1109" t="str">
        <f t="shared" si="1802"/>
        <v/>
      </c>
      <c r="CT452" s="1112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9">
        <f t="shared" si="1802"/>
        <v>3600</v>
      </c>
      <c r="CF453" s="1110">
        <f t="shared" si="1802"/>
        <v>3600</v>
      </c>
      <c r="CG453" s="1110">
        <f t="shared" si="1802"/>
        <v>3600</v>
      </c>
      <c r="CH453" s="1110">
        <f t="shared" si="1802"/>
        <v>3600</v>
      </c>
      <c r="CI453" s="1110">
        <f t="shared" si="1802"/>
        <v>3600</v>
      </c>
      <c r="CJ453" s="1110">
        <f t="shared" si="1802"/>
        <v>3600</v>
      </c>
      <c r="CK453" s="1111">
        <f t="shared" si="1802"/>
        <v>3600</v>
      </c>
      <c r="CL453" s="1111">
        <f t="shared" si="1802"/>
        <v>3600</v>
      </c>
      <c r="CM453" s="1111">
        <f t="shared" si="1802"/>
        <v>3600</v>
      </c>
      <c r="CN453" s="1110">
        <f t="shared" si="1802"/>
        <v>3600</v>
      </c>
      <c r="CO453" s="1110">
        <f t="shared" si="1802"/>
        <v>3600</v>
      </c>
      <c r="CP453" s="1110">
        <f t="shared" si="1802"/>
        <v>3600</v>
      </c>
      <c r="CQ453" s="1110">
        <f t="shared" si="1802"/>
        <v>3600</v>
      </c>
      <c r="CR453" s="1110">
        <f t="shared" si="1802"/>
        <v>3630</v>
      </c>
      <c r="CS453" s="1109">
        <f t="shared" si="1802"/>
        <v>3630</v>
      </c>
      <c r="CT453" s="1112">
        <f t="shared" si="1802"/>
        <v>3630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3630</v>
      </c>
      <c r="DJ453" s="325">
        <f t="shared" si="1818"/>
        <v>3630</v>
      </c>
      <c r="DK453" s="324">
        <f t="shared" si="1819"/>
        <v>3630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4" t="str">
        <f t="shared" si="1802"/>
        <v/>
      </c>
      <c r="CF454" s="1115" t="str">
        <f t="shared" si="1802"/>
        <v/>
      </c>
      <c r="CG454" s="1115" t="str">
        <f t="shared" si="1802"/>
        <v/>
      </c>
      <c r="CH454" s="1115" t="str">
        <f t="shared" si="1802"/>
        <v/>
      </c>
      <c r="CI454" s="1115" t="str">
        <f t="shared" si="1802"/>
        <v/>
      </c>
      <c r="CJ454" s="1115" t="str">
        <f t="shared" si="1802"/>
        <v/>
      </c>
      <c r="CK454" s="1116" t="str">
        <f t="shared" si="1802"/>
        <v/>
      </c>
      <c r="CL454" s="1116" t="str">
        <f t="shared" si="1802"/>
        <v/>
      </c>
      <c r="CM454" s="1116" t="str">
        <f t="shared" si="1802"/>
        <v/>
      </c>
      <c r="CN454" s="1115" t="str">
        <f t="shared" si="1802"/>
        <v/>
      </c>
      <c r="CO454" s="1115" t="str">
        <f t="shared" si="1802"/>
        <v/>
      </c>
      <c r="CP454" s="1115" t="str">
        <f t="shared" si="1802"/>
        <v/>
      </c>
      <c r="CQ454" s="1115" t="str">
        <f t="shared" si="1802"/>
        <v/>
      </c>
      <c r="CR454" s="1115" t="str">
        <f t="shared" si="1802"/>
        <v/>
      </c>
      <c r="CS454" s="1114" t="str">
        <f t="shared" si="1802"/>
        <v/>
      </c>
      <c r="CT454" s="1117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8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9" t="str">
        <f t="shared" si="1844"/>
        <v/>
      </c>
      <c r="CF455" s="1110" t="str">
        <f t="shared" si="1844"/>
        <v/>
      </c>
      <c r="CG455" s="1110" t="str">
        <f t="shared" si="1844"/>
        <v/>
      </c>
      <c r="CH455" s="1110" t="str">
        <f t="shared" si="1844"/>
        <v/>
      </c>
      <c r="CI455" s="1110" t="str">
        <f t="shared" si="1844"/>
        <v/>
      </c>
      <c r="CJ455" s="1110" t="str">
        <f t="shared" si="1844"/>
        <v/>
      </c>
      <c r="CK455" s="1111" t="str">
        <f t="shared" si="1844"/>
        <v/>
      </c>
      <c r="CL455" s="1111" t="str">
        <f t="shared" si="1844"/>
        <v/>
      </c>
      <c r="CM455" s="1111" t="str">
        <f t="shared" si="1844"/>
        <v/>
      </c>
      <c r="CN455" s="1110" t="str">
        <f t="shared" si="1844"/>
        <v/>
      </c>
      <c r="CO455" s="1110" t="str">
        <f t="shared" si="1844"/>
        <v/>
      </c>
      <c r="CP455" s="1110" t="str">
        <f t="shared" si="1844"/>
        <v/>
      </c>
      <c r="CQ455" s="1110" t="str">
        <f t="shared" si="1844"/>
        <v/>
      </c>
      <c r="CR455" s="1110" t="str">
        <f t="shared" si="1844"/>
        <v/>
      </c>
      <c r="CS455" s="1109" t="str">
        <f t="shared" si="1844"/>
        <v/>
      </c>
      <c r="CT455" s="1112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8" t="str">
        <f t="shared" si="1844"/>
        <v/>
      </c>
      <c r="CE456" s="1109" t="str">
        <f t="shared" si="1845"/>
        <v/>
      </c>
      <c r="CF456" s="1110" t="str">
        <f t="shared" si="1845"/>
        <v/>
      </c>
      <c r="CG456" s="1110" t="str">
        <f t="shared" si="1845"/>
        <v/>
      </c>
      <c r="CH456" s="1110" t="str">
        <f t="shared" si="1845"/>
        <v/>
      </c>
      <c r="CI456" s="1110" t="str">
        <f t="shared" si="1845"/>
        <v/>
      </c>
      <c r="CJ456" s="1110" t="str">
        <f t="shared" si="1845"/>
        <v/>
      </c>
      <c r="CK456" s="1111" t="str">
        <f t="shared" si="1845"/>
        <v/>
      </c>
      <c r="CL456" s="1111" t="str">
        <f t="shared" si="1845"/>
        <v/>
      </c>
      <c r="CM456" s="1111" t="str">
        <f t="shared" si="1845"/>
        <v/>
      </c>
      <c r="CN456" s="1110" t="str">
        <f t="shared" si="1845"/>
        <v/>
      </c>
      <c r="CO456" s="1110" t="str">
        <f t="shared" si="1845"/>
        <v/>
      </c>
      <c r="CP456" s="1110" t="str">
        <f t="shared" si="1845"/>
        <v/>
      </c>
      <c r="CQ456" s="1110" t="str">
        <f t="shared" si="1845"/>
        <v/>
      </c>
      <c r="CR456" s="1110" t="str">
        <f t="shared" si="1845"/>
        <v/>
      </c>
      <c r="CS456" s="1109" t="str">
        <f t="shared" si="1845"/>
        <v/>
      </c>
      <c r="CT456" s="1112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4" t="s">
        <v>670</v>
      </c>
      <c r="B457" s="1548" t="s">
        <v>913</v>
      </c>
      <c r="C457" s="1548" t="s">
        <v>913</v>
      </c>
      <c r="D457" s="1548" t="s">
        <v>913</v>
      </c>
      <c r="E457" s="1548" t="s">
        <v>913</v>
      </c>
      <c r="F457" s="1548" t="s">
        <v>913</v>
      </c>
      <c r="G457" s="1548" t="s">
        <v>913</v>
      </c>
      <c r="H457" s="1548" t="s">
        <v>913</v>
      </c>
      <c r="I457" s="1548" t="s">
        <v>913</v>
      </c>
      <c r="J457" s="1548" t="s">
        <v>913</v>
      </c>
      <c r="K457" s="1548"/>
      <c r="L457" s="1548"/>
      <c r="M457" s="1548"/>
      <c r="N457" s="1548"/>
      <c r="O457" s="1548"/>
      <c r="P457" s="1548"/>
      <c r="Q457" s="1548"/>
      <c r="R457" s="1548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9"/>
      <c r="CE457" s="1119"/>
      <c r="CF457" s="1119"/>
      <c r="CG457" s="1119"/>
      <c r="CH457" s="1119"/>
      <c r="CI457" s="1119"/>
      <c r="CJ457" s="1119"/>
      <c r="CK457" s="1119"/>
      <c r="CL457" s="1119"/>
      <c r="CM457" s="1119"/>
      <c r="CN457" s="1119"/>
      <c r="CO457" s="1119"/>
      <c r="CP457" s="1119"/>
      <c r="CQ457" s="1119"/>
      <c r="CR457" s="1119"/>
      <c r="CS457" s="1119"/>
      <c r="CT457" s="1120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8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9" t="str">
        <f t="shared" si="1854"/>
        <v/>
      </c>
      <c r="CF458" s="1110" t="str">
        <f t="shared" si="1854"/>
        <v/>
      </c>
      <c r="CG458" s="1110" t="str">
        <f t="shared" si="1854"/>
        <v/>
      </c>
      <c r="CH458" s="1110" t="str">
        <f t="shared" si="1854"/>
        <v/>
      </c>
      <c r="CI458" s="1110" t="str">
        <f t="shared" si="1854"/>
        <v/>
      </c>
      <c r="CJ458" s="1110" t="str">
        <f t="shared" si="1854"/>
        <v/>
      </c>
      <c r="CK458" s="1111" t="str">
        <f t="shared" si="1854"/>
        <v/>
      </c>
      <c r="CL458" s="1111">
        <f t="shared" si="1854"/>
        <v>60</v>
      </c>
      <c r="CM458" s="1111" t="str">
        <f t="shared" si="1854"/>
        <v/>
      </c>
      <c r="CN458" s="1110" t="str">
        <f t="shared" si="1854"/>
        <v/>
      </c>
      <c r="CO458" s="1110" t="str">
        <f t="shared" si="1854"/>
        <v/>
      </c>
      <c r="CP458" s="1110" t="str">
        <f t="shared" si="1854"/>
        <v/>
      </c>
      <c r="CQ458" s="1110" t="str">
        <f t="shared" si="1854"/>
        <v/>
      </c>
      <c r="CR458" s="1110" t="str">
        <f t="shared" si="1854"/>
        <v/>
      </c>
      <c r="CS458" s="1109" t="str">
        <f t="shared" si="1854"/>
        <v/>
      </c>
      <c r="CT458" s="1112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9" t="str">
        <f t="shared" si="1855"/>
        <v/>
      </c>
      <c r="CF459" s="1110" t="str">
        <f t="shared" si="1855"/>
        <v/>
      </c>
      <c r="CG459" s="1110" t="str">
        <f t="shared" si="1855"/>
        <v/>
      </c>
      <c r="CH459" s="1110" t="str">
        <f t="shared" si="1855"/>
        <v/>
      </c>
      <c r="CI459" s="1110" t="str">
        <f t="shared" si="1855"/>
        <v/>
      </c>
      <c r="CJ459" s="1110" t="str">
        <f t="shared" si="1855"/>
        <v/>
      </c>
      <c r="CK459" s="1111" t="str">
        <f t="shared" si="1855"/>
        <v/>
      </c>
      <c r="CL459" s="1111">
        <f t="shared" si="1855"/>
        <v>3</v>
      </c>
      <c r="CM459" s="1111" t="str">
        <f t="shared" si="1855"/>
        <v/>
      </c>
      <c r="CN459" s="1110" t="str">
        <f t="shared" si="1855"/>
        <v/>
      </c>
      <c r="CO459" s="1110" t="str">
        <f t="shared" si="1855"/>
        <v/>
      </c>
      <c r="CP459" s="1110" t="str">
        <f t="shared" si="1855"/>
        <v/>
      </c>
      <c r="CQ459" s="1110" t="str">
        <f t="shared" si="1855"/>
        <v/>
      </c>
      <c r="CR459" s="1110" t="str">
        <f t="shared" si="1855"/>
        <v/>
      </c>
      <c r="CS459" s="1109" t="str">
        <f t="shared" si="1855"/>
        <v/>
      </c>
      <c r="CT459" s="1112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 t="str">
        <f t="shared" si="1862"/>
        <v/>
      </c>
      <c r="DB459" s="327" t="str">
        <f t="shared" si="1863"/>
        <v/>
      </c>
      <c r="DC459" s="327">
        <f t="shared" si="1864"/>
        <v>3</v>
      </c>
      <c r="DD459" s="327" t="str">
        <f t="shared" si="1865"/>
        <v/>
      </c>
      <c r="DE459" s="326" t="str">
        <f t="shared" si="1866"/>
        <v/>
      </c>
      <c r="DF459" s="326" t="str">
        <f t="shared" si="1867"/>
        <v/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9" t="str">
        <f t="shared" si="1855"/>
        <v/>
      </c>
      <c r="CF460" s="1110" t="str">
        <f t="shared" si="1855"/>
        <v/>
      </c>
      <c r="CG460" s="1110" t="str">
        <f t="shared" si="1855"/>
        <v/>
      </c>
      <c r="CH460" s="1110" t="str">
        <f t="shared" si="1855"/>
        <v/>
      </c>
      <c r="CI460" s="1110" t="str">
        <f t="shared" si="1855"/>
        <v/>
      </c>
      <c r="CJ460" s="1110" t="str">
        <f t="shared" si="1855"/>
        <v/>
      </c>
      <c r="CK460" s="1111" t="str">
        <f t="shared" si="1855"/>
        <v/>
      </c>
      <c r="CL460" s="1111">
        <f t="shared" si="1855"/>
        <v>2</v>
      </c>
      <c r="CM460" s="1111" t="str">
        <f t="shared" si="1855"/>
        <v/>
      </c>
      <c r="CN460" s="1110" t="str">
        <f t="shared" si="1855"/>
        <v/>
      </c>
      <c r="CO460" s="1110" t="str">
        <f t="shared" si="1855"/>
        <v/>
      </c>
      <c r="CP460" s="1110" t="str">
        <f t="shared" si="1855"/>
        <v/>
      </c>
      <c r="CQ460" s="1110" t="str">
        <f t="shared" si="1855"/>
        <v/>
      </c>
      <c r="CR460" s="1110" t="str">
        <f t="shared" si="1855"/>
        <v/>
      </c>
      <c r="CS460" s="1109" t="str">
        <f t="shared" si="1855"/>
        <v/>
      </c>
      <c r="CT460" s="1112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 t="str">
        <f t="shared" si="1862"/>
        <v/>
      </c>
      <c r="DB460" s="327" t="str">
        <f t="shared" si="1863"/>
        <v/>
      </c>
      <c r="DC460" s="327">
        <f t="shared" si="1864"/>
        <v>2</v>
      </c>
      <c r="DD460" s="327" t="str">
        <f t="shared" si="1865"/>
        <v/>
      </c>
      <c r="DE460" s="326" t="str">
        <f t="shared" si="1866"/>
        <v/>
      </c>
      <c r="DF460" s="326" t="str">
        <f t="shared" si="1867"/>
        <v/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9" t="str">
        <f t="shared" si="1855"/>
        <v/>
      </c>
      <c r="CF461" s="1110" t="str">
        <f t="shared" si="1855"/>
        <v/>
      </c>
      <c r="CG461" s="1110" t="str">
        <f t="shared" si="1855"/>
        <v/>
      </c>
      <c r="CH461" s="1110" t="str">
        <f t="shared" si="1855"/>
        <v/>
      </c>
      <c r="CI461" s="1110" t="str">
        <f t="shared" si="1855"/>
        <v/>
      </c>
      <c r="CJ461" s="1110" t="str">
        <f t="shared" si="1855"/>
        <v/>
      </c>
      <c r="CK461" s="1111" t="str">
        <f t="shared" si="1855"/>
        <v/>
      </c>
      <c r="CL461" s="1111">
        <f t="shared" si="1855"/>
        <v>360</v>
      </c>
      <c r="CM461" s="1111" t="str">
        <f t="shared" si="1855"/>
        <v/>
      </c>
      <c r="CN461" s="1110" t="str">
        <f t="shared" si="1855"/>
        <v/>
      </c>
      <c r="CO461" s="1110" t="str">
        <f t="shared" si="1855"/>
        <v/>
      </c>
      <c r="CP461" s="1110" t="str">
        <f t="shared" si="1855"/>
        <v/>
      </c>
      <c r="CQ461" s="1110" t="str">
        <f t="shared" si="1855"/>
        <v/>
      </c>
      <c r="CR461" s="1110" t="str">
        <f t="shared" si="1855"/>
        <v/>
      </c>
      <c r="CS461" s="1109" t="str">
        <f t="shared" si="1855"/>
        <v/>
      </c>
      <c r="CT461" s="1112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 t="str">
        <f t="shared" si="1862"/>
        <v/>
      </c>
      <c r="DB461" s="327" t="str">
        <f t="shared" si="1863"/>
        <v/>
      </c>
      <c r="DC461" s="327">
        <f t="shared" si="1864"/>
        <v>360</v>
      </c>
      <c r="DD461" s="327" t="str">
        <f t="shared" si="1865"/>
        <v/>
      </c>
      <c r="DE461" s="326" t="str">
        <f t="shared" si="1866"/>
        <v/>
      </c>
      <c r="DF461" s="326" t="str">
        <f t="shared" si="1867"/>
        <v/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9">
        <f t="shared" si="1855"/>
        <v>3630</v>
      </c>
      <c r="CF462" s="1110">
        <f t="shared" si="1855"/>
        <v>3630</v>
      </c>
      <c r="CG462" s="1110">
        <f t="shared" si="1855"/>
        <v>3630</v>
      </c>
      <c r="CH462" s="1110">
        <f t="shared" si="1855"/>
        <v>3630</v>
      </c>
      <c r="CI462" s="1110">
        <f t="shared" si="1855"/>
        <v>3630</v>
      </c>
      <c r="CJ462" s="1110">
        <f t="shared" si="1855"/>
        <v>3630</v>
      </c>
      <c r="CK462" s="1111">
        <f t="shared" si="1855"/>
        <v>3630</v>
      </c>
      <c r="CL462" s="1111">
        <f t="shared" si="1855"/>
        <v>3630</v>
      </c>
      <c r="CM462" s="1111">
        <f t="shared" si="1855"/>
        <v>3630</v>
      </c>
      <c r="CN462" s="1110">
        <f t="shared" si="1855"/>
        <v>3630</v>
      </c>
      <c r="CO462" s="1110">
        <f t="shared" si="1855"/>
        <v>3630</v>
      </c>
      <c r="CP462" s="1110">
        <f t="shared" si="1855"/>
        <v>3630</v>
      </c>
      <c r="CQ462" s="1110">
        <f t="shared" si="1855"/>
        <v>3630</v>
      </c>
      <c r="CR462" s="1110">
        <f t="shared" si="1855"/>
        <v>3630</v>
      </c>
      <c r="CS462" s="1109">
        <f t="shared" si="1855"/>
        <v>3630</v>
      </c>
      <c r="CT462" s="1112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4" t="str">
        <f t="shared" si="1855"/>
        <v/>
      </c>
      <c r="CF463" s="1115" t="str">
        <f t="shared" si="1855"/>
        <v/>
      </c>
      <c r="CG463" s="1115" t="str">
        <f t="shared" si="1855"/>
        <v/>
      </c>
      <c r="CH463" s="1115" t="str">
        <f t="shared" si="1855"/>
        <v/>
      </c>
      <c r="CI463" s="1115" t="str">
        <f t="shared" si="1855"/>
        <v/>
      </c>
      <c r="CJ463" s="1115" t="str">
        <f t="shared" si="1855"/>
        <v/>
      </c>
      <c r="CK463" s="1116" t="str">
        <f t="shared" si="1855"/>
        <v/>
      </c>
      <c r="CL463" s="1116">
        <f t="shared" si="1855"/>
        <v>0.24355605255800952</v>
      </c>
      <c r="CM463" s="1116" t="str">
        <f t="shared" si="1855"/>
        <v/>
      </c>
      <c r="CN463" s="1115" t="str">
        <f t="shared" si="1855"/>
        <v/>
      </c>
      <c r="CO463" s="1115" t="str">
        <f t="shared" si="1855"/>
        <v/>
      </c>
      <c r="CP463" s="1115" t="str">
        <f t="shared" si="1855"/>
        <v/>
      </c>
      <c r="CQ463" s="1115" t="str">
        <f t="shared" si="1855"/>
        <v/>
      </c>
      <c r="CR463" s="1115" t="str">
        <f t="shared" si="1855"/>
        <v/>
      </c>
      <c r="CS463" s="1114" t="str">
        <f t="shared" si="1855"/>
        <v/>
      </c>
      <c r="CT463" s="1117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 t="str">
        <f t="shared" si="1862"/>
        <v/>
      </c>
      <c r="DB463" s="315" t="str">
        <f t="shared" si="1863"/>
        <v/>
      </c>
      <c r="DC463" s="315">
        <f t="shared" si="1864"/>
        <v>0.24355605255800952</v>
      </c>
      <c r="DD463" s="315" t="str">
        <f t="shared" si="1865"/>
        <v/>
      </c>
      <c r="DE463" s="314" t="str">
        <f t="shared" si="1866"/>
        <v/>
      </c>
      <c r="DF463" s="314" t="str">
        <f t="shared" si="1867"/>
        <v/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768"/>
        <v>6.3</v>
      </c>
      <c r="CA464" s="373">
        <f t="shared" si="1769"/>
        <v>7.2750000000000004</v>
      </c>
      <c r="CB464" s="373">
        <f t="shared" si="1770"/>
        <v>20</v>
      </c>
      <c r="CC464" s="462" t="str">
        <f t="shared" si="1771"/>
        <v/>
      </c>
      <c r="CD464" s="1108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09" t="str">
        <f t="shared" si="1897"/>
        <v/>
      </c>
      <c r="CF464" s="1110" t="str">
        <f t="shared" si="1897"/>
        <v/>
      </c>
      <c r="CG464" s="1110" t="str">
        <f t="shared" si="1897"/>
        <v/>
      </c>
      <c r="CH464" s="1110" t="str">
        <f t="shared" si="1897"/>
        <v/>
      </c>
      <c r="CI464" s="1110" t="str">
        <f t="shared" si="1897"/>
        <v/>
      </c>
      <c r="CJ464" s="1110" t="str">
        <f t="shared" si="1897"/>
        <v/>
      </c>
      <c r="CK464" s="1111" t="str">
        <f t="shared" si="1897"/>
        <v/>
      </c>
      <c r="CL464" s="1111">
        <f t="shared" si="1897"/>
        <v>66</v>
      </c>
      <c r="CM464" s="1111" t="str">
        <f t="shared" si="1897"/>
        <v/>
      </c>
      <c r="CN464" s="1110" t="str">
        <f t="shared" si="1897"/>
        <v/>
      </c>
      <c r="CO464" s="1110" t="str">
        <f t="shared" si="1897"/>
        <v/>
      </c>
      <c r="CP464" s="1110" t="str">
        <f t="shared" si="1897"/>
        <v/>
      </c>
      <c r="CQ464" s="1110" t="str">
        <f t="shared" si="1897"/>
        <v/>
      </c>
      <c r="CR464" s="1110" t="str">
        <f t="shared" si="1897"/>
        <v/>
      </c>
      <c r="CS464" s="1109" t="str">
        <f t="shared" si="1897"/>
        <v/>
      </c>
      <c r="CT464" s="1112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856"/>
        <v/>
      </c>
      <c r="CV464" s="325" t="str">
        <f t="shared" si="1857"/>
        <v/>
      </c>
      <c r="CW464" s="326" t="str">
        <f t="shared" si="1858"/>
        <v/>
      </c>
      <c r="CX464" s="326" t="str">
        <f t="shared" si="1859"/>
        <v/>
      </c>
      <c r="CY464" s="326" t="str">
        <f t="shared" si="1860"/>
        <v/>
      </c>
      <c r="CZ464" s="326" t="str">
        <f t="shared" si="1861"/>
        <v/>
      </c>
      <c r="DA464" s="326" t="str">
        <f t="shared" si="1862"/>
        <v/>
      </c>
      <c r="DB464" s="327" t="str">
        <f t="shared" si="1863"/>
        <v/>
      </c>
      <c r="DC464" s="327">
        <f t="shared" si="1864"/>
        <v>66</v>
      </c>
      <c r="DD464" s="327" t="str">
        <f t="shared" si="1865"/>
        <v/>
      </c>
      <c r="DE464" s="326" t="str">
        <f t="shared" si="1866"/>
        <v/>
      </c>
      <c r="DF464" s="326" t="str">
        <f t="shared" si="1867"/>
        <v/>
      </c>
      <c r="DG464" s="326" t="str">
        <f t="shared" si="1868"/>
        <v/>
      </c>
      <c r="DH464" s="326" t="str">
        <f t="shared" si="1869"/>
        <v/>
      </c>
      <c r="DI464" s="326" t="str">
        <f t="shared" si="1870"/>
        <v/>
      </c>
      <c r="DJ464" s="325" t="str">
        <f t="shared" si="1871"/>
        <v/>
      </c>
      <c r="DK464" s="324" t="str">
        <f t="shared" si="1872"/>
        <v/>
      </c>
      <c r="DL464" s="428">
        <f t="shared" si="1873"/>
        <v>7</v>
      </c>
      <c r="DM464" s="66">
        <f t="shared" si="1874"/>
        <v>6</v>
      </c>
      <c r="DN464" s="66">
        <f t="shared" si="1875"/>
        <v>3</v>
      </c>
      <c r="DO464" s="66">
        <f t="shared" si="1876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8" t="str">
        <f t="shared" si="1897"/>
        <v/>
      </c>
      <c r="CE465" s="1109" t="str">
        <f t="shared" si="1898"/>
        <v/>
      </c>
      <c r="CF465" s="1110" t="str">
        <f t="shared" si="1898"/>
        <v/>
      </c>
      <c r="CG465" s="1110" t="str">
        <f t="shared" si="1898"/>
        <v/>
      </c>
      <c r="CH465" s="1110" t="str">
        <f t="shared" si="1898"/>
        <v/>
      </c>
      <c r="CI465" s="1110" t="str">
        <f t="shared" si="1898"/>
        <v/>
      </c>
      <c r="CJ465" s="1110" t="str">
        <f t="shared" si="1898"/>
        <v/>
      </c>
      <c r="CK465" s="1111" t="str">
        <f t="shared" si="1898"/>
        <v/>
      </c>
      <c r="CL465" s="1111">
        <f t="shared" si="1898"/>
        <v>396</v>
      </c>
      <c r="CM465" s="1111" t="str">
        <f t="shared" si="1898"/>
        <v/>
      </c>
      <c r="CN465" s="1110" t="str">
        <f t="shared" si="1898"/>
        <v/>
      </c>
      <c r="CO465" s="1110" t="str">
        <f t="shared" si="1898"/>
        <v/>
      </c>
      <c r="CP465" s="1110" t="str">
        <f t="shared" si="1898"/>
        <v/>
      </c>
      <c r="CQ465" s="1110" t="str">
        <f t="shared" si="1898"/>
        <v/>
      </c>
      <c r="CR465" s="1110" t="str">
        <f t="shared" si="1898"/>
        <v/>
      </c>
      <c r="CS465" s="1109" t="str">
        <f t="shared" si="1898"/>
        <v/>
      </c>
      <c r="CT465" s="1112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 t="str">
        <f t="shared" si="1862"/>
        <v/>
      </c>
      <c r="DB465" s="327" t="str">
        <f t="shared" si="1863"/>
        <v/>
      </c>
      <c r="DC465" s="327">
        <f t="shared" si="1864"/>
        <v>396</v>
      </c>
      <c r="DD465" s="327" t="str">
        <f t="shared" si="1865"/>
        <v/>
      </c>
      <c r="DE465" s="326" t="str">
        <f t="shared" si="1866"/>
        <v/>
      </c>
      <c r="DF465" s="326" t="str">
        <f t="shared" si="1867"/>
        <v/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09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9"/>
      <c r="CE466" s="1119"/>
      <c r="CF466" s="1119"/>
      <c r="CG466" s="1119"/>
      <c r="CH466" s="1119"/>
      <c r="CI466" s="1119"/>
      <c r="CJ466" s="1119"/>
      <c r="CK466" s="1119"/>
      <c r="CL466" s="1119"/>
      <c r="CM466" s="1119"/>
      <c r="CN466" s="1119"/>
      <c r="CO466" s="1119"/>
      <c r="CP466" s="1119"/>
      <c r="CQ466" s="1119"/>
      <c r="CR466" s="1119"/>
      <c r="CS466" s="1119"/>
      <c r="CT466" s="1120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/>
      <c r="BW467" s="419"/>
      <c r="BX467" s="419"/>
      <c r="BY467" s="419"/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8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9" t="str">
        <f t="shared" si="1905"/>
        <v/>
      </c>
      <c r="CF467" s="1110" t="str">
        <f t="shared" si="1905"/>
        <v/>
      </c>
      <c r="CG467" s="1110" t="str">
        <f t="shared" si="1905"/>
        <v/>
      </c>
      <c r="CH467" s="1110" t="str">
        <f t="shared" si="1905"/>
        <v/>
      </c>
      <c r="CI467" s="1110" t="str">
        <f t="shared" si="1905"/>
        <v/>
      </c>
      <c r="CJ467" s="1110" t="str">
        <f t="shared" si="1905"/>
        <v/>
      </c>
      <c r="CK467" s="1111">
        <f t="shared" si="1905"/>
        <v>5</v>
      </c>
      <c r="CL467" s="1111">
        <f t="shared" si="1905"/>
        <v>5</v>
      </c>
      <c r="CM467" s="1111">
        <f t="shared" si="1905"/>
        <v>5</v>
      </c>
      <c r="CN467" s="1110">
        <f t="shared" si="1905"/>
        <v>5</v>
      </c>
      <c r="CO467" s="1110" t="str">
        <f t="shared" si="1905"/>
        <v/>
      </c>
      <c r="CP467" s="1110" t="str">
        <f t="shared" si="1905"/>
        <v/>
      </c>
      <c r="CQ467" s="1110" t="str">
        <f t="shared" si="1905"/>
        <v/>
      </c>
      <c r="CR467" s="1110" t="str">
        <f t="shared" si="1905"/>
        <v/>
      </c>
      <c r="CS467" s="1109" t="str">
        <f t="shared" si="1905"/>
        <v/>
      </c>
      <c r="CT467" s="1112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/>
      <c r="BW468" s="419"/>
      <c r="BX468" s="419"/>
      <c r="BY468" s="419"/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9" t="str">
        <f t="shared" si="1906"/>
        <v/>
      </c>
      <c r="CF468" s="1110" t="str">
        <f t="shared" si="1906"/>
        <v/>
      </c>
      <c r="CG468" s="1110" t="str">
        <f t="shared" si="1906"/>
        <v/>
      </c>
      <c r="CH468" s="1110" t="str">
        <f t="shared" si="1906"/>
        <v/>
      </c>
      <c r="CI468" s="1110" t="str">
        <f t="shared" si="1906"/>
        <v/>
      </c>
      <c r="CJ468" s="1110" t="str">
        <f t="shared" si="1906"/>
        <v/>
      </c>
      <c r="CK468" s="1111">
        <f t="shared" si="1906"/>
        <v>1</v>
      </c>
      <c r="CL468" s="1111">
        <f t="shared" si="1906"/>
        <v>1</v>
      </c>
      <c r="CM468" s="1111">
        <f t="shared" si="1906"/>
        <v>2</v>
      </c>
      <c r="CN468" s="1110">
        <f t="shared" si="1906"/>
        <v>2</v>
      </c>
      <c r="CO468" s="1110" t="str">
        <f t="shared" si="1906"/>
        <v/>
      </c>
      <c r="CP468" s="1110" t="str">
        <f t="shared" si="1906"/>
        <v/>
      </c>
      <c r="CQ468" s="1110" t="str">
        <f t="shared" si="1906"/>
        <v/>
      </c>
      <c r="CR468" s="1110" t="str">
        <f t="shared" si="1906"/>
        <v/>
      </c>
      <c r="CS468" s="1109" t="str">
        <f t="shared" si="1906"/>
        <v/>
      </c>
      <c r="CT468" s="1112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2</v>
      </c>
      <c r="DE468" s="326">
        <f t="shared" si="1917"/>
        <v>2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9" t="str">
        <f t="shared" si="1906"/>
        <v/>
      </c>
      <c r="CF469" s="1110" t="str">
        <f t="shared" si="1906"/>
        <v/>
      </c>
      <c r="CG469" s="1110" t="str">
        <f t="shared" si="1906"/>
        <v/>
      </c>
      <c r="CH469" s="1110" t="str">
        <f t="shared" si="1906"/>
        <v/>
      </c>
      <c r="CI469" s="1110" t="str">
        <f t="shared" si="1906"/>
        <v/>
      </c>
      <c r="CJ469" s="1110" t="str">
        <f t="shared" si="1906"/>
        <v/>
      </c>
      <c r="CK469" s="1111">
        <f t="shared" si="1906"/>
        <v>2</v>
      </c>
      <c r="CL469" s="1111">
        <f t="shared" si="1906"/>
        <v>2</v>
      </c>
      <c r="CM469" s="1111">
        <f t="shared" si="1906"/>
        <v>12</v>
      </c>
      <c r="CN469" s="1110">
        <f t="shared" si="1906"/>
        <v>12</v>
      </c>
      <c r="CO469" s="1110" t="str">
        <f t="shared" si="1906"/>
        <v/>
      </c>
      <c r="CP469" s="1110" t="str">
        <f t="shared" si="1906"/>
        <v/>
      </c>
      <c r="CQ469" s="1110" t="str">
        <f t="shared" si="1906"/>
        <v/>
      </c>
      <c r="CR469" s="1110" t="str">
        <f t="shared" si="1906"/>
        <v/>
      </c>
      <c r="CS469" s="1109" t="str">
        <f t="shared" si="1906"/>
        <v/>
      </c>
      <c r="CT469" s="1112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12</v>
      </c>
      <c r="DE469" s="326">
        <f t="shared" si="1917"/>
        <v>12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L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 t="str">
        <f>IF(BV468="","",BV467*BV468*BV469)</f>
        <v/>
      </c>
      <c r="BW470" s="779" t="str">
        <f>IF(BW468="","",BW467*BW468*BW469)</f>
        <v/>
      </c>
      <c r="BX470" s="535" t="str">
        <f>IF(BX468="","",BX467*BX468*BX469)</f>
        <v/>
      </c>
      <c r="BY470" s="779" t="str">
        <f>IF(BY468="","",BY467*BY468*BY469)</f>
        <v/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9" t="str">
        <f t="shared" si="1906"/>
        <v/>
      </c>
      <c r="CF470" s="1110" t="str">
        <f t="shared" si="1906"/>
        <v/>
      </c>
      <c r="CG470" s="1110" t="str">
        <f t="shared" si="1906"/>
        <v/>
      </c>
      <c r="CH470" s="1110" t="str">
        <f t="shared" si="1906"/>
        <v/>
      </c>
      <c r="CI470" s="1110" t="str">
        <f t="shared" si="1906"/>
        <v/>
      </c>
      <c r="CJ470" s="1110" t="str">
        <f t="shared" si="1906"/>
        <v/>
      </c>
      <c r="CK470" s="1111">
        <f t="shared" si="1906"/>
        <v>10</v>
      </c>
      <c r="CL470" s="1111">
        <f t="shared" si="1906"/>
        <v>20</v>
      </c>
      <c r="CM470" s="1111">
        <f t="shared" si="1906"/>
        <v>60</v>
      </c>
      <c r="CN470" s="1110">
        <f t="shared" si="1906"/>
        <v>120</v>
      </c>
      <c r="CO470" s="1110" t="str">
        <f t="shared" si="1906"/>
        <v/>
      </c>
      <c r="CP470" s="1110" t="str">
        <f t="shared" si="1906"/>
        <v/>
      </c>
      <c r="CQ470" s="1110" t="str">
        <f t="shared" si="1906"/>
        <v/>
      </c>
      <c r="CR470" s="1110" t="str">
        <f t="shared" si="1906"/>
        <v/>
      </c>
      <c r="CS470" s="1109" t="str">
        <f t="shared" si="1906"/>
        <v/>
      </c>
      <c r="CT470" s="1112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10</v>
      </c>
      <c r="DC470" s="327">
        <f t="shared" si="1915"/>
        <v>20</v>
      </c>
      <c r="DD470" s="327">
        <f t="shared" si="1916"/>
        <v>60</v>
      </c>
      <c r="DE470" s="326">
        <f t="shared" si="1917"/>
        <v>120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9">
        <f t="shared" si="1906"/>
        <v>3540</v>
      </c>
      <c r="CF471" s="1110">
        <f t="shared" si="1906"/>
        <v>3540</v>
      </c>
      <c r="CG471" s="1110">
        <f t="shared" si="1906"/>
        <v>3540</v>
      </c>
      <c r="CH471" s="1110">
        <f t="shared" si="1906"/>
        <v>3540</v>
      </c>
      <c r="CI471" s="1110">
        <f t="shared" si="1906"/>
        <v>3540</v>
      </c>
      <c r="CJ471" s="1110">
        <f t="shared" si="1906"/>
        <v>3540</v>
      </c>
      <c r="CK471" s="1111">
        <f t="shared" si="1906"/>
        <v>3540</v>
      </c>
      <c r="CL471" s="1111">
        <f t="shared" si="1906"/>
        <v>3540</v>
      </c>
      <c r="CM471" s="1111">
        <f t="shared" si="1906"/>
        <v>3540</v>
      </c>
      <c r="CN471" s="1110">
        <f t="shared" si="1906"/>
        <v>3540</v>
      </c>
      <c r="CO471" s="1110">
        <f t="shared" si="1906"/>
        <v>3540</v>
      </c>
      <c r="CP471" s="1110">
        <f t="shared" si="1906"/>
        <v>3540</v>
      </c>
      <c r="CQ471" s="1110">
        <f t="shared" si="1906"/>
        <v>3540</v>
      </c>
      <c r="CR471" s="1110">
        <f t="shared" si="1906"/>
        <v>3540</v>
      </c>
      <c r="CS471" s="1109">
        <f t="shared" si="1906"/>
        <v>3540</v>
      </c>
      <c r="CT471" s="1112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 t="str">
        <f>IF(BV470="","",BV470*BV471/BV$46/365/$G$1)</f>
        <v/>
      </c>
      <c r="BW472" s="785" t="str">
        <f>IF(BW470="","",BW470*BW471/BW$46/365/$G$1)</f>
        <v/>
      </c>
      <c r="BX472" s="785" t="str">
        <f>IF(BX470="","",BX470*BX471/BX$46/365/$G$1)</f>
        <v/>
      </c>
      <c r="BY472" s="785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4" t="str">
        <f t="shared" si="1906"/>
        <v/>
      </c>
      <c r="CF472" s="1115" t="str">
        <f t="shared" si="1906"/>
        <v/>
      </c>
      <c r="CG472" s="1115" t="str">
        <f t="shared" si="1906"/>
        <v/>
      </c>
      <c r="CH472" s="1115" t="str">
        <f t="shared" si="1906"/>
        <v/>
      </c>
      <c r="CI472" s="1115" t="str">
        <f t="shared" si="1906"/>
        <v/>
      </c>
      <c r="CJ472" s="1115" t="str">
        <f t="shared" si="1906"/>
        <v/>
      </c>
      <c r="CK472" s="1116">
        <f t="shared" si="1906"/>
        <v>4.6183953033268098E-3</v>
      </c>
      <c r="CL472" s="1116">
        <f t="shared" si="1906"/>
        <v>9.2367906066536196E-3</v>
      </c>
      <c r="CM472" s="1116">
        <f t="shared" si="1906"/>
        <v>4.6183953033268103E-2</v>
      </c>
      <c r="CN472" s="1115">
        <f t="shared" si="1906"/>
        <v>6.1578604044357464E-2</v>
      </c>
      <c r="CO472" s="1115" t="str">
        <f t="shared" si="1906"/>
        <v/>
      </c>
      <c r="CP472" s="1115" t="str">
        <f t="shared" si="1906"/>
        <v/>
      </c>
      <c r="CQ472" s="1115" t="str">
        <f t="shared" si="1906"/>
        <v/>
      </c>
      <c r="CR472" s="1115" t="str">
        <f t="shared" si="1906"/>
        <v/>
      </c>
      <c r="CS472" s="1114" t="str">
        <f t="shared" si="1906"/>
        <v/>
      </c>
      <c r="CT472" s="1117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4.6183953033268098E-3</v>
      </c>
      <c r="DC472" s="315">
        <f t="shared" si="1915"/>
        <v>9.2367906066536196E-3</v>
      </c>
      <c r="DD472" s="315">
        <f t="shared" si="1916"/>
        <v>4.6183953033268103E-2</v>
      </c>
      <c r="DE472" s="314">
        <f t="shared" si="1917"/>
        <v>6.1578604044357464E-2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6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2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2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2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2"/>
      <c r="BV473" s="453"/>
      <c r="BW473" s="453"/>
      <c r="BX473" s="453"/>
      <c r="BY473" s="453"/>
      <c r="BZ473" s="373">
        <f t="shared" si="1768"/>
        <v>2</v>
      </c>
      <c r="CA473" s="373">
        <f t="shared" si="1769"/>
        <v>7.5</v>
      </c>
      <c r="CB473" s="373">
        <f t="shared" si="1770"/>
        <v>5</v>
      </c>
      <c r="CC473" s="462">
        <f t="shared" si="1771"/>
        <v>6</v>
      </c>
      <c r="CD473" s="1108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09" t="str">
        <f t="shared" si="1946"/>
        <v/>
      </c>
      <c r="CF473" s="1110" t="str">
        <f t="shared" si="1946"/>
        <v/>
      </c>
      <c r="CG473" s="1110" t="str">
        <f t="shared" si="1946"/>
        <v/>
      </c>
      <c r="CH473" s="1110" t="str">
        <f t="shared" si="1946"/>
        <v/>
      </c>
      <c r="CI473" s="1110" t="str">
        <f t="shared" si="1946"/>
        <v/>
      </c>
      <c r="CJ473" s="1110" t="str">
        <f t="shared" si="1946"/>
        <v/>
      </c>
      <c r="CK473" s="1111">
        <f t="shared" si="1946"/>
        <v>5</v>
      </c>
      <c r="CL473" s="1111">
        <f t="shared" si="1946"/>
        <v>6</v>
      </c>
      <c r="CM473" s="1111">
        <f t="shared" si="1946"/>
        <v>6</v>
      </c>
      <c r="CN473" s="1110">
        <f t="shared" si="1946"/>
        <v>6</v>
      </c>
      <c r="CO473" s="1110" t="str">
        <f t="shared" si="1946"/>
        <v/>
      </c>
      <c r="CP473" s="1110" t="str">
        <f t="shared" si="1946"/>
        <v/>
      </c>
      <c r="CQ473" s="1110" t="str">
        <f t="shared" si="1946"/>
        <v/>
      </c>
      <c r="CR473" s="1110" t="str">
        <f t="shared" si="1946"/>
        <v/>
      </c>
      <c r="CS473" s="1109" t="str">
        <f t="shared" si="1946"/>
        <v/>
      </c>
      <c r="CT473" s="1112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907"/>
        <v/>
      </c>
      <c r="CV473" s="325" t="str">
        <f t="shared" si="1908"/>
        <v/>
      </c>
      <c r="CW473" s="326" t="str">
        <f t="shared" si="1909"/>
        <v/>
      </c>
      <c r="CX473" s="326" t="str">
        <f t="shared" si="1910"/>
        <v/>
      </c>
      <c r="CY473" s="326" t="str">
        <f t="shared" si="1911"/>
        <v/>
      </c>
      <c r="CZ473" s="326" t="str">
        <f t="shared" si="1912"/>
        <v/>
      </c>
      <c r="DA473" s="326" t="str">
        <f t="shared" si="1913"/>
        <v/>
      </c>
      <c r="DB473" s="327">
        <f t="shared" si="1914"/>
        <v>5</v>
      </c>
      <c r="DC473" s="327">
        <f t="shared" si="1915"/>
        <v>6</v>
      </c>
      <c r="DD473" s="327">
        <f t="shared" si="1916"/>
        <v>6</v>
      </c>
      <c r="DE473" s="326">
        <f t="shared" si="1917"/>
        <v>6</v>
      </c>
      <c r="DF473" s="326" t="str">
        <f t="shared" si="1918"/>
        <v/>
      </c>
      <c r="DG473" s="326" t="str">
        <f t="shared" si="1919"/>
        <v/>
      </c>
      <c r="DH473" s="326" t="str">
        <f t="shared" si="1920"/>
        <v/>
      </c>
      <c r="DI473" s="326" t="str">
        <f t="shared" si="1921"/>
        <v/>
      </c>
      <c r="DJ473" s="325" t="str">
        <f t="shared" si="1922"/>
        <v/>
      </c>
      <c r="DK473" s="324" t="str">
        <f t="shared" si="1923"/>
        <v/>
      </c>
      <c r="DL473" s="428">
        <f t="shared" si="1924"/>
        <v>3</v>
      </c>
      <c r="DM473" s="66">
        <f t="shared" si="1925"/>
        <v>4</v>
      </c>
      <c r="DN473" s="66">
        <f t="shared" si="1926"/>
        <v>5</v>
      </c>
      <c r="DO473" s="66">
        <f t="shared" si="1927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 t="str">
        <f>IF(BV473="","",BV470*BV473)</f>
        <v/>
      </c>
      <c r="BW474" s="779" t="str">
        <f>IF(BW473="","",BW470*BW473)</f>
        <v/>
      </c>
      <c r="BX474" s="779" t="str">
        <f>IF(BX473="","",BX470*BX473)</f>
        <v/>
      </c>
      <c r="BY474" s="779" t="str">
        <f>IF(BY473="","",BY470*BY473)</f>
        <v/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8" t="str">
        <f t="shared" si="1946"/>
        <v/>
      </c>
      <c r="CE474" s="1109" t="str">
        <f t="shared" si="1947"/>
        <v/>
      </c>
      <c r="CF474" s="1110" t="str">
        <f t="shared" si="1947"/>
        <v/>
      </c>
      <c r="CG474" s="1110" t="str">
        <f t="shared" si="1947"/>
        <v/>
      </c>
      <c r="CH474" s="1110" t="str">
        <f t="shared" si="1947"/>
        <v/>
      </c>
      <c r="CI474" s="1110" t="str">
        <f t="shared" si="1947"/>
        <v/>
      </c>
      <c r="CJ474" s="1110" t="str">
        <f t="shared" si="1947"/>
        <v/>
      </c>
      <c r="CK474" s="1111">
        <f t="shared" si="1947"/>
        <v>50</v>
      </c>
      <c r="CL474" s="1111">
        <f t="shared" si="1947"/>
        <v>120</v>
      </c>
      <c r="CM474" s="1111">
        <f t="shared" si="1947"/>
        <v>360</v>
      </c>
      <c r="CN474" s="1110">
        <f t="shared" si="1947"/>
        <v>720</v>
      </c>
      <c r="CO474" s="1110" t="str">
        <f t="shared" si="1947"/>
        <v/>
      </c>
      <c r="CP474" s="1110" t="str">
        <f t="shared" si="1947"/>
        <v/>
      </c>
      <c r="CQ474" s="1110" t="str">
        <f t="shared" si="1947"/>
        <v/>
      </c>
      <c r="CR474" s="1110" t="str">
        <f t="shared" si="1947"/>
        <v/>
      </c>
      <c r="CS474" s="1109" t="str">
        <f t="shared" si="1947"/>
        <v/>
      </c>
      <c r="CT474" s="1112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50</v>
      </c>
      <c r="DC474" s="327">
        <f t="shared" si="1915"/>
        <v>120</v>
      </c>
      <c r="DD474" s="327">
        <f t="shared" si="1916"/>
        <v>360</v>
      </c>
      <c r="DE474" s="326">
        <f t="shared" si="1917"/>
        <v>720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1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9"/>
      <c r="CE475" s="1119"/>
      <c r="CF475" s="1119"/>
      <c r="CG475" s="1119"/>
      <c r="CH475" s="1119"/>
      <c r="CI475" s="1119"/>
      <c r="CJ475" s="1119"/>
      <c r="CK475" s="1119"/>
      <c r="CL475" s="1119"/>
      <c r="CM475" s="1119"/>
      <c r="CN475" s="1119"/>
      <c r="CO475" s="1119"/>
      <c r="CP475" s="1119"/>
      <c r="CQ475" s="1119"/>
      <c r="CR475" s="1119"/>
      <c r="CS475" s="1119"/>
      <c r="CT475" s="1120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8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9" t="str">
        <f t="shared" si="1955"/>
        <v/>
      </c>
      <c r="CF476" s="1110" t="str">
        <f t="shared" si="1955"/>
        <v/>
      </c>
      <c r="CG476" s="1110" t="str">
        <f t="shared" si="1955"/>
        <v/>
      </c>
      <c r="CH476" s="1110" t="str">
        <f t="shared" si="1955"/>
        <v/>
      </c>
      <c r="CI476" s="1110" t="str">
        <f t="shared" si="1955"/>
        <v/>
      </c>
      <c r="CJ476" s="1110" t="str">
        <f t="shared" si="1955"/>
        <v/>
      </c>
      <c r="CK476" s="1111" t="str">
        <f t="shared" si="1955"/>
        <v/>
      </c>
      <c r="CL476" s="1111" t="str">
        <f t="shared" si="1955"/>
        <v/>
      </c>
      <c r="CM476" s="1111" t="str">
        <f t="shared" si="1955"/>
        <v/>
      </c>
      <c r="CN476" s="1110" t="str">
        <f t="shared" si="1955"/>
        <v/>
      </c>
      <c r="CO476" s="1110" t="str">
        <f t="shared" si="1955"/>
        <v/>
      </c>
      <c r="CP476" s="1110" t="str">
        <f t="shared" si="1955"/>
        <v/>
      </c>
      <c r="CQ476" s="1110" t="str">
        <f t="shared" si="1955"/>
        <v/>
      </c>
      <c r="CR476" s="1110" t="str">
        <f t="shared" si="1955"/>
        <v/>
      </c>
      <c r="CS476" s="1109" t="str">
        <f t="shared" si="1955"/>
        <v/>
      </c>
      <c r="CT476" s="1112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9" t="str">
        <f t="shared" si="1956"/>
        <v/>
      </c>
      <c r="CF477" s="1110" t="str">
        <f t="shared" si="1956"/>
        <v/>
      </c>
      <c r="CG477" s="1110" t="str">
        <f t="shared" si="1956"/>
        <v/>
      </c>
      <c r="CH477" s="1110" t="str">
        <f t="shared" si="1956"/>
        <v/>
      </c>
      <c r="CI477" s="1110" t="str">
        <f t="shared" si="1956"/>
        <v/>
      </c>
      <c r="CJ477" s="1110" t="str">
        <f t="shared" si="1956"/>
        <v/>
      </c>
      <c r="CK477" s="1111" t="str">
        <f t="shared" si="1956"/>
        <v/>
      </c>
      <c r="CL477" s="1111" t="str">
        <f t="shared" si="1956"/>
        <v/>
      </c>
      <c r="CM477" s="1111" t="str">
        <f t="shared" si="1956"/>
        <v/>
      </c>
      <c r="CN477" s="1110" t="str">
        <f t="shared" si="1956"/>
        <v/>
      </c>
      <c r="CO477" s="1110" t="str">
        <f t="shared" si="1956"/>
        <v/>
      </c>
      <c r="CP477" s="1110" t="str">
        <f t="shared" si="1956"/>
        <v/>
      </c>
      <c r="CQ477" s="1110" t="str">
        <f t="shared" si="1956"/>
        <v/>
      </c>
      <c r="CR477" s="1110" t="str">
        <f t="shared" si="1956"/>
        <v/>
      </c>
      <c r="CS477" s="1109" t="str">
        <f t="shared" si="1956"/>
        <v/>
      </c>
      <c r="CT477" s="1112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9" t="str">
        <f t="shared" si="1956"/>
        <v/>
      </c>
      <c r="CF478" s="1110" t="str">
        <f t="shared" si="1956"/>
        <v/>
      </c>
      <c r="CG478" s="1110" t="str">
        <f t="shared" si="1956"/>
        <v/>
      </c>
      <c r="CH478" s="1110" t="str">
        <f t="shared" si="1956"/>
        <v/>
      </c>
      <c r="CI478" s="1110" t="str">
        <f t="shared" si="1956"/>
        <v/>
      </c>
      <c r="CJ478" s="1110" t="str">
        <f t="shared" si="1956"/>
        <v/>
      </c>
      <c r="CK478" s="1111" t="str">
        <f t="shared" si="1956"/>
        <v/>
      </c>
      <c r="CL478" s="1111" t="str">
        <f t="shared" si="1956"/>
        <v/>
      </c>
      <c r="CM478" s="1111" t="str">
        <f t="shared" si="1956"/>
        <v/>
      </c>
      <c r="CN478" s="1110" t="str">
        <f t="shared" si="1956"/>
        <v/>
      </c>
      <c r="CO478" s="1110" t="str">
        <f t="shared" si="1956"/>
        <v/>
      </c>
      <c r="CP478" s="1110" t="str">
        <f t="shared" si="1956"/>
        <v/>
      </c>
      <c r="CQ478" s="1110" t="str">
        <f t="shared" si="1956"/>
        <v/>
      </c>
      <c r="CR478" s="1110" t="str">
        <f t="shared" si="1956"/>
        <v/>
      </c>
      <c r="CS478" s="1109" t="str">
        <f t="shared" si="1956"/>
        <v/>
      </c>
      <c r="CT478" s="1112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9" t="str">
        <f t="shared" si="1956"/>
        <v/>
      </c>
      <c r="CF479" s="1110" t="str">
        <f t="shared" si="1956"/>
        <v/>
      </c>
      <c r="CG479" s="1110" t="str">
        <f t="shared" si="1956"/>
        <v/>
      </c>
      <c r="CH479" s="1110" t="str">
        <f t="shared" si="1956"/>
        <v/>
      </c>
      <c r="CI479" s="1110" t="str">
        <f t="shared" si="1956"/>
        <v/>
      </c>
      <c r="CJ479" s="1110" t="str">
        <f t="shared" si="1956"/>
        <v/>
      </c>
      <c r="CK479" s="1111" t="str">
        <f t="shared" si="1956"/>
        <v/>
      </c>
      <c r="CL479" s="1111" t="str">
        <f t="shared" si="1956"/>
        <v/>
      </c>
      <c r="CM479" s="1111" t="str">
        <f t="shared" si="1956"/>
        <v/>
      </c>
      <c r="CN479" s="1110" t="str">
        <f t="shared" si="1956"/>
        <v/>
      </c>
      <c r="CO479" s="1110" t="str">
        <f t="shared" si="1956"/>
        <v/>
      </c>
      <c r="CP479" s="1110" t="str">
        <f t="shared" si="1956"/>
        <v/>
      </c>
      <c r="CQ479" s="1110" t="str">
        <f t="shared" si="1956"/>
        <v/>
      </c>
      <c r="CR479" s="1110" t="str">
        <f t="shared" si="1956"/>
        <v/>
      </c>
      <c r="CS479" s="1109" t="str">
        <f t="shared" si="1956"/>
        <v/>
      </c>
      <c r="CT479" s="1112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9">
        <f t="shared" si="1956"/>
        <v>3550</v>
      </c>
      <c r="CF480" s="1110">
        <f t="shared" si="1956"/>
        <v>3550</v>
      </c>
      <c r="CG480" s="1110">
        <f t="shared" si="1956"/>
        <v>3550</v>
      </c>
      <c r="CH480" s="1110">
        <f t="shared" si="1956"/>
        <v>3550</v>
      </c>
      <c r="CI480" s="1110">
        <f t="shared" si="1956"/>
        <v>3550</v>
      </c>
      <c r="CJ480" s="1110">
        <f t="shared" si="1956"/>
        <v>3550</v>
      </c>
      <c r="CK480" s="1111">
        <f t="shared" si="1956"/>
        <v>3550</v>
      </c>
      <c r="CL480" s="1111">
        <f t="shared" si="1956"/>
        <v>3550</v>
      </c>
      <c r="CM480" s="1111">
        <f t="shared" si="1956"/>
        <v>3550</v>
      </c>
      <c r="CN480" s="1110">
        <f t="shared" si="1956"/>
        <v>3550</v>
      </c>
      <c r="CO480" s="1110">
        <f t="shared" si="1956"/>
        <v>3550</v>
      </c>
      <c r="CP480" s="1110">
        <f t="shared" si="1956"/>
        <v>3550</v>
      </c>
      <c r="CQ480" s="1110">
        <f t="shared" si="1956"/>
        <v>3550</v>
      </c>
      <c r="CR480" s="1110">
        <f t="shared" si="1956"/>
        <v>3550</v>
      </c>
      <c r="CS480" s="1109">
        <f t="shared" si="1956"/>
        <v>3550</v>
      </c>
      <c r="CT480" s="1112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4" t="str">
        <f t="shared" si="1956"/>
        <v/>
      </c>
      <c r="CF481" s="1115" t="str">
        <f t="shared" si="1956"/>
        <v/>
      </c>
      <c r="CG481" s="1115" t="str">
        <f t="shared" si="1956"/>
        <v/>
      </c>
      <c r="CH481" s="1115" t="str">
        <f t="shared" si="1956"/>
        <v/>
      </c>
      <c r="CI481" s="1115" t="str">
        <f t="shared" si="1956"/>
        <v/>
      </c>
      <c r="CJ481" s="1115" t="str">
        <f t="shared" si="1956"/>
        <v/>
      </c>
      <c r="CK481" s="1116" t="str">
        <f t="shared" si="1956"/>
        <v/>
      </c>
      <c r="CL481" s="1116" t="str">
        <f t="shared" si="1956"/>
        <v/>
      </c>
      <c r="CM481" s="1116" t="str">
        <f t="shared" si="1956"/>
        <v/>
      </c>
      <c r="CN481" s="1115" t="str">
        <f t="shared" si="1956"/>
        <v/>
      </c>
      <c r="CO481" s="1115" t="str">
        <f t="shared" si="1956"/>
        <v/>
      </c>
      <c r="CP481" s="1115" t="str">
        <f t="shared" si="1956"/>
        <v/>
      </c>
      <c r="CQ481" s="1115" t="str">
        <f t="shared" si="1956"/>
        <v/>
      </c>
      <c r="CR481" s="1115" t="str">
        <f t="shared" si="1956"/>
        <v/>
      </c>
      <c r="CS481" s="1114" t="str">
        <f t="shared" si="1956"/>
        <v/>
      </c>
      <c r="CT481" s="1117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8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9" t="str">
        <f t="shared" si="1998"/>
        <v/>
      </c>
      <c r="CF482" s="1110" t="str">
        <f t="shared" si="1998"/>
        <v/>
      </c>
      <c r="CG482" s="1110" t="str">
        <f t="shared" si="1998"/>
        <v/>
      </c>
      <c r="CH482" s="1110" t="str">
        <f t="shared" si="1998"/>
        <v/>
      </c>
      <c r="CI482" s="1110" t="str">
        <f t="shared" si="1998"/>
        <v/>
      </c>
      <c r="CJ482" s="1110" t="str">
        <f t="shared" si="1998"/>
        <v/>
      </c>
      <c r="CK482" s="1111" t="str">
        <f t="shared" si="1998"/>
        <v/>
      </c>
      <c r="CL482" s="1111" t="str">
        <f t="shared" si="1998"/>
        <v/>
      </c>
      <c r="CM482" s="1111" t="str">
        <f t="shared" si="1998"/>
        <v/>
      </c>
      <c r="CN482" s="1110" t="str">
        <f t="shared" si="1998"/>
        <v/>
      </c>
      <c r="CO482" s="1110" t="str">
        <f t="shared" si="1998"/>
        <v/>
      </c>
      <c r="CP482" s="1110" t="str">
        <f t="shared" si="1998"/>
        <v/>
      </c>
      <c r="CQ482" s="1110" t="str">
        <f t="shared" si="1998"/>
        <v/>
      </c>
      <c r="CR482" s="1110" t="str">
        <f t="shared" si="1998"/>
        <v/>
      </c>
      <c r="CS482" s="1109" t="str">
        <f t="shared" si="1998"/>
        <v/>
      </c>
      <c r="CT482" s="1112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8" t="str">
        <f t="shared" si="1998"/>
        <v/>
      </c>
      <c r="CE483" s="1109" t="str">
        <f t="shared" si="1999"/>
        <v/>
      </c>
      <c r="CF483" s="1110" t="str">
        <f t="shared" si="1999"/>
        <v/>
      </c>
      <c r="CG483" s="1110" t="str">
        <f t="shared" si="1999"/>
        <v/>
      </c>
      <c r="CH483" s="1110" t="str">
        <f t="shared" si="1999"/>
        <v/>
      </c>
      <c r="CI483" s="1110" t="str">
        <f t="shared" si="1999"/>
        <v/>
      </c>
      <c r="CJ483" s="1110" t="str">
        <f t="shared" si="1999"/>
        <v/>
      </c>
      <c r="CK483" s="1111" t="str">
        <f t="shared" si="1999"/>
        <v/>
      </c>
      <c r="CL483" s="1111" t="str">
        <f t="shared" si="1999"/>
        <v/>
      </c>
      <c r="CM483" s="1111" t="str">
        <f t="shared" si="1999"/>
        <v/>
      </c>
      <c r="CN483" s="1110" t="str">
        <f t="shared" si="1999"/>
        <v/>
      </c>
      <c r="CO483" s="1110" t="str">
        <f t="shared" si="1999"/>
        <v/>
      </c>
      <c r="CP483" s="1110" t="str">
        <f t="shared" si="1999"/>
        <v/>
      </c>
      <c r="CQ483" s="1110" t="str">
        <f t="shared" si="1999"/>
        <v/>
      </c>
      <c r="CR483" s="1110" t="str">
        <f t="shared" si="1999"/>
        <v/>
      </c>
      <c r="CS483" s="1109" t="str">
        <f t="shared" si="1999"/>
        <v/>
      </c>
      <c r="CT483" s="1112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1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9"/>
      <c r="CE484" s="1119"/>
      <c r="CF484" s="1119"/>
      <c r="CG484" s="1119"/>
      <c r="CH484" s="1119"/>
      <c r="CI484" s="1119"/>
      <c r="CJ484" s="1119"/>
      <c r="CK484" s="1119"/>
      <c r="CL484" s="1119"/>
      <c r="CM484" s="1119"/>
      <c r="CN484" s="1119"/>
      <c r="CO484" s="1119"/>
      <c r="CP484" s="1119"/>
      <c r="CQ484" s="1119"/>
      <c r="CR484" s="1119"/>
      <c r="CS484" s="1119"/>
      <c r="CT484" s="1120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8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9" t="str">
        <f t="shared" si="2008"/>
        <v/>
      </c>
      <c r="CF485" s="1110" t="str">
        <f t="shared" si="2008"/>
        <v/>
      </c>
      <c r="CG485" s="1110" t="str">
        <f t="shared" si="2008"/>
        <v/>
      </c>
      <c r="CH485" s="1110" t="str">
        <f t="shared" si="2008"/>
        <v/>
      </c>
      <c r="CI485" s="1110" t="str">
        <f t="shared" si="2008"/>
        <v/>
      </c>
      <c r="CJ485" s="1110" t="str">
        <f t="shared" si="2008"/>
        <v/>
      </c>
      <c r="CK485" s="1111" t="str">
        <f t="shared" si="2008"/>
        <v/>
      </c>
      <c r="CL485" s="1111" t="str">
        <f t="shared" si="2008"/>
        <v/>
      </c>
      <c r="CM485" s="1111" t="str">
        <f t="shared" si="2008"/>
        <v/>
      </c>
      <c r="CN485" s="1110" t="str">
        <f t="shared" si="2008"/>
        <v/>
      </c>
      <c r="CO485" s="1110" t="str">
        <f t="shared" si="2008"/>
        <v/>
      </c>
      <c r="CP485" s="1110" t="str">
        <f t="shared" si="2008"/>
        <v/>
      </c>
      <c r="CQ485" s="1110" t="str">
        <f t="shared" si="2008"/>
        <v/>
      </c>
      <c r="CR485" s="1110" t="str">
        <f t="shared" si="2008"/>
        <v/>
      </c>
      <c r="CS485" s="1109" t="str">
        <f t="shared" si="2008"/>
        <v/>
      </c>
      <c r="CT485" s="1112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9" t="str">
        <f t="shared" si="2009"/>
        <v/>
      </c>
      <c r="CF486" s="1110" t="str">
        <f t="shared" si="2009"/>
        <v/>
      </c>
      <c r="CG486" s="1110" t="str">
        <f t="shared" si="2009"/>
        <v/>
      </c>
      <c r="CH486" s="1110" t="str">
        <f t="shared" si="2009"/>
        <v/>
      </c>
      <c r="CI486" s="1110" t="str">
        <f t="shared" si="2009"/>
        <v/>
      </c>
      <c r="CJ486" s="1110" t="str">
        <f t="shared" si="2009"/>
        <v/>
      </c>
      <c r="CK486" s="1111" t="str">
        <f t="shared" si="2009"/>
        <v/>
      </c>
      <c r="CL486" s="1111" t="str">
        <f t="shared" si="2009"/>
        <v/>
      </c>
      <c r="CM486" s="1111" t="str">
        <f t="shared" si="2009"/>
        <v/>
      </c>
      <c r="CN486" s="1110" t="str">
        <f t="shared" si="2009"/>
        <v/>
      </c>
      <c r="CO486" s="1110" t="str">
        <f t="shared" si="2009"/>
        <v/>
      </c>
      <c r="CP486" s="1110" t="str">
        <f t="shared" si="2009"/>
        <v/>
      </c>
      <c r="CQ486" s="1110" t="str">
        <f t="shared" si="2009"/>
        <v/>
      </c>
      <c r="CR486" s="1110" t="str">
        <f t="shared" si="2009"/>
        <v/>
      </c>
      <c r="CS486" s="1109" t="str">
        <f t="shared" si="2009"/>
        <v/>
      </c>
      <c r="CT486" s="1112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 t="str">
        <f t="shared" si="2017"/>
        <v/>
      </c>
      <c r="DC486" s="327" t="str">
        <f t="shared" si="2018"/>
        <v/>
      </c>
      <c r="DD486" s="327" t="str">
        <f t="shared" si="2019"/>
        <v/>
      </c>
      <c r="DE486" s="326" t="str">
        <f t="shared" si="2020"/>
        <v/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9" t="str">
        <f t="shared" si="2009"/>
        <v/>
      </c>
      <c r="CF487" s="1110" t="str">
        <f t="shared" si="2009"/>
        <v/>
      </c>
      <c r="CG487" s="1110" t="str">
        <f t="shared" si="2009"/>
        <v/>
      </c>
      <c r="CH487" s="1110" t="str">
        <f t="shared" si="2009"/>
        <v/>
      </c>
      <c r="CI487" s="1110" t="str">
        <f t="shared" si="2009"/>
        <v/>
      </c>
      <c r="CJ487" s="1110" t="str">
        <f t="shared" si="2009"/>
        <v/>
      </c>
      <c r="CK487" s="1111" t="str">
        <f t="shared" si="2009"/>
        <v/>
      </c>
      <c r="CL487" s="1111" t="str">
        <f t="shared" si="2009"/>
        <v/>
      </c>
      <c r="CM487" s="1111" t="str">
        <f t="shared" si="2009"/>
        <v/>
      </c>
      <c r="CN487" s="1110" t="str">
        <f t="shared" si="2009"/>
        <v/>
      </c>
      <c r="CO487" s="1110" t="str">
        <f t="shared" si="2009"/>
        <v/>
      </c>
      <c r="CP487" s="1110" t="str">
        <f t="shared" si="2009"/>
        <v/>
      </c>
      <c r="CQ487" s="1110" t="str">
        <f t="shared" si="2009"/>
        <v/>
      </c>
      <c r="CR487" s="1110" t="str">
        <f t="shared" si="2009"/>
        <v/>
      </c>
      <c r="CS487" s="1109" t="str">
        <f t="shared" si="2009"/>
        <v/>
      </c>
      <c r="CT487" s="1112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 t="str">
        <f t="shared" si="2017"/>
        <v/>
      </c>
      <c r="DC487" s="327" t="str">
        <f t="shared" si="2018"/>
        <v/>
      </c>
      <c r="DD487" s="327" t="str">
        <f t="shared" si="2019"/>
        <v/>
      </c>
      <c r="DE487" s="326" t="str">
        <f t="shared" si="2020"/>
        <v/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9" t="str">
        <f t="shared" si="2009"/>
        <v/>
      </c>
      <c r="CF488" s="1110" t="str">
        <f t="shared" si="2009"/>
        <v/>
      </c>
      <c r="CG488" s="1110" t="str">
        <f t="shared" si="2009"/>
        <v/>
      </c>
      <c r="CH488" s="1110" t="str">
        <f t="shared" si="2009"/>
        <v/>
      </c>
      <c r="CI488" s="1110" t="str">
        <f t="shared" si="2009"/>
        <v/>
      </c>
      <c r="CJ488" s="1110" t="str">
        <f t="shared" si="2009"/>
        <v/>
      </c>
      <c r="CK488" s="1111" t="str">
        <f t="shared" si="2009"/>
        <v/>
      </c>
      <c r="CL488" s="1111" t="str">
        <f t="shared" si="2009"/>
        <v/>
      </c>
      <c r="CM488" s="1111" t="str">
        <f t="shared" si="2009"/>
        <v/>
      </c>
      <c r="CN488" s="1110" t="str">
        <f t="shared" si="2009"/>
        <v/>
      </c>
      <c r="CO488" s="1110" t="str">
        <f t="shared" si="2009"/>
        <v/>
      </c>
      <c r="CP488" s="1110" t="str">
        <f t="shared" si="2009"/>
        <v/>
      </c>
      <c r="CQ488" s="1110" t="str">
        <f t="shared" si="2009"/>
        <v/>
      </c>
      <c r="CR488" s="1110" t="str">
        <f t="shared" si="2009"/>
        <v/>
      </c>
      <c r="CS488" s="1109" t="str">
        <f t="shared" si="2009"/>
        <v/>
      </c>
      <c r="CT488" s="1112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 t="str">
        <f t="shared" si="2017"/>
        <v/>
      </c>
      <c r="DC488" s="327" t="str">
        <f t="shared" si="2018"/>
        <v/>
      </c>
      <c r="DD488" s="327" t="str">
        <f t="shared" si="2019"/>
        <v/>
      </c>
      <c r="DE488" s="326" t="str">
        <f t="shared" si="2020"/>
        <v/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9">
        <f t="shared" si="2009"/>
        <v>3630</v>
      </c>
      <c r="CF489" s="1110">
        <f t="shared" si="2009"/>
        <v>3630</v>
      </c>
      <c r="CG489" s="1110">
        <f t="shared" si="2009"/>
        <v>3630</v>
      </c>
      <c r="CH489" s="1110">
        <f t="shared" si="2009"/>
        <v>3630</v>
      </c>
      <c r="CI489" s="1110">
        <f t="shared" si="2009"/>
        <v>3630</v>
      </c>
      <c r="CJ489" s="1110">
        <f t="shared" si="2009"/>
        <v>3630</v>
      </c>
      <c r="CK489" s="1111">
        <f t="shared" si="2009"/>
        <v>3630</v>
      </c>
      <c r="CL489" s="1111">
        <f t="shared" si="2009"/>
        <v>3630</v>
      </c>
      <c r="CM489" s="1111">
        <f t="shared" si="2009"/>
        <v>3630</v>
      </c>
      <c r="CN489" s="1110">
        <f t="shared" si="2009"/>
        <v>3630</v>
      </c>
      <c r="CO489" s="1110">
        <f t="shared" si="2009"/>
        <v>3630</v>
      </c>
      <c r="CP489" s="1110">
        <f t="shared" si="2009"/>
        <v>3630</v>
      </c>
      <c r="CQ489" s="1110">
        <f t="shared" si="2009"/>
        <v>3630</v>
      </c>
      <c r="CR489" s="1110">
        <f t="shared" si="2009"/>
        <v>3630</v>
      </c>
      <c r="CS489" s="1109">
        <f t="shared" si="2009"/>
        <v>3630</v>
      </c>
      <c r="CT489" s="1112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4" t="str">
        <f t="shared" si="2009"/>
        <v/>
      </c>
      <c r="CF490" s="1115" t="str">
        <f t="shared" si="2009"/>
        <v/>
      </c>
      <c r="CG490" s="1115" t="str">
        <f t="shared" si="2009"/>
        <v/>
      </c>
      <c r="CH490" s="1115" t="str">
        <f t="shared" si="2009"/>
        <v/>
      </c>
      <c r="CI490" s="1115" t="str">
        <f t="shared" si="2009"/>
        <v/>
      </c>
      <c r="CJ490" s="1115" t="str">
        <f t="shared" si="2009"/>
        <v/>
      </c>
      <c r="CK490" s="1116" t="str">
        <f t="shared" si="2009"/>
        <v/>
      </c>
      <c r="CL490" s="1116" t="str">
        <f t="shared" si="2009"/>
        <v/>
      </c>
      <c r="CM490" s="1116" t="str">
        <f t="shared" si="2009"/>
        <v/>
      </c>
      <c r="CN490" s="1115" t="str">
        <f t="shared" si="2009"/>
        <v/>
      </c>
      <c r="CO490" s="1115" t="str">
        <f t="shared" si="2009"/>
        <v/>
      </c>
      <c r="CP490" s="1115" t="str">
        <f t="shared" si="2009"/>
        <v/>
      </c>
      <c r="CQ490" s="1115" t="str">
        <f t="shared" si="2009"/>
        <v/>
      </c>
      <c r="CR490" s="1115" t="str">
        <f t="shared" si="2009"/>
        <v/>
      </c>
      <c r="CS490" s="1114" t="str">
        <f t="shared" si="2009"/>
        <v/>
      </c>
      <c r="CT490" s="1117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 t="str">
        <f t="shared" si="2017"/>
        <v/>
      </c>
      <c r="DC490" s="315" t="str">
        <f t="shared" si="2018"/>
        <v/>
      </c>
      <c r="DD490" s="315" t="str">
        <f t="shared" si="2019"/>
        <v/>
      </c>
      <c r="DE490" s="314" t="str">
        <f t="shared" si="2020"/>
        <v/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768"/>
        <v/>
      </c>
      <c r="CA491" s="373">
        <f t="shared" si="1769"/>
        <v>1.75</v>
      </c>
      <c r="CB491" s="373" t="str">
        <f t="shared" si="1770"/>
        <v/>
      </c>
      <c r="CC491" s="462" t="str">
        <f t="shared" si="1771"/>
        <v/>
      </c>
      <c r="CD491" s="1108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09" t="str">
        <f t="shared" si="2051"/>
        <v/>
      </c>
      <c r="CF491" s="1110" t="str">
        <f t="shared" si="2051"/>
        <v/>
      </c>
      <c r="CG491" s="1110" t="str">
        <f t="shared" si="2051"/>
        <v/>
      </c>
      <c r="CH491" s="1110" t="str">
        <f t="shared" si="2051"/>
        <v/>
      </c>
      <c r="CI491" s="1110" t="str">
        <f t="shared" si="2051"/>
        <v/>
      </c>
      <c r="CJ491" s="1110" t="str">
        <f t="shared" si="2051"/>
        <v/>
      </c>
      <c r="CK491" s="1111" t="str">
        <f t="shared" si="2051"/>
        <v/>
      </c>
      <c r="CL491" s="1111" t="str">
        <f t="shared" si="2051"/>
        <v/>
      </c>
      <c r="CM491" s="1111" t="str">
        <f t="shared" si="2051"/>
        <v/>
      </c>
      <c r="CN491" s="1110" t="str">
        <f t="shared" si="2051"/>
        <v/>
      </c>
      <c r="CO491" s="1110" t="str">
        <f t="shared" si="2051"/>
        <v/>
      </c>
      <c r="CP491" s="1110" t="str">
        <f t="shared" si="2051"/>
        <v/>
      </c>
      <c r="CQ491" s="1110" t="str">
        <f t="shared" si="2051"/>
        <v/>
      </c>
      <c r="CR491" s="1110" t="str">
        <f t="shared" si="2051"/>
        <v/>
      </c>
      <c r="CS491" s="1109" t="str">
        <f t="shared" si="2051"/>
        <v/>
      </c>
      <c r="CT491" s="1112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2010"/>
        <v/>
      </c>
      <c r="CV491" s="325" t="str">
        <f t="shared" si="2011"/>
        <v/>
      </c>
      <c r="CW491" s="326" t="str">
        <f t="shared" si="2012"/>
        <v/>
      </c>
      <c r="CX491" s="326" t="str">
        <f t="shared" si="2013"/>
        <v/>
      </c>
      <c r="CY491" s="326" t="str">
        <f t="shared" si="2014"/>
        <v/>
      </c>
      <c r="CZ491" s="326" t="str">
        <f t="shared" si="2015"/>
        <v/>
      </c>
      <c r="DA491" s="326" t="str">
        <f t="shared" si="2016"/>
        <v/>
      </c>
      <c r="DB491" s="327" t="str">
        <f t="shared" si="2017"/>
        <v/>
      </c>
      <c r="DC491" s="327" t="str">
        <f t="shared" si="2018"/>
        <v/>
      </c>
      <c r="DD491" s="327" t="str">
        <f t="shared" si="2019"/>
        <v/>
      </c>
      <c r="DE491" s="326" t="str">
        <f t="shared" si="2020"/>
        <v/>
      </c>
      <c r="DF491" s="326" t="str">
        <f t="shared" si="2021"/>
        <v/>
      </c>
      <c r="DG491" s="326" t="str">
        <f t="shared" si="2022"/>
        <v/>
      </c>
      <c r="DH491" s="326" t="str">
        <f t="shared" si="2023"/>
        <v/>
      </c>
      <c r="DI491" s="326" t="str">
        <f t="shared" si="2024"/>
        <v/>
      </c>
      <c r="DJ491" s="325" t="str">
        <f t="shared" si="2025"/>
        <v/>
      </c>
      <c r="DK491" s="324" t="str">
        <f t="shared" si="2026"/>
        <v/>
      </c>
      <c r="DL491" s="428">
        <f t="shared" si="2027"/>
        <v>0</v>
      </c>
      <c r="DM491" s="66">
        <f t="shared" si="2028"/>
        <v>4</v>
      </c>
      <c r="DN491" s="66">
        <f t="shared" si="2029"/>
        <v>1</v>
      </c>
      <c r="DO491" s="66">
        <f t="shared" si="2030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2053">IF(B491="","",B486*B491*B487)</f>
        <v/>
      </c>
      <c r="C492" s="405" t="str">
        <f t="shared" si="2053"/>
        <v/>
      </c>
      <c r="D492" s="405" t="str">
        <f t="shared" si="2053"/>
        <v/>
      </c>
      <c r="E492" s="405" t="str">
        <f t="shared" si="2053"/>
        <v/>
      </c>
      <c r="F492" s="405" t="str">
        <f t="shared" si="2053"/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ref="K492:R492" si="2054">IF(K491="","",K486*K491*K487)</f>
        <v/>
      </c>
      <c r="L492" s="405" t="str">
        <f t="shared" si="2054"/>
        <v/>
      </c>
      <c r="M492" s="405" t="str">
        <f t="shared" si="2054"/>
        <v/>
      </c>
      <c r="N492" s="405" t="str">
        <f t="shared" si="2054"/>
        <v/>
      </c>
      <c r="O492" s="405" t="str">
        <f t="shared" si="2054"/>
        <v/>
      </c>
      <c r="P492" s="405" t="str">
        <f t="shared" si="2054"/>
        <v/>
      </c>
      <c r="Q492" s="405" t="str">
        <f t="shared" si="2054"/>
        <v/>
      </c>
      <c r="R492" s="405" t="str">
        <f t="shared" si="2054"/>
        <v/>
      </c>
      <c r="S492" s="437"/>
      <c r="T492" s="405">
        <f t="shared" ref="T492:AB492" si="2055">IF(T491="","",T488*T491)</f>
        <v>30</v>
      </c>
      <c r="U492" s="405" t="str">
        <f t="shared" si="2055"/>
        <v/>
      </c>
      <c r="V492" s="405" t="str">
        <f t="shared" si="2055"/>
        <v/>
      </c>
      <c r="W492" s="405" t="str">
        <f t="shared" si="2055"/>
        <v/>
      </c>
      <c r="X492" s="405" t="str">
        <f t="shared" si="2055"/>
        <v/>
      </c>
      <c r="Y492" s="405">
        <f t="shared" si="2055"/>
        <v>120</v>
      </c>
      <c r="Z492" s="405" t="str">
        <f t="shared" si="2055"/>
        <v/>
      </c>
      <c r="AA492" s="405">
        <f t="shared" si="2055"/>
        <v>40</v>
      </c>
      <c r="AB492" s="405">
        <f t="shared" si="2055"/>
        <v>400</v>
      </c>
      <c r="AC492" s="405" t="str">
        <f t="shared" ref="AC492:AJ492" si="2056">IF(AC491="","",AC488*AC491)</f>
        <v/>
      </c>
      <c r="AD492" s="405" t="str">
        <f t="shared" si="2056"/>
        <v/>
      </c>
      <c r="AE492" s="405" t="str">
        <f t="shared" si="2056"/>
        <v/>
      </c>
      <c r="AF492" s="405" t="str">
        <f t="shared" si="2056"/>
        <v/>
      </c>
      <c r="AG492" s="405" t="str">
        <f t="shared" si="2056"/>
        <v/>
      </c>
      <c r="AH492" s="405" t="str">
        <f t="shared" si="2056"/>
        <v/>
      </c>
      <c r="AI492" s="405" t="str">
        <f t="shared" si="2056"/>
        <v/>
      </c>
      <c r="AJ492" s="405" t="str">
        <f t="shared" si="2056"/>
        <v/>
      </c>
      <c r="AK492" s="437"/>
      <c r="AL492" s="405" t="str">
        <f t="shared" ref="AL492:AT492" si="2057">IF(AL491="","",AL488*AL491)</f>
        <v/>
      </c>
      <c r="AM492" s="405" t="str">
        <f t="shared" si="2057"/>
        <v/>
      </c>
      <c r="AN492" s="405" t="str">
        <f t="shared" si="2057"/>
        <v/>
      </c>
      <c r="AO492" s="405" t="str">
        <f t="shared" si="2057"/>
        <v/>
      </c>
      <c r="AP492" s="405" t="str">
        <f t="shared" si="2057"/>
        <v/>
      </c>
      <c r="AQ492" s="405" t="str">
        <f t="shared" si="2057"/>
        <v/>
      </c>
      <c r="AR492" s="405">
        <f t="shared" si="2057"/>
        <v>160</v>
      </c>
      <c r="AS492" s="405" t="str">
        <f t="shared" si="2057"/>
        <v/>
      </c>
      <c r="AT492" s="405" t="str">
        <f t="shared" si="2057"/>
        <v/>
      </c>
      <c r="AU492" s="405" t="str">
        <f t="shared" ref="AU492:BB492" si="2058">IF(AU491="","",AU488*AU491)</f>
        <v/>
      </c>
      <c r="AV492" s="405" t="str">
        <f t="shared" si="2058"/>
        <v/>
      </c>
      <c r="AW492" s="405" t="str">
        <f t="shared" si="2058"/>
        <v/>
      </c>
      <c r="AX492" s="405" t="str">
        <f t="shared" si="2058"/>
        <v/>
      </c>
      <c r="AY492" s="405" t="str">
        <f t="shared" si="2058"/>
        <v/>
      </c>
      <c r="AZ492" s="405" t="str">
        <f t="shared" si="2058"/>
        <v/>
      </c>
      <c r="BA492" s="405" t="str">
        <f t="shared" si="2058"/>
        <v/>
      </c>
      <c r="BB492" s="405" t="str">
        <f t="shared" si="2058"/>
        <v/>
      </c>
      <c r="BC492" s="437"/>
      <c r="BD492" s="405" t="str">
        <f t="shared" ref="BD492:BL492" si="2059">IF(BD491="","",BD488*BD491)</f>
        <v/>
      </c>
      <c r="BE492" s="405" t="str">
        <f t="shared" si="2059"/>
        <v/>
      </c>
      <c r="BF492" s="405" t="str">
        <f t="shared" si="2059"/>
        <v/>
      </c>
      <c r="BG492" s="405" t="str">
        <f t="shared" si="2059"/>
        <v/>
      </c>
      <c r="BH492" s="405" t="str">
        <f t="shared" si="2059"/>
        <v/>
      </c>
      <c r="BI492" s="405" t="str">
        <f t="shared" si="2059"/>
        <v/>
      </c>
      <c r="BJ492" s="405" t="str">
        <f t="shared" si="2059"/>
        <v/>
      </c>
      <c r="BK492" s="405" t="str">
        <f t="shared" si="2059"/>
        <v/>
      </c>
      <c r="BL492" s="405" t="str">
        <f t="shared" si="2059"/>
        <v/>
      </c>
      <c r="BM492" s="405" t="str">
        <f t="shared" ref="BM492:BT492" si="2060">IF(BM491="","",BM488*BM491)</f>
        <v/>
      </c>
      <c r="BN492" s="405" t="str">
        <f t="shared" si="2060"/>
        <v/>
      </c>
      <c r="BO492" s="405" t="str">
        <f t="shared" si="2060"/>
        <v/>
      </c>
      <c r="BP492" s="405" t="str">
        <f t="shared" si="2060"/>
        <v/>
      </c>
      <c r="BQ492" s="405" t="str">
        <f t="shared" si="2060"/>
        <v/>
      </c>
      <c r="BR492" s="405" t="str">
        <f t="shared" si="2060"/>
        <v/>
      </c>
      <c r="BS492" s="405" t="str">
        <f t="shared" si="2060"/>
        <v/>
      </c>
      <c r="BT492" s="405" t="str">
        <f t="shared" si="2060"/>
        <v/>
      </c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768"/>
        <v/>
      </c>
      <c r="CA492" s="373">
        <f t="shared" si="1769"/>
        <v>80</v>
      </c>
      <c r="CB492" s="373" t="str">
        <f t="shared" si="1770"/>
        <v/>
      </c>
      <c r="CC492" s="462" t="str">
        <f t="shared" si="1771"/>
        <v/>
      </c>
      <c r="CD492" s="1108" t="str">
        <f t="shared" si="2051"/>
        <v/>
      </c>
      <c r="CE492" s="1109" t="str">
        <f t="shared" si="2052"/>
        <v/>
      </c>
      <c r="CF492" s="1110" t="str">
        <f t="shared" si="2052"/>
        <v/>
      </c>
      <c r="CG492" s="1110" t="str">
        <f t="shared" si="2052"/>
        <v/>
      </c>
      <c r="CH492" s="1110" t="str">
        <f t="shared" si="2052"/>
        <v/>
      </c>
      <c r="CI492" s="1110" t="str">
        <f t="shared" si="2052"/>
        <v/>
      </c>
      <c r="CJ492" s="1110" t="str">
        <f t="shared" si="2052"/>
        <v/>
      </c>
      <c r="CK492" s="1111" t="str">
        <f t="shared" si="2052"/>
        <v/>
      </c>
      <c r="CL492" s="1111" t="str">
        <f t="shared" si="2052"/>
        <v/>
      </c>
      <c r="CM492" s="1111" t="str">
        <f t="shared" si="2052"/>
        <v/>
      </c>
      <c r="CN492" s="1110" t="str">
        <f t="shared" si="2052"/>
        <v/>
      </c>
      <c r="CO492" s="1110" t="str">
        <f t="shared" si="2052"/>
        <v/>
      </c>
      <c r="CP492" s="1110" t="str">
        <f t="shared" si="2052"/>
        <v/>
      </c>
      <c r="CQ492" s="1110" t="str">
        <f t="shared" si="2052"/>
        <v/>
      </c>
      <c r="CR492" s="1110" t="str">
        <f t="shared" si="2052"/>
        <v/>
      </c>
      <c r="CS492" s="1109" t="str">
        <f t="shared" si="2052"/>
        <v/>
      </c>
      <c r="CT492" s="1112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 t="str">
        <f t="shared" si="2017"/>
        <v/>
      </c>
      <c r="DC492" s="327" t="str">
        <f t="shared" si="2018"/>
        <v/>
      </c>
      <c r="DD492" s="327" t="str">
        <f t="shared" si="2019"/>
        <v/>
      </c>
      <c r="DE492" s="326" t="str">
        <f t="shared" si="2020"/>
        <v/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1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 t="s">
        <v>688</v>
      </c>
      <c r="L493" s="417" t="s">
        <v>688</v>
      </c>
      <c r="M493" s="417" t="s">
        <v>688</v>
      </c>
      <c r="N493" s="417" t="s">
        <v>688</v>
      </c>
      <c r="O493" s="417" t="s">
        <v>688</v>
      </c>
      <c r="P493" s="417" t="s">
        <v>688</v>
      </c>
      <c r="Q493" s="417" t="s">
        <v>688</v>
      </c>
      <c r="R493" s="417" t="s">
        <v>688</v>
      </c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9"/>
      <c r="CE493" s="1119"/>
      <c r="CF493" s="1119"/>
      <c r="CG493" s="1119"/>
      <c r="CH493" s="1119"/>
      <c r="CI493" s="1119"/>
      <c r="CJ493" s="1119"/>
      <c r="CK493" s="1119"/>
      <c r="CL493" s="1119"/>
      <c r="CM493" s="1119"/>
      <c r="CN493" s="1119"/>
      <c r="CO493" s="1119"/>
      <c r="CP493" s="1119"/>
      <c r="CQ493" s="1119"/>
      <c r="CR493" s="1119"/>
      <c r="CS493" s="1119"/>
      <c r="CT493" s="1120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>
        <v>0.7</v>
      </c>
      <c r="L494" s="99">
        <v>0.7</v>
      </c>
      <c r="M494" s="99">
        <v>0.7</v>
      </c>
      <c r="N494" s="99">
        <v>0.7</v>
      </c>
      <c r="O494" s="99">
        <v>0.7</v>
      </c>
      <c r="P494" s="99">
        <v>0.7</v>
      </c>
      <c r="Q494" s="99">
        <v>0.7</v>
      </c>
      <c r="R494" s="99">
        <v>0.7</v>
      </c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>
        <v>0.7</v>
      </c>
      <c r="AD494" s="99">
        <v>0.7</v>
      </c>
      <c r="AE494" s="99">
        <v>0.7</v>
      </c>
      <c r="AF494" s="99">
        <v>0.7</v>
      </c>
      <c r="AG494" s="99">
        <v>0.7</v>
      </c>
      <c r="AH494" s="99">
        <v>0.7</v>
      </c>
      <c r="AI494" s="99">
        <v>0.7</v>
      </c>
      <c r="AJ494" s="99">
        <v>0.7</v>
      </c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>
        <v>0.7</v>
      </c>
      <c r="AV494" s="99">
        <v>0.7</v>
      </c>
      <c r="AW494" s="99">
        <v>0.7</v>
      </c>
      <c r="AX494" s="99">
        <v>0.7</v>
      </c>
      <c r="AY494" s="99">
        <v>0.7</v>
      </c>
      <c r="AZ494" s="99">
        <v>0.7</v>
      </c>
      <c r="BA494" s="99">
        <v>0.7</v>
      </c>
      <c r="BB494" s="99">
        <v>0.7</v>
      </c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768"/>
        <v>0.69999999999999984</v>
      </c>
      <c r="CA494" s="373">
        <f t="shared" si="1769"/>
        <v>0.69999999999999984</v>
      </c>
      <c r="CB494" s="373">
        <f t="shared" si="1770"/>
        <v>0.69999999999999984</v>
      </c>
      <c r="CC494" s="462">
        <f t="shared" si="1771"/>
        <v>0.70000000000000007</v>
      </c>
      <c r="CD494" s="1108" t="str">
        <f t="shared" ref="CD494:CS494" si="206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09" t="str">
        <f t="shared" si="2061"/>
        <v/>
      </c>
      <c r="CF494" s="1110" t="str">
        <f t="shared" si="2061"/>
        <v/>
      </c>
      <c r="CG494" s="1110" t="str">
        <f t="shared" si="2061"/>
        <v/>
      </c>
      <c r="CH494" s="1110">
        <f t="shared" si="2061"/>
        <v>0.7</v>
      </c>
      <c r="CI494" s="1110">
        <f t="shared" si="2061"/>
        <v>0.7</v>
      </c>
      <c r="CJ494" s="1110">
        <f t="shared" si="2061"/>
        <v>0.7</v>
      </c>
      <c r="CK494" s="1111">
        <f t="shared" si="2061"/>
        <v>0.7</v>
      </c>
      <c r="CL494" s="1111">
        <f t="shared" si="2061"/>
        <v>0.7</v>
      </c>
      <c r="CM494" s="1111">
        <f t="shared" si="2061"/>
        <v>0.7</v>
      </c>
      <c r="CN494" s="1110">
        <f t="shared" si="2061"/>
        <v>0.7</v>
      </c>
      <c r="CO494" s="1110">
        <f t="shared" si="2061"/>
        <v>0.7</v>
      </c>
      <c r="CP494" s="1110">
        <f t="shared" si="2061"/>
        <v>0.7</v>
      </c>
      <c r="CQ494" s="1110" t="str">
        <f t="shared" si="2061"/>
        <v/>
      </c>
      <c r="CR494" s="1110" t="str">
        <f t="shared" si="2061"/>
        <v/>
      </c>
      <c r="CS494" s="1109" t="str">
        <f t="shared" si="2061"/>
        <v/>
      </c>
      <c r="CT494" s="1112" t="str">
        <f t="shared" ref="CE494:CT499" si="206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206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206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206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206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206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206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206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207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207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207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207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207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207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207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207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207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207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2080">COUNT(B494:R494)</f>
        <v>17</v>
      </c>
      <c r="DM494" s="66">
        <f t="shared" ref="DM494:DM519" si="2081">COUNT(T494:AJ494)</f>
        <v>17</v>
      </c>
      <c r="DN494" s="66">
        <f t="shared" ref="DN494:DN519" si="2082">COUNT(AL494:BB494)</f>
        <v>17</v>
      </c>
      <c r="DO494" s="66">
        <f t="shared" ref="DO494:DO519" si="2083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8" t="str">
        <f t="shared" ref="CD495:CD525" si="208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9" t="str">
        <f t="shared" si="2062"/>
        <v/>
      </c>
      <c r="CF495" s="1110" t="str">
        <f t="shared" si="2062"/>
        <v/>
      </c>
      <c r="CG495" s="1110" t="str">
        <f t="shared" si="2062"/>
        <v/>
      </c>
      <c r="CH495" s="1110" t="str">
        <f t="shared" si="2062"/>
        <v/>
      </c>
      <c r="CI495" s="1110">
        <f t="shared" si="2062"/>
        <v>2</v>
      </c>
      <c r="CJ495" s="1110">
        <f t="shared" si="2062"/>
        <v>6</v>
      </c>
      <c r="CK495" s="1111">
        <f t="shared" si="2062"/>
        <v>6</v>
      </c>
      <c r="CL495" s="1111">
        <f t="shared" si="2062"/>
        <v>8</v>
      </c>
      <c r="CM495" s="1111">
        <f t="shared" si="2062"/>
        <v>8</v>
      </c>
      <c r="CN495" s="1110">
        <f t="shared" si="2062"/>
        <v>15</v>
      </c>
      <c r="CO495" s="1110">
        <f t="shared" si="2062"/>
        <v>48</v>
      </c>
      <c r="CP495" s="1110" t="str">
        <f t="shared" si="2062"/>
        <v/>
      </c>
      <c r="CQ495" s="1110" t="str">
        <f t="shared" si="2062"/>
        <v/>
      </c>
      <c r="CR495" s="1110" t="str">
        <f t="shared" si="2062"/>
        <v/>
      </c>
      <c r="CS495" s="1109" t="str">
        <f t="shared" si="2062"/>
        <v/>
      </c>
      <c r="CT495" s="1112" t="str">
        <f t="shared" si="2062"/>
        <v/>
      </c>
      <c r="CU495" s="324" t="str">
        <f t="shared" si="2063"/>
        <v/>
      </c>
      <c r="CV495" s="325" t="str">
        <f t="shared" si="2064"/>
        <v/>
      </c>
      <c r="CW495" s="326" t="str">
        <f t="shared" si="2065"/>
        <v/>
      </c>
      <c r="CX495" s="326" t="str">
        <f t="shared" si="2066"/>
        <v/>
      </c>
      <c r="CY495" s="326" t="str">
        <f t="shared" si="2067"/>
        <v/>
      </c>
      <c r="CZ495" s="326">
        <f t="shared" si="2068"/>
        <v>2</v>
      </c>
      <c r="DA495" s="326">
        <f t="shared" si="2069"/>
        <v>6</v>
      </c>
      <c r="DB495" s="327">
        <f t="shared" si="2070"/>
        <v>6</v>
      </c>
      <c r="DC495" s="327">
        <f t="shared" si="2071"/>
        <v>8</v>
      </c>
      <c r="DD495" s="327">
        <f t="shared" si="2072"/>
        <v>8</v>
      </c>
      <c r="DE495" s="326">
        <f t="shared" si="2073"/>
        <v>15</v>
      </c>
      <c r="DF495" s="326">
        <f t="shared" si="2074"/>
        <v>48</v>
      </c>
      <c r="DG495" s="326" t="str">
        <f t="shared" si="2075"/>
        <v/>
      </c>
      <c r="DH495" s="326" t="str">
        <f t="shared" si="2076"/>
        <v/>
      </c>
      <c r="DI495" s="326" t="str">
        <f t="shared" si="2077"/>
        <v/>
      </c>
      <c r="DJ495" s="325" t="str">
        <f t="shared" si="2078"/>
        <v/>
      </c>
      <c r="DK495" s="324" t="str">
        <f t="shared" si="2079"/>
        <v/>
      </c>
      <c r="DL495" s="428">
        <f t="shared" si="2080"/>
        <v>0</v>
      </c>
      <c r="DM495" s="66">
        <f t="shared" si="2081"/>
        <v>1</v>
      </c>
      <c r="DN495" s="66">
        <f t="shared" si="2082"/>
        <v>7</v>
      </c>
      <c r="DO495" s="66">
        <f t="shared" si="2083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8" t="str">
        <f t="shared" si="2084"/>
        <v/>
      </c>
      <c r="CE496" s="1109" t="str">
        <f t="shared" si="2062"/>
        <v/>
      </c>
      <c r="CF496" s="1110" t="str">
        <f t="shared" si="2062"/>
        <v/>
      </c>
      <c r="CG496" s="1110" t="str">
        <f t="shared" si="2062"/>
        <v/>
      </c>
      <c r="CH496" s="1110" t="str">
        <f t="shared" si="2062"/>
        <v/>
      </c>
      <c r="CI496" s="1110">
        <f t="shared" si="2062"/>
        <v>2</v>
      </c>
      <c r="CJ496" s="1110">
        <f t="shared" si="2062"/>
        <v>3</v>
      </c>
      <c r="CK496" s="1111">
        <f t="shared" si="2062"/>
        <v>4</v>
      </c>
      <c r="CL496" s="1111">
        <f t="shared" si="2062"/>
        <v>6</v>
      </c>
      <c r="CM496" s="1111">
        <f t="shared" si="2062"/>
        <v>7</v>
      </c>
      <c r="CN496" s="1110">
        <f t="shared" si="2062"/>
        <v>12</v>
      </c>
      <c r="CO496" s="1110">
        <f t="shared" si="2062"/>
        <v>12</v>
      </c>
      <c r="CP496" s="1110" t="str">
        <f t="shared" si="2062"/>
        <v/>
      </c>
      <c r="CQ496" s="1110" t="str">
        <f t="shared" si="2062"/>
        <v/>
      </c>
      <c r="CR496" s="1110" t="str">
        <f t="shared" si="2062"/>
        <v/>
      </c>
      <c r="CS496" s="1109" t="str">
        <f t="shared" si="2062"/>
        <v/>
      </c>
      <c r="CT496" s="1112" t="str">
        <f t="shared" si="2062"/>
        <v/>
      </c>
      <c r="CU496" s="324" t="str">
        <f t="shared" si="2063"/>
        <v/>
      </c>
      <c r="CV496" s="325" t="str">
        <f t="shared" si="2064"/>
        <v/>
      </c>
      <c r="CW496" s="326" t="str">
        <f t="shared" si="2065"/>
        <v/>
      </c>
      <c r="CX496" s="326" t="str">
        <f t="shared" si="2066"/>
        <v/>
      </c>
      <c r="CY496" s="326" t="str">
        <f t="shared" si="2067"/>
        <v/>
      </c>
      <c r="CZ496" s="326">
        <f t="shared" si="2068"/>
        <v>2</v>
      </c>
      <c r="DA496" s="326">
        <f t="shared" si="2069"/>
        <v>3</v>
      </c>
      <c r="DB496" s="327">
        <f t="shared" si="2070"/>
        <v>4</v>
      </c>
      <c r="DC496" s="327">
        <f t="shared" si="2071"/>
        <v>6</v>
      </c>
      <c r="DD496" s="327">
        <f t="shared" si="2072"/>
        <v>7</v>
      </c>
      <c r="DE496" s="326">
        <f t="shared" si="2073"/>
        <v>12</v>
      </c>
      <c r="DF496" s="326">
        <f t="shared" si="2074"/>
        <v>12</v>
      </c>
      <c r="DG496" s="326" t="str">
        <f t="shared" si="2075"/>
        <v/>
      </c>
      <c r="DH496" s="326" t="str">
        <f t="shared" si="2076"/>
        <v/>
      </c>
      <c r="DI496" s="326" t="str">
        <f t="shared" si="2077"/>
        <v/>
      </c>
      <c r="DJ496" s="325" t="str">
        <f t="shared" si="2078"/>
        <v/>
      </c>
      <c r="DK496" s="324" t="str">
        <f t="shared" si="2079"/>
        <v/>
      </c>
      <c r="DL496" s="428">
        <f t="shared" si="2080"/>
        <v>0</v>
      </c>
      <c r="DM496" s="66">
        <f t="shared" si="2081"/>
        <v>1</v>
      </c>
      <c r="DN496" s="66">
        <f t="shared" si="2082"/>
        <v>7</v>
      </c>
      <c r="DO496" s="66">
        <f t="shared" si="2083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085">IF(B495="","",B494*B495*B496)</f>
        <v/>
      </c>
      <c r="C497" s="405" t="str">
        <f t="shared" si="2085"/>
        <v/>
      </c>
      <c r="D497" s="405" t="str">
        <f t="shared" si="2085"/>
        <v/>
      </c>
      <c r="E497" s="405" t="str">
        <f t="shared" si="2085"/>
        <v/>
      </c>
      <c r="F497" s="405" t="str">
        <f t="shared" si="2085"/>
        <v/>
      </c>
      <c r="G497" s="405" t="str">
        <f t="shared" si="2085"/>
        <v/>
      </c>
      <c r="H497" s="405" t="str">
        <f t="shared" si="2085"/>
        <v/>
      </c>
      <c r="I497" s="405" t="str">
        <f t="shared" si="2085"/>
        <v/>
      </c>
      <c r="J497" s="405" t="str">
        <f t="shared" si="2085"/>
        <v/>
      </c>
      <c r="K497" s="405" t="str">
        <f t="shared" ref="K497:R497" si="2086">IF(K495="","",K494*K495*K496)</f>
        <v/>
      </c>
      <c r="L497" s="405" t="str">
        <f t="shared" si="2086"/>
        <v/>
      </c>
      <c r="M497" s="405" t="str">
        <f t="shared" si="2086"/>
        <v/>
      </c>
      <c r="N497" s="405" t="str">
        <f t="shared" si="2086"/>
        <v/>
      </c>
      <c r="O497" s="405" t="str">
        <f t="shared" si="2086"/>
        <v/>
      </c>
      <c r="P497" s="405" t="str">
        <f t="shared" si="2086"/>
        <v/>
      </c>
      <c r="Q497" s="405" t="str">
        <f t="shared" si="2086"/>
        <v/>
      </c>
      <c r="R497" s="405" t="str">
        <f t="shared" si="2086"/>
        <v/>
      </c>
      <c r="S497" s="437"/>
      <c r="T497" s="405">
        <f t="shared" ref="T497:AB497" si="2087">IF(T495="","",T494*T495*T496)</f>
        <v>33.599999999999994</v>
      </c>
      <c r="U497" s="405" t="str">
        <f t="shared" si="2087"/>
        <v/>
      </c>
      <c r="V497" s="405" t="str">
        <f t="shared" si="2087"/>
        <v/>
      </c>
      <c r="W497" s="405" t="str">
        <f t="shared" si="2087"/>
        <v/>
      </c>
      <c r="X497" s="405" t="str">
        <f t="shared" si="2087"/>
        <v/>
      </c>
      <c r="Y497" s="405" t="str">
        <f t="shared" si="2087"/>
        <v/>
      </c>
      <c r="Z497" s="405" t="str">
        <f t="shared" si="2087"/>
        <v/>
      </c>
      <c r="AA497" s="405" t="str">
        <f t="shared" si="2087"/>
        <v/>
      </c>
      <c r="AB497" s="405" t="str">
        <f t="shared" si="2087"/>
        <v/>
      </c>
      <c r="AC497" s="405" t="str">
        <f t="shared" ref="AC497:AJ497" si="2088">IF(AC495="","",AC494*AC495*AC496)</f>
        <v/>
      </c>
      <c r="AD497" s="405" t="str">
        <f t="shared" si="2088"/>
        <v/>
      </c>
      <c r="AE497" s="405" t="str">
        <f t="shared" si="2088"/>
        <v/>
      </c>
      <c r="AF497" s="405" t="str">
        <f t="shared" si="2088"/>
        <v/>
      </c>
      <c r="AG497" s="405" t="str">
        <f t="shared" si="2088"/>
        <v/>
      </c>
      <c r="AH497" s="405" t="str">
        <f t="shared" si="2088"/>
        <v/>
      </c>
      <c r="AI497" s="405" t="str">
        <f t="shared" si="2088"/>
        <v/>
      </c>
      <c r="AJ497" s="405" t="str">
        <f t="shared" si="2088"/>
        <v/>
      </c>
      <c r="AK497" s="437"/>
      <c r="AL497" s="405">
        <f t="shared" ref="AL497:AT497" si="2089">IF(AL495="","",AL494*AL495*AL496)</f>
        <v>100.79999999999998</v>
      </c>
      <c r="AM497" s="405">
        <f t="shared" si="2089"/>
        <v>16.799999999999997</v>
      </c>
      <c r="AN497" s="405">
        <v>6</v>
      </c>
      <c r="AO497" s="405" t="str">
        <f t="shared" si="2089"/>
        <v/>
      </c>
      <c r="AP497" s="405">
        <f t="shared" si="2089"/>
        <v>11.2</v>
      </c>
      <c r="AQ497" s="405">
        <f t="shared" si="2089"/>
        <v>8.3999999999999986</v>
      </c>
      <c r="AR497" s="405" t="str">
        <f t="shared" si="2089"/>
        <v/>
      </c>
      <c r="AS497" s="405">
        <f t="shared" si="2089"/>
        <v>67.199999999999989</v>
      </c>
      <c r="AT497" s="405">
        <f t="shared" si="2089"/>
        <v>39.199999999999996</v>
      </c>
      <c r="AU497" s="405" t="str">
        <f t="shared" ref="AU497:BB497" si="2090">IF(AU495="","",AU494*AU495*AU496)</f>
        <v/>
      </c>
      <c r="AV497" s="405" t="str">
        <f t="shared" si="2090"/>
        <v/>
      </c>
      <c r="AW497" s="405" t="str">
        <f t="shared" si="2090"/>
        <v/>
      </c>
      <c r="AX497" s="405" t="str">
        <f t="shared" si="2090"/>
        <v/>
      </c>
      <c r="AY497" s="405" t="str">
        <f t="shared" si="2090"/>
        <v/>
      </c>
      <c r="AZ497" s="405" t="str">
        <f t="shared" si="2090"/>
        <v/>
      </c>
      <c r="BA497" s="405" t="str">
        <f t="shared" si="2090"/>
        <v/>
      </c>
      <c r="BB497" s="405" t="str">
        <f t="shared" si="2090"/>
        <v/>
      </c>
      <c r="BC497" s="437"/>
      <c r="BD497" s="405">
        <f t="shared" ref="BD497:BT497" si="2091">IF(BD495="","",BD494*BD495*BD496)</f>
        <v>12.599999999999998</v>
      </c>
      <c r="BE497" s="405">
        <f t="shared" si="2091"/>
        <v>67.199999999999989</v>
      </c>
      <c r="BF497" s="405">
        <f t="shared" si="2091"/>
        <v>5.6</v>
      </c>
      <c r="BG497" s="405" t="str">
        <f t="shared" si="2091"/>
        <v/>
      </c>
      <c r="BH497" s="405">
        <f t="shared" si="2091"/>
        <v>67.199999999999989</v>
      </c>
      <c r="BI497" s="405">
        <f t="shared" si="2091"/>
        <v>8.3999999999999986</v>
      </c>
      <c r="BJ497" s="405">
        <f t="shared" si="2091"/>
        <v>201.59999999999997</v>
      </c>
      <c r="BK497" s="405">
        <f t="shared" si="2091"/>
        <v>73.5</v>
      </c>
      <c r="BL497" s="405" t="str">
        <f t="shared" si="2091"/>
        <v/>
      </c>
      <c r="BM497" s="405" t="str">
        <f t="shared" ref="BM497:BT497" si="2092">IF(BM495="","",BM494*BM495*BM496)</f>
        <v/>
      </c>
      <c r="BN497" s="405" t="str">
        <f t="shared" si="2092"/>
        <v/>
      </c>
      <c r="BO497" s="405" t="str">
        <f t="shared" si="2092"/>
        <v/>
      </c>
      <c r="BP497" s="405" t="str">
        <f t="shared" si="2092"/>
        <v/>
      </c>
      <c r="BQ497" s="405" t="str">
        <f t="shared" si="2092"/>
        <v/>
      </c>
      <c r="BR497" s="405" t="str">
        <f t="shared" si="2092"/>
        <v/>
      </c>
      <c r="BS497" s="405" t="str">
        <f t="shared" si="2092"/>
        <v/>
      </c>
      <c r="BT497" s="405" t="str">
        <f t="shared" si="2092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8" t="str">
        <f t="shared" si="2084"/>
        <v/>
      </c>
      <c r="CE497" s="1109" t="str">
        <f t="shared" si="2062"/>
        <v/>
      </c>
      <c r="CF497" s="1110" t="str">
        <f t="shared" si="2062"/>
        <v/>
      </c>
      <c r="CG497" s="1110" t="str">
        <f t="shared" si="2062"/>
        <v/>
      </c>
      <c r="CH497" s="1110" t="str">
        <f t="shared" si="2062"/>
        <v/>
      </c>
      <c r="CI497" s="1110">
        <f t="shared" si="2062"/>
        <v>5.6</v>
      </c>
      <c r="CJ497" s="1110">
        <f t="shared" si="2062"/>
        <v>8.3999999999999986</v>
      </c>
      <c r="CK497" s="1111">
        <f t="shared" si="2062"/>
        <v>12.599999999999998</v>
      </c>
      <c r="CL497" s="1111">
        <f t="shared" si="2062"/>
        <v>67.199999999999989</v>
      </c>
      <c r="CM497" s="1111">
        <f t="shared" si="2062"/>
        <v>67.199999999999989</v>
      </c>
      <c r="CN497" s="1110">
        <f t="shared" si="2062"/>
        <v>73.5</v>
      </c>
      <c r="CO497" s="1110">
        <f t="shared" si="2062"/>
        <v>201.59999999999997</v>
      </c>
      <c r="CP497" s="1110" t="str">
        <f t="shared" si="2062"/>
        <v/>
      </c>
      <c r="CQ497" s="1110" t="str">
        <f t="shared" si="2062"/>
        <v/>
      </c>
      <c r="CR497" s="1110" t="str">
        <f t="shared" si="2062"/>
        <v/>
      </c>
      <c r="CS497" s="1109" t="str">
        <f t="shared" si="2062"/>
        <v/>
      </c>
      <c r="CT497" s="1112" t="str">
        <f t="shared" si="2062"/>
        <v/>
      </c>
      <c r="CU497" s="324" t="str">
        <f t="shared" si="2063"/>
        <v/>
      </c>
      <c r="CV497" s="325" t="str">
        <f t="shared" si="2064"/>
        <v/>
      </c>
      <c r="CW497" s="326" t="str">
        <f t="shared" si="2065"/>
        <v/>
      </c>
      <c r="CX497" s="326" t="str">
        <f t="shared" si="2066"/>
        <v/>
      </c>
      <c r="CY497" s="326" t="str">
        <f t="shared" si="2067"/>
        <v/>
      </c>
      <c r="CZ497" s="326">
        <f t="shared" si="2068"/>
        <v>5.6</v>
      </c>
      <c r="DA497" s="326">
        <f t="shared" si="2069"/>
        <v>8.3999999999999986</v>
      </c>
      <c r="DB497" s="327">
        <f t="shared" si="2070"/>
        <v>12.599999999999998</v>
      </c>
      <c r="DC497" s="327">
        <f t="shared" si="2071"/>
        <v>67.199999999999989</v>
      </c>
      <c r="DD497" s="327">
        <f t="shared" si="2072"/>
        <v>67.199999999999989</v>
      </c>
      <c r="DE497" s="326">
        <f t="shared" si="2073"/>
        <v>73.5</v>
      </c>
      <c r="DF497" s="326">
        <f t="shared" si="2074"/>
        <v>201.59999999999997</v>
      </c>
      <c r="DG497" s="326" t="str">
        <f t="shared" si="2075"/>
        <v/>
      </c>
      <c r="DH497" s="326" t="str">
        <f t="shared" si="2076"/>
        <v/>
      </c>
      <c r="DI497" s="326" t="str">
        <f t="shared" si="2077"/>
        <v/>
      </c>
      <c r="DJ497" s="325" t="str">
        <f t="shared" si="2078"/>
        <v/>
      </c>
      <c r="DK497" s="324" t="str">
        <f t="shared" si="2079"/>
        <v/>
      </c>
      <c r="DL497" s="428">
        <f t="shared" si="2080"/>
        <v>0</v>
      </c>
      <c r="DM497" s="66">
        <f t="shared" si="2081"/>
        <v>1</v>
      </c>
      <c r="DN497" s="66">
        <f t="shared" si="2082"/>
        <v>7</v>
      </c>
      <c r="DO497" s="66">
        <f t="shared" si="2083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093">2640*$K$1</f>
        <v>2640</v>
      </c>
      <c r="D498" s="536">
        <f t="shared" si="2093"/>
        <v>2640</v>
      </c>
      <c r="E498" s="536">
        <f t="shared" si="2093"/>
        <v>2640</v>
      </c>
      <c r="F498" s="536">
        <f t="shared" si="2093"/>
        <v>2640</v>
      </c>
      <c r="G498" s="536">
        <f t="shared" si="2093"/>
        <v>2640</v>
      </c>
      <c r="H498" s="536">
        <f t="shared" si="2093"/>
        <v>2640</v>
      </c>
      <c r="I498" s="536">
        <f t="shared" si="2093"/>
        <v>2640</v>
      </c>
      <c r="J498" s="536">
        <f t="shared" si="2093"/>
        <v>2640</v>
      </c>
      <c r="K498" s="536">
        <f t="shared" si="2093"/>
        <v>2640</v>
      </c>
      <c r="L498" s="536">
        <f t="shared" si="2093"/>
        <v>2640</v>
      </c>
      <c r="M498" s="536">
        <f t="shared" si="2093"/>
        <v>2640</v>
      </c>
      <c r="N498" s="536">
        <f t="shared" si="2093"/>
        <v>2640</v>
      </c>
      <c r="O498" s="536">
        <f t="shared" si="2093"/>
        <v>2640</v>
      </c>
      <c r="P498" s="536">
        <f t="shared" si="2093"/>
        <v>2640</v>
      </c>
      <c r="Q498" s="536">
        <f t="shared" si="2093"/>
        <v>2640</v>
      </c>
      <c r="R498" s="536">
        <f t="shared" si="2093"/>
        <v>2640</v>
      </c>
      <c r="S498" s="530"/>
      <c r="T498" s="536">
        <f>2640*$K$1</f>
        <v>2640</v>
      </c>
      <c r="U498" s="536">
        <f t="shared" ref="U498:AJ498" si="2094">2640*$K$1</f>
        <v>2640</v>
      </c>
      <c r="V498" s="536">
        <f t="shared" si="2094"/>
        <v>2640</v>
      </c>
      <c r="W498" s="536">
        <f t="shared" si="2094"/>
        <v>2640</v>
      </c>
      <c r="X498" s="536">
        <f t="shared" si="2094"/>
        <v>2640</v>
      </c>
      <c r="Y498" s="536">
        <f t="shared" si="2094"/>
        <v>2640</v>
      </c>
      <c r="Z498" s="536">
        <f t="shared" si="2094"/>
        <v>2640</v>
      </c>
      <c r="AA498" s="536">
        <f t="shared" si="2094"/>
        <v>2640</v>
      </c>
      <c r="AB498" s="536">
        <f t="shared" si="2094"/>
        <v>2640</v>
      </c>
      <c r="AC498" s="536">
        <f t="shared" si="2094"/>
        <v>2640</v>
      </c>
      <c r="AD498" s="536">
        <f t="shared" si="2094"/>
        <v>2640</v>
      </c>
      <c r="AE498" s="536">
        <f t="shared" si="2094"/>
        <v>2640</v>
      </c>
      <c r="AF498" s="536">
        <f t="shared" si="2094"/>
        <v>2640</v>
      </c>
      <c r="AG498" s="536">
        <f t="shared" si="2094"/>
        <v>2640</v>
      </c>
      <c r="AH498" s="536">
        <f t="shared" si="2094"/>
        <v>2640</v>
      </c>
      <c r="AI498" s="536">
        <f t="shared" si="2094"/>
        <v>2640</v>
      </c>
      <c r="AJ498" s="536">
        <f t="shared" si="2094"/>
        <v>2640</v>
      </c>
      <c r="AK498" s="530"/>
      <c r="AL498" s="536">
        <f>2640*$K$1</f>
        <v>2640</v>
      </c>
      <c r="AM498" s="536">
        <f t="shared" ref="AM498:BB498" si="2095">2640*$K$1</f>
        <v>2640</v>
      </c>
      <c r="AN498" s="536">
        <f t="shared" si="2095"/>
        <v>2640</v>
      </c>
      <c r="AO498" s="536">
        <f t="shared" si="2095"/>
        <v>2640</v>
      </c>
      <c r="AP498" s="536">
        <f t="shared" si="2095"/>
        <v>2640</v>
      </c>
      <c r="AQ498" s="536">
        <f t="shared" si="2095"/>
        <v>2640</v>
      </c>
      <c r="AR498" s="536">
        <f t="shared" si="2095"/>
        <v>2640</v>
      </c>
      <c r="AS498" s="536">
        <f t="shared" si="2095"/>
        <v>2640</v>
      </c>
      <c r="AT498" s="536">
        <f t="shared" si="2095"/>
        <v>2640</v>
      </c>
      <c r="AU498" s="536">
        <f t="shared" si="2095"/>
        <v>2640</v>
      </c>
      <c r="AV498" s="536">
        <f t="shared" si="2095"/>
        <v>2640</v>
      </c>
      <c r="AW498" s="536">
        <f t="shared" si="2095"/>
        <v>2640</v>
      </c>
      <c r="AX498" s="536">
        <f t="shared" si="2095"/>
        <v>2640</v>
      </c>
      <c r="AY498" s="536">
        <f t="shared" si="2095"/>
        <v>2640</v>
      </c>
      <c r="AZ498" s="536">
        <f t="shared" si="2095"/>
        <v>2640</v>
      </c>
      <c r="BA498" s="536">
        <f t="shared" si="2095"/>
        <v>2640</v>
      </c>
      <c r="BB498" s="536">
        <f t="shared" si="2095"/>
        <v>2640</v>
      </c>
      <c r="BC498" s="530"/>
      <c r="BD498" s="536">
        <f>2640*$K$1</f>
        <v>2640</v>
      </c>
      <c r="BE498" s="536">
        <f t="shared" ref="BE498:BY498" si="2096">2640*$K$1</f>
        <v>2640</v>
      </c>
      <c r="BF498" s="536">
        <f t="shared" si="2096"/>
        <v>2640</v>
      </c>
      <c r="BG498" s="536">
        <f t="shared" si="2096"/>
        <v>2640</v>
      </c>
      <c r="BH498" s="536">
        <f t="shared" si="2096"/>
        <v>2640</v>
      </c>
      <c r="BI498" s="536">
        <f t="shared" si="2096"/>
        <v>2640</v>
      </c>
      <c r="BJ498" s="536">
        <f t="shared" si="2096"/>
        <v>2640</v>
      </c>
      <c r="BK498" s="536">
        <f t="shared" si="2096"/>
        <v>2640</v>
      </c>
      <c r="BL498" s="536">
        <f t="shared" si="2096"/>
        <v>2640</v>
      </c>
      <c r="BM498" s="536">
        <f t="shared" si="2096"/>
        <v>2640</v>
      </c>
      <c r="BN498" s="536">
        <f t="shared" si="2096"/>
        <v>2640</v>
      </c>
      <c r="BO498" s="536">
        <f t="shared" si="2096"/>
        <v>2640</v>
      </c>
      <c r="BP498" s="536">
        <f t="shared" si="2096"/>
        <v>2640</v>
      </c>
      <c r="BQ498" s="536">
        <f t="shared" si="2096"/>
        <v>2640</v>
      </c>
      <c r="BR498" s="536">
        <f t="shared" si="2096"/>
        <v>2640</v>
      </c>
      <c r="BS498" s="536">
        <f t="shared" si="2096"/>
        <v>2640</v>
      </c>
      <c r="BT498" s="536">
        <f t="shared" si="2096"/>
        <v>2640</v>
      </c>
      <c r="BU498" s="530"/>
      <c r="BV498" s="536">
        <f t="shared" si="2096"/>
        <v>2640</v>
      </c>
      <c r="BW498" s="536">
        <f t="shared" si="2096"/>
        <v>2640</v>
      </c>
      <c r="BX498" s="536">
        <f t="shared" si="2096"/>
        <v>2640</v>
      </c>
      <c r="BY498" s="536">
        <f t="shared" si="2096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8">
        <f t="shared" si="2084"/>
        <v>2640</v>
      </c>
      <c r="CE498" s="1109">
        <f t="shared" si="2062"/>
        <v>2640</v>
      </c>
      <c r="CF498" s="1110">
        <f t="shared" si="2062"/>
        <v>2640</v>
      </c>
      <c r="CG498" s="1110">
        <f t="shared" si="2062"/>
        <v>2640</v>
      </c>
      <c r="CH498" s="1110">
        <f t="shared" si="2062"/>
        <v>2640</v>
      </c>
      <c r="CI498" s="1110">
        <f t="shared" si="2062"/>
        <v>2640</v>
      </c>
      <c r="CJ498" s="1110">
        <f t="shared" si="2062"/>
        <v>2640</v>
      </c>
      <c r="CK498" s="1111">
        <f t="shared" si="2062"/>
        <v>2640</v>
      </c>
      <c r="CL498" s="1111">
        <f t="shared" si="2062"/>
        <v>2640</v>
      </c>
      <c r="CM498" s="1111">
        <f t="shared" si="2062"/>
        <v>2640</v>
      </c>
      <c r="CN498" s="1110">
        <f t="shared" si="2062"/>
        <v>2640</v>
      </c>
      <c r="CO498" s="1110">
        <f t="shared" si="2062"/>
        <v>2640</v>
      </c>
      <c r="CP498" s="1110">
        <f t="shared" si="2062"/>
        <v>2640</v>
      </c>
      <c r="CQ498" s="1110">
        <f t="shared" si="2062"/>
        <v>2640</v>
      </c>
      <c r="CR498" s="1110">
        <f t="shared" si="2062"/>
        <v>2640</v>
      </c>
      <c r="CS498" s="1109">
        <f t="shared" si="2062"/>
        <v>2640</v>
      </c>
      <c r="CT498" s="1112">
        <f t="shared" si="2062"/>
        <v>2640</v>
      </c>
      <c r="CU498" s="324">
        <f t="shared" si="2063"/>
        <v>2640</v>
      </c>
      <c r="CV498" s="325">
        <f t="shared" si="2064"/>
        <v>2640</v>
      </c>
      <c r="CW498" s="326">
        <f t="shared" si="2065"/>
        <v>2640</v>
      </c>
      <c r="CX498" s="326">
        <f t="shared" si="2066"/>
        <v>2640</v>
      </c>
      <c r="CY498" s="326">
        <f t="shared" si="2067"/>
        <v>2640</v>
      </c>
      <c r="CZ498" s="326">
        <f t="shared" si="2068"/>
        <v>2640</v>
      </c>
      <c r="DA498" s="326">
        <f t="shared" si="2069"/>
        <v>2640</v>
      </c>
      <c r="DB498" s="327">
        <f t="shared" si="2070"/>
        <v>2640</v>
      </c>
      <c r="DC498" s="327">
        <f t="shared" si="2071"/>
        <v>2640</v>
      </c>
      <c r="DD498" s="327">
        <f t="shared" si="2072"/>
        <v>2640</v>
      </c>
      <c r="DE498" s="326">
        <f t="shared" si="2073"/>
        <v>2640</v>
      </c>
      <c r="DF498" s="326">
        <f t="shared" si="2074"/>
        <v>2640</v>
      </c>
      <c r="DG498" s="326">
        <f t="shared" si="2075"/>
        <v>2640</v>
      </c>
      <c r="DH498" s="326">
        <f t="shared" si="2076"/>
        <v>2640</v>
      </c>
      <c r="DI498" s="326">
        <f t="shared" si="2077"/>
        <v>2640</v>
      </c>
      <c r="DJ498" s="325">
        <f t="shared" si="2078"/>
        <v>2640</v>
      </c>
      <c r="DK498" s="324">
        <f t="shared" si="2079"/>
        <v>2640</v>
      </c>
      <c r="DL498" s="428">
        <f t="shared" si="2080"/>
        <v>17</v>
      </c>
      <c r="DM498" s="66">
        <f t="shared" si="2081"/>
        <v>17</v>
      </c>
      <c r="DN498" s="66">
        <f t="shared" si="2082"/>
        <v>17</v>
      </c>
      <c r="DO498" s="66">
        <f t="shared" si="2083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097">IF(B497="","",B497*B498/B$46/365/$G$1)</f>
        <v/>
      </c>
      <c r="C499" s="408" t="str">
        <f t="shared" si="2097"/>
        <v/>
      </c>
      <c r="D499" s="408" t="str">
        <f t="shared" si="2097"/>
        <v/>
      </c>
      <c r="E499" s="408" t="str">
        <f t="shared" si="2097"/>
        <v/>
      </c>
      <c r="F499" s="408" t="str">
        <f t="shared" si="2097"/>
        <v/>
      </c>
      <c r="G499" s="408" t="str">
        <f t="shared" si="2097"/>
        <v/>
      </c>
      <c r="H499" s="408" t="str">
        <f t="shared" si="2097"/>
        <v/>
      </c>
      <c r="I499" s="408" t="str">
        <f t="shared" si="2097"/>
        <v/>
      </c>
      <c r="J499" s="408" t="str">
        <f t="shared" si="2097"/>
        <v/>
      </c>
      <c r="K499" s="408" t="str">
        <f t="shared" ref="K499:R499" si="2098">IF(K497="","",K497*K498/K$46/365/$G$1)</f>
        <v/>
      </c>
      <c r="L499" s="408" t="str">
        <f t="shared" si="2098"/>
        <v/>
      </c>
      <c r="M499" s="408" t="str">
        <f t="shared" si="2098"/>
        <v/>
      </c>
      <c r="N499" s="408" t="str">
        <f t="shared" si="2098"/>
        <v/>
      </c>
      <c r="O499" s="408" t="str">
        <f t="shared" si="2098"/>
        <v/>
      </c>
      <c r="P499" s="408" t="str">
        <f t="shared" si="2098"/>
        <v/>
      </c>
      <c r="Q499" s="408" t="str">
        <f t="shared" si="2098"/>
        <v/>
      </c>
      <c r="R499" s="408" t="str">
        <f t="shared" si="2098"/>
        <v/>
      </c>
      <c r="S499" s="427"/>
      <c r="T499" s="408">
        <f t="shared" ref="T499:AB499" si="2099">IF(T497="","",T497*T498/T$46/365/$G$1)</f>
        <v>1.4465753424657531E-2</v>
      </c>
      <c r="U499" s="408" t="str">
        <f t="shared" si="2099"/>
        <v/>
      </c>
      <c r="V499" s="408" t="str">
        <f t="shared" si="2099"/>
        <v/>
      </c>
      <c r="W499" s="408" t="str">
        <f t="shared" si="2099"/>
        <v/>
      </c>
      <c r="X499" s="408" t="str">
        <f t="shared" si="2099"/>
        <v/>
      </c>
      <c r="Y499" s="408" t="str">
        <f t="shared" si="2099"/>
        <v/>
      </c>
      <c r="Z499" s="408" t="str">
        <f t="shared" si="2099"/>
        <v/>
      </c>
      <c r="AA499" s="408" t="str">
        <f t="shared" si="2099"/>
        <v/>
      </c>
      <c r="AB499" s="408" t="str">
        <f t="shared" si="2099"/>
        <v/>
      </c>
      <c r="AC499" s="408" t="str">
        <f t="shared" ref="AC499:AJ499" si="2100">IF(AC497="","",AC497*AC498/AC$46/365/$G$1)</f>
        <v/>
      </c>
      <c r="AD499" s="408" t="str">
        <f t="shared" si="2100"/>
        <v/>
      </c>
      <c r="AE499" s="408" t="str">
        <f t="shared" si="2100"/>
        <v/>
      </c>
      <c r="AF499" s="408" t="str">
        <f t="shared" si="2100"/>
        <v/>
      </c>
      <c r="AG499" s="408" t="str">
        <f t="shared" si="2100"/>
        <v/>
      </c>
      <c r="AH499" s="408" t="str">
        <f t="shared" si="2100"/>
        <v/>
      </c>
      <c r="AI499" s="408" t="str">
        <f t="shared" si="2100"/>
        <v/>
      </c>
      <c r="AJ499" s="408" t="str">
        <f t="shared" si="2100"/>
        <v/>
      </c>
      <c r="AK499" s="427"/>
      <c r="AL499" s="408">
        <f t="shared" ref="AL499:AT499" si="2101">IF(AL497="","",AL497*AL498/AL$46/365/$G$1)</f>
        <v>3.1561643835616431E-2</v>
      </c>
      <c r="AM499" s="408">
        <f t="shared" si="2101"/>
        <v>4.8219178082191776E-3</v>
      </c>
      <c r="AN499" s="408">
        <f t="shared" si="2101"/>
        <v>2.5831702544031315E-3</v>
      </c>
      <c r="AO499" s="408" t="str">
        <f t="shared" si="2101"/>
        <v/>
      </c>
      <c r="AP499" s="408">
        <f t="shared" si="2101"/>
        <v>6.4292237442922368E-3</v>
      </c>
      <c r="AQ499" s="408">
        <f t="shared" si="2101"/>
        <v>4.8219178082191776E-3</v>
      </c>
      <c r="AR499" s="408" t="str">
        <f t="shared" si="2101"/>
        <v/>
      </c>
      <c r="AS499" s="408">
        <f t="shared" si="2101"/>
        <v>2.8931506849315062E-2</v>
      </c>
      <c r="AT499" s="408">
        <f t="shared" si="2101"/>
        <v>1.3501369863013698E-2</v>
      </c>
      <c r="AU499" s="408" t="str">
        <f t="shared" ref="AU499:BB499" si="2102">IF(AU497="","",AU497*AU498/AU$46/365/$G$1)</f>
        <v/>
      </c>
      <c r="AV499" s="408" t="str">
        <f t="shared" si="2102"/>
        <v/>
      </c>
      <c r="AW499" s="408" t="str">
        <f t="shared" si="2102"/>
        <v/>
      </c>
      <c r="AX499" s="408" t="str">
        <f t="shared" si="2102"/>
        <v/>
      </c>
      <c r="AY499" s="408" t="str">
        <f t="shared" si="2102"/>
        <v/>
      </c>
      <c r="AZ499" s="408" t="str">
        <f t="shared" si="2102"/>
        <v/>
      </c>
      <c r="BA499" s="408" t="str">
        <f t="shared" si="2102"/>
        <v/>
      </c>
      <c r="BB499" s="408" t="str">
        <f t="shared" si="2102"/>
        <v/>
      </c>
      <c r="BC499" s="427"/>
      <c r="BD499" s="408">
        <f t="shared" ref="BD499:BL499" si="2103">IF(BD497="","",BD497*BD498/BD$46/365/$G$1)</f>
        <v>3.6164383561643827E-3</v>
      </c>
      <c r="BE499" s="408">
        <f t="shared" si="2103"/>
        <v>1.928767123287671E-2</v>
      </c>
      <c r="BF499" s="408">
        <f t="shared" si="2103"/>
        <v>1.9287671232876712E-3</v>
      </c>
      <c r="BG499" s="408" t="str">
        <f t="shared" si="2103"/>
        <v/>
      </c>
      <c r="BH499" s="408">
        <f t="shared" si="2103"/>
        <v>2.314520547945205E-2</v>
      </c>
      <c r="BI499" s="408">
        <f t="shared" si="2103"/>
        <v>4.1330724070450086E-3</v>
      </c>
      <c r="BJ499" s="408">
        <f t="shared" si="2103"/>
        <v>0.11572602739726025</v>
      </c>
      <c r="BK499" s="408">
        <f t="shared" si="2103"/>
        <v>2.1095890410958905E-2</v>
      </c>
      <c r="BL499" s="408" t="str">
        <f t="shared" si="2103"/>
        <v/>
      </c>
      <c r="BM499" s="408" t="str">
        <f t="shared" ref="BM499:BT499" si="2104">IF(BM497="","",BM497*BM498/BM$46/365/$G$1)</f>
        <v/>
      </c>
      <c r="BN499" s="408" t="str">
        <f t="shared" si="2104"/>
        <v/>
      </c>
      <c r="BO499" s="408" t="str">
        <f t="shared" si="2104"/>
        <v/>
      </c>
      <c r="BP499" s="408" t="str">
        <f t="shared" si="2104"/>
        <v/>
      </c>
      <c r="BQ499" s="408" t="str">
        <f t="shared" si="2104"/>
        <v/>
      </c>
      <c r="BR499" s="408" t="str">
        <f t="shared" si="2104"/>
        <v/>
      </c>
      <c r="BS499" s="408" t="str">
        <f t="shared" si="2104"/>
        <v/>
      </c>
      <c r="BT499" s="408" t="str">
        <f t="shared" si="2104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3" t="str">
        <f t="shared" si="2084"/>
        <v/>
      </c>
      <c r="CE499" s="1114" t="str">
        <f t="shared" si="2062"/>
        <v/>
      </c>
      <c r="CF499" s="1115" t="str">
        <f t="shared" si="2062"/>
        <v/>
      </c>
      <c r="CG499" s="1115" t="str">
        <f t="shared" si="2062"/>
        <v/>
      </c>
      <c r="CH499" s="1115" t="str">
        <f t="shared" si="2062"/>
        <v/>
      </c>
      <c r="CI499" s="1115">
        <f t="shared" si="2062"/>
        <v>1.9287671232876712E-3</v>
      </c>
      <c r="CJ499" s="1115">
        <f t="shared" si="2062"/>
        <v>3.6164383561643827E-3</v>
      </c>
      <c r="CK499" s="1116">
        <f t="shared" si="2062"/>
        <v>4.1330724070450086E-3</v>
      </c>
      <c r="CL499" s="1116">
        <f t="shared" si="2062"/>
        <v>1.928767123287671E-2</v>
      </c>
      <c r="CM499" s="1116">
        <f t="shared" si="2062"/>
        <v>2.1095890410958905E-2</v>
      </c>
      <c r="CN499" s="1115">
        <f t="shared" si="2062"/>
        <v>2.314520547945205E-2</v>
      </c>
      <c r="CO499" s="1115">
        <f t="shared" si="2062"/>
        <v>0.11572602739726025</v>
      </c>
      <c r="CP499" s="1115" t="str">
        <f t="shared" si="2062"/>
        <v/>
      </c>
      <c r="CQ499" s="1115" t="str">
        <f t="shared" si="2062"/>
        <v/>
      </c>
      <c r="CR499" s="1115" t="str">
        <f t="shared" si="2062"/>
        <v/>
      </c>
      <c r="CS499" s="1114" t="str">
        <f t="shared" si="2062"/>
        <v/>
      </c>
      <c r="CT499" s="1117" t="str">
        <f t="shared" si="2062"/>
        <v/>
      </c>
      <c r="CU499" s="312" t="str">
        <f t="shared" si="2063"/>
        <v/>
      </c>
      <c r="CV499" s="313" t="str">
        <f t="shared" si="2064"/>
        <v/>
      </c>
      <c r="CW499" s="314" t="str">
        <f t="shared" si="2065"/>
        <v/>
      </c>
      <c r="CX499" s="314" t="str">
        <f t="shared" si="2066"/>
        <v/>
      </c>
      <c r="CY499" s="314" t="str">
        <f t="shared" si="2067"/>
        <v/>
      </c>
      <c r="CZ499" s="314">
        <f t="shared" si="2068"/>
        <v>1.9287671232876712E-3</v>
      </c>
      <c r="DA499" s="314">
        <f t="shared" si="2069"/>
        <v>3.6164383561643827E-3</v>
      </c>
      <c r="DB499" s="315">
        <f t="shared" si="2070"/>
        <v>4.1330724070450086E-3</v>
      </c>
      <c r="DC499" s="315">
        <f t="shared" si="2071"/>
        <v>1.928767123287671E-2</v>
      </c>
      <c r="DD499" s="315">
        <f t="shared" si="2072"/>
        <v>2.1095890410958905E-2</v>
      </c>
      <c r="DE499" s="314">
        <f t="shared" si="2073"/>
        <v>2.314520547945205E-2</v>
      </c>
      <c r="DF499" s="314">
        <f t="shared" si="2074"/>
        <v>0.11572602739726025</v>
      </c>
      <c r="DG499" s="314" t="str">
        <f t="shared" si="2075"/>
        <v/>
      </c>
      <c r="DH499" s="314" t="str">
        <f t="shared" si="2076"/>
        <v/>
      </c>
      <c r="DI499" s="314" t="str">
        <f t="shared" si="2077"/>
        <v/>
      </c>
      <c r="DJ499" s="313" t="str">
        <f t="shared" si="2078"/>
        <v/>
      </c>
      <c r="DK499" s="312" t="str">
        <f t="shared" si="2079"/>
        <v/>
      </c>
      <c r="DL499" s="428">
        <f t="shared" si="2080"/>
        <v>0</v>
      </c>
      <c r="DM499" s="66">
        <f t="shared" si="2081"/>
        <v>1</v>
      </c>
      <c r="DN499" s="66">
        <f t="shared" si="2082"/>
        <v>7</v>
      </c>
      <c r="DO499" s="66">
        <f t="shared" si="2083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768"/>
        <v/>
      </c>
      <c r="CA500" s="373" t="str">
        <f t="shared" si="1769"/>
        <v/>
      </c>
      <c r="CB500" s="373">
        <f t="shared" si="1770"/>
        <v>5.5200000000000005</v>
      </c>
      <c r="CC500" s="462">
        <f t="shared" si="1771"/>
        <v>3.9199999999999995</v>
      </c>
      <c r="CD500" s="1108" t="str">
        <f t="shared" si="2084"/>
        <v/>
      </c>
      <c r="CE500" s="1109" t="str">
        <f t="shared" ref="CE500:CS500" si="2105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0" t="str">
        <f t="shared" si="2105"/>
        <v/>
      </c>
      <c r="CG500" s="1110" t="str">
        <f t="shared" si="2105"/>
        <v/>
      </c>
      <c r="CH500" s="1110" t="str">
        <f t="shared" si="2105"/>
        <v/>
      </c>
      <c r="CI500" s="1110">
        <f t="shared" si="2105"/>
        <v>0.8</v>
      </c>
      <c r="CJ500" s="1110">
        <f t="shared" si="2105"/>
        <v>1</v>
      </c>
      <c r="CK500" s="1111">
        <f t="shared" si="2105"/>
        <v>1.5</v>
      </c>
      <c r="CL500" s="1111">
        <f t="shared" si="2105"/>
        <v>1.8</v>
      </c>
      <c r="CM500" s="1111">
        <f t="shared" si="2105"/>
        <v>5.3</v>
      </c>
      <c r="CN500" s="1110">
        <f t="shared" si="2105"/>
        <v>10</v>
      </c>
      <c r="CO500" s="1110">
        <f t="shared" si="2105"/>
        <v>10</v>
      </c>
      <c r="CP500" s="1110" t="str">
        <f t="shared" si="2105"/>
        <v/>
      </c>
      <c r="CQ500" s="1110" t="str">
        <f t="shared" si="2105"/>
        <v/>
      </c>
      <c r="CR500" s="1110" t="str">
        <f t="shared" si="2105"/>
        <v/>
      </c>
      <c r="CS500" s="1109" t="str">
        <f t="shared" si="2105"/>
        <v/>
      </c>
      <c r="CT500" s="1112" t="str">
        <f t="shared" ref="CE500:CT505" si="2106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2063"/>
        <v/>
      </c>
      <c r="CV500" s="325" t="str">
        <f t="shared" si="2064"/>
        <v/>
      </c>
      <c r="CW500" s="326" t="str">
        <f t="shared" si="2065"/>
        <v/>
      </c>
      <c r="CX500" s="326" t="str">
        <f t="shared" si="2066"/>
        <v/>
      </c>
      <c r="CY500" s="326" t="str">
        <f t="shared" si="2067"/>
        <v/>
      </c>
      <c r="CZ500" s="326">
        <f t="shared" si="2068"/>
        <v>0.8</v>
      </c>
      <c r="DA500" s="326">
        <f t="shared" si="2069"/>
        <v>1</v>
      </c>
      <c r="DB500" s="327">
        <f t="shared" si="2070"/>
        <v>1.5</v>
      </c>
      <c r="DC500" s="327">
        <f t="shared" si="2071"/>
        <v>1.8</v>
      </c>
      <c r="DD500" s="327">
        <f t="shared" si="2072"/>
        <v>5.3</v>
      </c>
      <c r="DE500" s="326">
        <f t="shared" si="2073"/>
        <v>10</v>
      </c>
      <c r="DF500" s="326">
        <f t="shared" si="2074"/>
        <v>10</v>
      </c>
      <c r="DG500" s="326" t="str">
        <f t="shared" si="2075"/>
        <v/>
      </c>
      <c r="DH500" s="326" t="str">
        <f t="shared" si="2076"/>
        <v/>
      </c>
      <c r="DI500" s="326" t="str">
        <f t="shared" si="2077"/>
        <v/>
      </c>
      <c r="DJ500" s="325" t="str">
        <f t="shared" si="2078"/>
        <v/>
      </c>
      <c r="DK500" s="324" t="str">
        <f t="shared" si="2079"/>
        <v/>
      </c>
      <c r="DL500" s="428">
        <f t="shared" si="2080"/>
        <v>0</v>
      </c>
      <c r="DM500" s="66">
        <f t="shared" si="2081"/>
        <v>1</v>
      </c>
      <c r="DN500" s="66">
        <f t="shared" si="2082"/>
        <v>7</v>
      </c>
      <c r="DO500" s="66">
        <f t="shared" si="2083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2107">IF(B500="","",B495*B500*B496)</f>
        <v/>
      </c>
      <c r="C501" s="405" t="str">
        <f t="shared" si="2107"/>
        <v/>
      </c>
      <c r="D501" s="405" t="str">
        <f t="shared" si="2107"/>
        <v/>
      </c>
      <c r="E501" s="405" t="str">
        <f t="shared" si="2107"/>
        <v/>
      </c>
      <c r="F501" s="405" t="str">
        <f t="shared" si="2107"/>
        <v/>
      </c>
      <c r="G501" s="405" t="str">
        <f t="shared" si="2107"/>
        <v/>
      </c>
      <c r="H501" s="405" t="str">
        <f t="shared" si="2107"/>
        <v/>
      </c>
      <c r="I501" s="405" t="str">
        <f t="shared" si="2107"/>
        <v/>
      </c>
      <c r="J501" s="405" t="str">
        <f t="shared" si="2107"/>
        <v/>
      </c>
      <c r="K501" s="405" t="str">
        <f t="shared" ref="K501:R501" si="2108">IF(K500="","",K495*K500*K496)</f>
        <v/>
      </c>
      <c r="L501" s="405" t="str">
        <f t="shared" si="2108"/>
        <v/>
      </c>
      <c r="M501" s="405" t="str">
        <f t="shared" si="2108"/>
        <v/>
      </c>
      <c r="N501" s="405" t="str">
        <f t="shared" si="2108"/>
        <v/>
      </c>
      <c r="O501" s="405" t="str">
        <f t="shared" si="2108"/>
        <v/>
      </c>
      <c r="P501" s="405" t="str">
        <f t="shared" si="2108"/>
        <v/>
      </c>
      <c r="Q501" s="405" t="str">
        <f t="shared" si="2108"/>
        <v/>
      </c>
      <c r="R501" s="405" t="str">
        <f t="shared" si="2108"/>
        <v/>
      </c>
      <c r="S501" s="437"/>
      <c r="T501" s="405">
        <f t="shared" ref="T501:AB501" si="2109">IF(T500="","",T495*T500*T496)</f>
        <v>24</v>
      </c>
      <c r="U501" s="405" t="str">
        <f t="shared" si="2109"/>
        <v/>
      </c>
      <c r="V501" s="405" t="str">
        <f t="shared" si="2109"/>
        <v/>
      </c>
      <c r="W501" s="405" t="str">
        <f t="shared" si="2109"/>
        <v/>
      </c>
      <c r="X501" s="405" t="str">
        <f t="shared" si="2109"/>
        <v/>
      </c>
      <c r="Y501" s="405" t="str">
        <f t="shared" si="2109"/>
        <v/>
      </c>
      <c r="Z501" s="405" t="str">
        <f t="shared" si="2109"/>
        <v/>
      </c>
      <c r="AA501" s="405" t="str">
        <f t="shared" si="2109"/>
        <v/>
      </c>
      <c r="AB501" s="405" t="str">
        <f t="shared" si="2109"/>
        <v/>
      </c>
      <c r="AC501" s="405" t="str">
        <f t="shared" ref="AC501:AJ501" si="2110">IF(AC500="","",AC495*AC500*AC496)</f>
        <v/>
      </c>
      <c r="AD501" s="405" t="str">
        <f t="shared" si="2110"/>
        <v/>
      </c>
      <c r="AE501" s="405" t="str">
        <f t="shared" si="2110"/>
        <v/>
      </c>
      <c r="AF501" s="405" t="str">
        <f t="shared" si="2110"/>
        <v/>
      </c>
      <c r="AG501" s="405" t="str">
        <f t="shared" si="2110"/>
        <v/>
      </c>
      <c r="AH501" s="405" t="str">
        <f t="shared" si="2110"/>
        <v/>
      </c>
      <c r="AI501" s="405" t="str">
        <f t="shared" si="2110"/>
        <v/>
      </c>
      <c r="AJ501" s="405" t="str">
        <f t="shared" si="2110"/>
        <v/>
      </c>
      <c r="AK501" s="437"/>
      <c r="AL501" s="405">
        <f t="shared" ref="AL501:AT501" si="2111">IF(AL500="","",AL495*AL500*AL496)</f>
        <v>1080</v>
      </c>
      <c r="AM501" s="405">
        <f t="shared" si="2111"/>
        <v>96</v>
      </c>
      <c r="AN501" s="405">
        <f t="shared" si="2111"/>
        <v>72</v>
      </c>
      <c r="AO501" s="405" t="str">
        <f t="shared" si="2111"/>
        <v/>
      </c>
      <c r="AP501" s="405">
        <f t="shared" si="2111"/>
        <v>105.6</v>
      </c>
      <c r="AQ501" s="405">
        <f t="shared" si="2111"/>
        <v>60</v>
      </c>
      <c r="AR501" s="405" t="str">
        <f t="shared" si="2111"/>
        <v/>
      </c>
      <c r="AS501" s="405">
        <f t="shared" si="2111"/>
        <v>576</v>
      </c>
      <c r="AT501" s="405">
        <f t="shared" si="2111"/>
        <v>336</v>
      </c>
      <c r="AU501" s="405" t="str">
        <f t="shared" ref="AU501:BB501" si="2112">IF(AU500="","",AU495*AU500*AU496)</f>
        <v/>
      </c>
      <c r="AV501" s="405" t="str">
        <f t="shared" si="2112"/>
        <v/>
      </c>
      <c r="AW501" s="405" t="str">
        <f t="shared" si="2112"/>
        <v/>
      </c>
      <c r="AX501" s="405" t="str">
        <f t="shared" si="2112"/>
        <v/>
      </c>
      <c r="AY501" s="405" t="str">
        <f t="shared" si="2112"/>
        <v/>
      </c>
      <c r="AZ501" s="405" t="str">
        <f t="shared" si="2112"/>
        <v/>
      </c>
      <c r="BA501" s="405" t="str">
        <f t="shared" si="2112"/>
        <v/>
      </c>
      <c r="BB501" s="405" t="str">
        <f t="shared" si="2112"/>
        <v/>
      </c>
      <c r="BC501" s="437"/>
      <c r="BD501" s="405">
        <f t="shared" ref="BD501:BL501" si="2113">IF(BD500="","",BD495*BD500*BD496)</f>
        <v>32.400000000000006</v>
      </c>
      <c r="BE501" s="405">
        <f t="shared" si="2113"/>
        <v>76.800000000000011</v>
      </c>
      <c r="BF501" s="405">
        <f t="shared" si="2113"/>
        <v>42.4</v>
      </c>
      <c r="BG501" s="405" t="str">
        <f t="shared" si="2113"/>
        <v/>
      </c>
      <c r="BH501" s="405">
        <f t="shared" si="2113"/>
        <v>960</v>
      </c>
      <c r="BI501" s="405">
        <f t="shared" si="2113"/>
        <v>120</v>
      </c>
      <c r="BJ501" s="405">
        <f t="shared" si="2113"/>
        <v>432</v>
      </c>
      <c r="BK501" s="405">
        <f t="shared" si="2113"/>
        <v>105</v>
      </c>
      <c r="BL501" s="405" t="str">
        <f t="shared" si="2113"/>
        <v/>
      </c>
      <c r="BM501" s="405" t="str">
        <f t="shared" ref="BM501:BT501" si="2114">IF(BM500="","",BM495*BM500*BM496)</f>
        <v/>
      </c>
      <c r="BN501" s="405" t="str">
        <f t="shared" si="2114"/>
        <v/>
      </c>
      <c r="BO501" s="405" t="str">
        <f t="shared" si="2114"/>
        <v/>
      </c>
      <c r="BP501" s="405" t="str">
        <f t="shared" si="2114"/>
        <v/>
      </c>
      <c r="BQ501" s="405" t="str">
        <f t="shared" si="2114"/>
        <v/>
      </c>
      <c r="BR501" s="405" t="str">
        <f t="shared" si="2114"/>
        <v/>
      </c>
      <c r="BS501" s="405" t="str">
        <f t="shared" si="2114"/>
        <v/>
      </c>
      <c r="BT501" s="405" t="str">
        <f t="shared" si="2114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8" t="str">
        <f t="shared" si="2084"/>
        <v/>
      </c>
      <c r="CE501" s="1109" t="str">
        <f t="shared" si="2106"/>
        <v/>
      </c>
      <c r="CF501" s="1110" t="str">
        <f t="shared" si="2106"/>
        <v/>
      </c>
      <c r="CG501" s="1110" t="str">
        <f t="shared" si="2106"/>
        <v/>
      </c>
      <c r="CH501" s="1110" t="str">
        <f t="shared" si="2106"/>
        <v/>
      </c>
      <c r="CI501" s="1110">
        <f t="shared" si="2106"/>
        <v>32.400000000000006</v>
      </c>
      <c r="CJ501" s="1110">
        <f t="shared" si="2106"/>
        <v>42.4</v>
      </c>
      <c r="CK501" s="1111">
        <f t="shared" si="2106"/>
        <v>76.800000000000011</v>
      </c>
      <c r="CL501" s="1111">
        <f t="shared" si="2106"/>
        <v>105</v>
      </c>
      <c r="CM501" s="1111">
        <f t="shared" si="2106"/>
        <v>120</v>
      </c>
      <c r="CN501" s="1110">
        <f t="shared" si="2106"/>
        <v>432</v>
      </c>
      <c r="CO501" s="1110">
        <f t="shared" si="2106"/>
        <v>960</v>
      </c>
      <c r="CP501" s="1110" t="str">
        <f t="shared" si="2106"/>
        <v/>
      </c>
      <c r="CQ501" s="1110" t="str">
        <f t="shared" si="2106"/>
        <v/>
      </c>
      <c r="CR501" s="1110" t="str">
        <f t="shared" si="2106"/>
        <v/>
      </c>
      <c r="CS501" s="1109" t="str">
        <f t="shared" si="2106"/>
        <v/>
      </c>
      <c r="CT501" s="1112" t="str">
        <f t="shared" si="2106"/>
        <v/>
      </c>
      <c r="CU501" s="324" t="str">
        <f t="shared" si="2063"/>
        <v/>
      </c>
      <c r="CV501" s="325" t="str">
        <f t="shared" si="2064"/>
        <v/>
      </c>
      <c r="CW501" s="326" t="str">
        <f t="shared" si="2065"/>
        <v/>
      </c>
      <c r="CX501" s="326" t="str">
        <f t="shared" si="2066"/>
        <v/>
      </c>
      <c r="CY501" s="326" t="str">
        <f t="shared" si="2067"/>
        <v/>
      </c>
      <c r="CZ501" s="326">
        <f t="shared" si="2068"/>
        <v>32.400000000000006</v>
      </c>
      <c r="DA501" s="326">
        <f t="shared" si="2069"/>
        <v>42.4</v>
      </c>
      <c r="DB501" s="327">
        <f t="shared" si="2070"/>
        <v>76.800000000000011</v>
      </c>
      <c r="DC501" s="327">
        <f t="shared" si="2071"/>
        <v>105</v>
      </c>
      <c r="DD501" s="327">
        <f t="shared" si="2072"/>
        <v>120</v>
      </c>
      <c r="DE501" s="326">
        <f t="shared" si="2073"/>
        <v>432</v>
      </c>
      <c r="DF501" s="326">
        <f t="shared" si="2074"/>
        <v>960</v>
      </c>
      <c r="DG501" s="326" t="str">
        <f t="shared" si="2075"/>
        <v/>
      </c>
      <c r="DH501" s="326" t="str">
        <f t="shared" si="2076"/>
        <v/>
      </c>
      <c r="DI501" s="326" t="str">
        <f t="shared" si="2077"/>
        <v/>
      </c>
      <c r="DJ501" s="325" t="str">
        <f t="shared" si="2078"/>
        <v/>
      </c>
      <c r="DK501" s="324" t="str">
        <f t="shared" si="2079"/>
        <v/>
      </c>
      <c r="DL501" s="428">
        <f t="shared" si="2080"/>
        <v>0</v>
      </c>
      <c r="DM501" s="66">
        <f t="shared" si="2081"/>
        <v>1</v>
      </c>
      <c r="DN501" s="66">
        <f t="shared" si="2082"/>
        <v>7</v>
      </c>
      <c r="DO501" s="66">
        <f t="shared" si="2083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3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8" t="str">
        <f t="shared" si="2084"/>
        <v/>
      </c>
      <c r="CE502" s="1109" t="str">
        <f t="shared" si="2106"/>
        <v/>
      </c>
      <c r="CF502" s="1110" t="str">
        <f t="shared" si="2106"/>
        <v/>
      </c>
      <c r="CG502" s="1110" t="str">
        <f t="shared" si="2106"/>
        <v/>
      </c>
      <c r="CH502" s="1110" t="str">
        <f t="shared" si="2106"/>
        <v/>
      </c>
      <c r="CI502" s="1110" t="str">
        <f t="shared" si="2106"/>
        <v/>
      </c>
      <c r="CJ502" s="1110" t="str">
        <f t="shared" si="2106"/>
        <v/>
      </c>
      <c r="CK502" s="1111" t="str">
        <f t="shared" si="2106"/>
        <v/>
      </c>
      <c r="CL502" s="1111">
        <f t="shared" si="2106"/>
        <v>20</v>
      </c>
      <c r="CM502" s="1111">
        <f t="shared" si="2106"/>
        <v>50</v>
      </c>
      <c r="CN502" s="1110" t="str">
        <f t="shared" si="2106"/>
        <v/>
      </c>
      <c r="CO502" s="1110" t="str">
        <f t="shared" si="2106"/>
        <v/>
      </c>
      <c r="CP502" s="1110" t="str">
        <f t="shared" si="2106"/>
        <v/>
      </c>
      <c r="CQ502" s="1110" t="str">
        <f t="shared" si="2106"/>
        <v/>
      </c>
      <c r="CR502" s="1110" t="str">
        <f t="shared" si="2106"/>
        <v/>
      </c>
      <c r="CS502" s="1109" t="str">
        <f t="shared" si="2106"/>
        <v/>
      </c>
      <c r="CT502" s="1112" t="str">
        <f t="shared" si="2106"/>
        <v/>
      </c>
      <c r="CU502" s="324" t="str">
        <f t="shared" si="2063"/>
        <v/>
      </c>
      <c r="CV502" s="325" t="str">
        <f t="shared" si="2064"/>
        <v/>
      </c>
      <c r="CW502" s="326" t="str">
        <f t="shared" si="2065"/>
        <v/>
      </c>
      <c r="CX502" s="326" t="str">
        <f t="shared" si="2066"/>
        <v/>
      </c>
      <c r="CY502" s="326" t="str">
        <f t="shared" si="2067"/>
        <v/>
      </c>
      <c r="CZ502" s="326" t="str">
        <f t="shared" si="2068"/>
        <v/>
      </c>
      <c r="DA502" s="326" t="str">
        <f t="shared" si="2069"/>
        <v/>
      </c>
      <c r="DB502" s="327" t="str">
        <f t="shared" si="2070"/>
        <v/>
      </c>
      <c r="DC502" s="327">
        <f t="shared" si="2071"/>
        <v>20</v>
      </c>
      <c r="DD502" s="327">
        <f t="shared" si="2072"/>
        <v>50</v>
      </c>
      <c r="DE502" s="326" t="str">
        <f t="shared" si="2073"/>
        <v/>
      </c>
      <c r="DF502" s="326" t="str">
        <f t="shared" si="2074"/>
        <v/>
      </c>
      <c r="DG502" s="326" t="str">
        <f t="shared" si="2075"/>
        <v/>
      </c>
      <c r="DH502" s="326" t="str">
        <f t="shared" si="2076"/>
        <v/>
      </c>
      <c r="DI502" s="326" t="str">
        <f t="shared" si="2077"/>
        <v/>
      </c>
      <c r="DJ502" s="325" t="str">
        <f t="shared" si="2078"/>
        <v/>
      </c>
      <c r="DK502" s="324" t="str">
        <f t="shared" si="2079"/>
        <v/>
      </c>
      <c r="DL502" s="428">
        <f t="shared" si="2080"/>
        <v>1</v>
      </c>
      <c r="DM502" s="66">
        <f t="shared" si="2081"/>
        <v>2</v>
      </c>
      <c r="DN502" s="66">
        <f t="shared" si="2082"/>
        <v>2</v>
      </c>
      <c r="DO502" s="66">
        <f t="shared" si="2083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8" t="str">
        <f t="shared" si="2084"/>
        <v/>
      </c>
      <c r="CE503" s="1109" t="str">
        <f t="shared" si="2106"/>
        <v/>
      </c>
      <c r="CF503" s="1110" t="str">
        <f t="shared" si="2106"/>
        <v/>
      </c>
      <c r="CG503" s="1110" t="str">
        <f t="shared" si="2106"/>
        <v/>
      </c>
      <c r="CH503" s="1110" t="str">
        <f t="shared" si="2106"/>
        <v/>
      </c>
      <c r="CI503" s="1110" t="str">
        <f t="shared" si="2106"/>
        <v/>
      </c>
      <c r="CJ503" s="1110" t="str">
        <f t="shared" si="2106"/>
        <v/>
      </c>
      <c r="CK503" s="1111" t="str">
        <f t="shared" si="2106"/>
        <v/>
      </c>
      <c r="CL503" s="1111">
        <f t="shared" si="2106"/>
        <v>2</v>
      </c>
      <c r="CM503" s="1111">
        <f t="shared" si="2106"/>
        <v>4</v>
      </c>
      <c r="CN503" s="1110" t="str">
        <f t="shared" si="2106"/>
        <v/>
      </c>
      <c r="CO503" s="1110" t="str">
        <f t="shared" si="2106"/>
        <v/>
      </c>
      <c r="CP503" s="1110" t="str">
        <f t="shared" si="2106"/>
        <v/>
      </c>
      <c r="CQ503" s="1110" t="str">
        <f t="shared" si="2106"/>
        <v/>
      </c>
      <c r="CR503" s="1110" t="str">
        <f t="shared" si="2106"/>
        <v/>
      </c>
      <c r="CS503" s="1109" t="str">
        <f t="shared" si="2106"/>
        <v/>
      </c>
      <c r="CT503" s="1112" t="str">
        <f t="shared" si="2106"/>
        <v/>
      </c>
      <c r="CU503" s="324" t="str">
        <f t="shared" si="2063"/>
        <v/>
      </c>
      <c r="CV503" s="325" t="str">
        <f t="shared" si="2064"/>
        <v/>
      </c>
      <c r="CW503" s="326" t="str">
        <f t="shared" si="2065"/>
        <v/>
      </c>
      <c r="CX503" s="326" t="str">
        <f t="shared" si="2066"/>
        <v/>
      </c>
      <c r="CY503" s="326" t="str">
        <f t="shared" si="2067"/>
        <v/>
      </c>
      <c r="CZ503" s="326" t="str">
        <f t="shared" si="2068"/>
        <v/>
      </c>
      <c r="DA503" s="326" t="str">
        <f t="shared" si="2069"/>
        <v/>
      </c>
      <c r="DB503" s="327" t="str">
        <f t="shared" si="2070"/>
        <v/>
      </c>
      <c r="DC503" s="327">
        <f t="shared" si="2071"/>
        <v>2</v>
      </c>
      <c r="DD503" s="327">
        <f t="shared" si="2072"/>
        <v>4</v>
      </c>
      <c r="DE503" s="326" t="str">
        <f t="shared" si="2073"/>
        <v/>
      </c>
      <c r="DF503" s="326" t="str">
        <f t="shared" si="2074"/>
        <v/>
      </c>
      <c r="DG503" s="326" t="str">
        <f t="shared" si="2075"/>
        <v/>
      </c>
      <c r="DH503" s="326" t="str">
        <f t="shared" si="2076"/>
        <v/>
      </c>
      <c r="DI503" s="326" t="str">
        <f t="shared" si="2077"/>
        <v/>
      </c>
      <c r="DJ503" s="325" t="str">
        <f t="shared" si="2078"/>
        <v/>
      </c>
      <c r="DK503" s="324" t="str">
        <f t="shared" si="2079"/>
        <v/>
      </c>
      <c r="DL503" s="428">
        <f t="shared" si="2080"/>
        <v>1</v>
      </c>
      <c r="DM503" s="66">
        <f t="shared" si="2081"/>
        <v>2</v>
      </c>
      <c r="DN503" s="66">
        <f t="shared" si="2082"/>
        <v>2</v>
      </c>
      <c r="DO503" s="66">
        <f t="shared" si="2083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15">1140*$K$1</f>
        <v>1140</v>
      </c>
      <c r="D504" s="536">
        <f t="shared" si="2115"/>
        <v>1140</v>
      </c>
      <c r="E504" s="536">
        <f t="shared" si="2115"/>
        <v>1140</v>
      </c>
      <c r="F504" s="536">
        <f t="shared" si="2115"/>
        <v>1140</v>
      </c>
      <c r="G504" s="536">
        <f t="shared" si="2115"/>
        <v>1140</v>
      </c>
      <c r="H504" s="536">
        <f t="shared" si="2115"/>
        <v>1140</v>
      </c>
      <c r="I504" s="536">
        <f t="shared" si="2115"/>
        <v>1140</v>
      </c>
      <c r="J504" s="536">
        <f t="shared" si="2115"/>
        <v>1140</v>
      </c>
      <c r="K504" s="536">
        <f t="shared" si="2115"/>
        <v>1140</v>
      </c>
      <c r="L504" s="536">
        <f t="shared" si="2115"/>
        <v>1140</v>
      </c>
      <c r="M504" s="536">
        <f t="shared" si="2115"/>
        <v>1140</v>
      </c>
      <c r="N504" s="536">
        <f t="shared" si="2115"/>
        <v>1140</v>
      </c>
      <c r="O504" s="536">
        <f t="shared" si="2115"/>
        <v>1140</v>
      </c>
      <c r="P504" s="536">
        <f t="shared" si="2115"/>
        <v>1140</v>
      </c>
      <c r="Q504" s="536">
        <f t="shared" si="2115"/>
        <v>1140</v>
      </c>
      <c r="R504" s="536">
        <f t="shared" si="2115"/>
        <v>1140</v>
      </c>
      <c r="S504" s="530"/>
      <c r="T504" s="536">
        <f>1140*$K$1</f>
        <v>1140</v>
      </c>
      <c r="U504" s="536">
        <f t="shared" ref="U504:AJ504" si="2116">1140*$K$1</f>
        <v>1140</v>
      </c>
      <c r="V504" s="536">
        <f t="shared" si="2116"/>
        <v>1140</v>
      </c>
      <c r="W504" s="536">
        <f t="shared" si="2116"/>
        <v>1140</v>
      </c>
      <c r="X504" s="536">
        <f t="shared" si="2116"/>
        <v>1140</v>
      </c>
      <c r="Y504" s="536">
        <f t="shared" si="2116"/>
        <v>1140</v>
      </c>
      <c r="Z504" s="536">
        <v>1140</v>
      </c>
      <c r="AA504" s="536">
        <f t="shared" si="2116"/>
        <v>1140</v>
      </c>
      <c r="AB504" s="536">
        <f t="shared" si="2116"/>
        <v>1140</v>
      </c>
      <c r="AC504" s="536">
        <f t="shared" si="2116"/>
        <v>1140</v>
      </c>
      <c r="AD504" s="536">
        <f t="shared" si="2116"/>
        <v>1140</v>
      </c>
      <c r="AE504" s="536">
        <f t="shared" si="2116"/>
        <v>1140</v>
      </c>
      <c r="AF504" s="536">
        <f t="shared" si="2116"/>
        <v>1140</v>
      </c>
      <c r="AG504" s="536">
        <f t="shared" si="2116"/>
        <v>1140</v>
      </c>
      <c r="AH504" s="536">
        <f t="shared" si="2116"/>
        <v>1140</v>
      </c>
      <c r="AI504" s="536">
        <f t="shared" si="2116"/>
        <v>1140</v>
      </c>
      <c r="AJ504" s="536">
        <f t="shared" si="2116"/>
        <v>1140</v>
      </c>
      <c r="AK504" s="530"/>
      <c r="AL504" s="536">
        <f>1140*$K$1</f>
        <v>1140</v>
      </c>
      <c r="AM504" s="536">
        <f t="shared" ref="AM504:BB504" si="2117">1140*$K$1</f>
        <v>1140</v>
      </c>
      <c r="AN504" s="536">
        <f t="shared" si="2117"/>
        <v>1140</v>
      </c>
      <c r="AO504" s="536">
        <f t="shared" si="2117"/>
        <v>1140</v>
      </c>
      <c r="AP504" s="536">
        <f t="shared" si="2117"/>
        <v>1140</v>
      </c>
      <c r="AQ504" s="536">
        <f t="shared" si="2117"/>
        <v>1140</v>
      </c>
      <c r="AR504" s="536">
        <f t="shared" si="2117"/>
        <v>1140</v>
      </c>
      <c r="AS504" s="536">
        <f t="shared" si="2117"/>
        <v>1140</v>
      </c>
      <c r="AT504" s="536">
        <f t="shared" si="2117"/>
        <v>1140</v>
      </c>
      <c r="AU504" s="536">
        <f t="shared" si="2117"/>
        <v>1140</v>
      </c>
      <c r="AV504" s="536">
        <f t="shared" si="2117"/>
        <v>1140</v>
      </c>
      <c r="AW504" s="536">
        <f t="shared" si="2117"/>
        <v>1140</v>
      </c>
      <c r="AX504" s="536">
        <f t="shared" si="2117"/>
        <v>1140</v>
      </c>
      <c r="AY504" s="536">
        <f t="shared" si="2117"/>
        <v>1140</v>
      </c>
      <c r="AZ504" s="536">
        <f t="shared" si="2117"/>
        <v>1140</v>
      </c>
      <c r="BA504" s="536">
        <f t="shared" si="2117"/>
        <v>1140</v>
      </c>
      <c r="BB504" s="536">
        <f t="shared" si="2117"/>
        <v>1140</v>
      </c>
      <c r="BC504" s="530"/>
      <c r="BD504" s="536">
        <f>1140*$K$1</f>
        <v>1140</v>
      </c>
      <c r="BE504" s="536">
        <f t="shared" ref="BE504:BY504" si="2118">1140*$K$1</f>
        <v>1140</v>
      </c>
      <c r="BF504" s="536">
        <f t="shared" si="2118"/>
        <v>1140</v>
      </c>
      <c r="BG504" s="536">
        <f t="shared" si="2118"/>
        <v>1140</v>
      </c>
      <c r="BH504" s="536">
        <f t="shared" si="2118"/>
        <v>1140</v>
      </c>
      <c r="BI504" s="536">
        <f t="shared" si="2118"/>
        <v>1140</v>
      </c>
      <c r="BJ504" s="536">
        <f t="shared" si="2118"/>
        <v>1140</v>
      </c>
      <c r="BK504" s="536">
        <f t="shared" si="2118"/>
        <v>1140</v>
      </c>
      <c r="BL504" s="536">
        <f t="shared" si="2118"/>
        <v>1140</v>
      </c>
      <c r="BM504" s="536">
        <f t="shared" si="2118"/>
        <v>1140</v>
      </c>
      <c r="BN504" s="536">
        <f t="shared" si="2118"/>
        <v>1140</v>
      </c>
      <c r="BO504" s="536">
        <f t="shared" si="2118"/>
        <v>1140</v>
      </c>
      <c r="BP504" s="536">
        <f t="shared" si="2118"/>
        <v>1140</v>
      </c>
      <c r="BQ504" s="536">
        <f t="shared" si="2118"/>
        <v>1140</v>
      </c>
      <c r="BR504" s="536">
        <f t="shared" si="2118"/>
        <v>1140</v>
      </c>
      <c r="BS504" s="536">
        <f t="shared" si="2118"/>
        <v>1140</v>
      </c>
      <c r="BT504" s="536">
        <f t="shared" si="2118"/>
        <v>1140</v>
      </c>
      <c r="BU504" s="530"/>
      <c r="BV504" s="536">
        <f t="shared" si="2118"/>
        <v>1140</v>
      </c>
      <c r="BW504" s="536">
        <f t="shared" si="2118"/>
        <v>1140</v>
      </c>
      <c r="BX504" s="536">
        <f t="shared" si="2118"/>
        <v>1140</v>
      </c>
      <c r="BY504" s="536">
        <f t="shared" si="2118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8">
        <f t="shared" si="2084"/>
        <v>1140</v>
      </c>
      <c r="CE504" s="1109">
        <f t="shared" si="2106"/>
        <v>1140</v>
      </c>
      <c r="CF504" s="1110">
        <f t="shared" si="2106"/>
        <v>1140</v>
      </c>
      <c r="CG504" s="1110">
        <f t="shared" si="2106"/>
        <v>1140</v>
      </c>
      <c r="CH504" s="1110">
        <f t="shared" si="2106"/>
        <v>1140</v>
      </c>
      <c r="CI504" s="1110">
        <f t="shared" si="2106"/>
        <v>1140</v>
      </c>
      <c r="CJ504" s="1110">
        <f t="shared" si="2106"/>
        <v>1140</v>
      </c>
      <c r="CK504" s="1111">
        <f t="shared" si="2106"/>
        <v>1140</v>
      </c>
      <c r="CL504" s="1111">
        <f t="shared" si="2106"/>
        <v>1140</v>
      </c>
      <c r="CM504" s="1111">
        <f t="shared" si="2106"/>
        <v>1140</v>
      </c>
      <c r="CN504" s="1110">
        <f t="shared" si="2106"/>
        <v>1140</v>
      </c>
      <c r="CO504" s="1110">
        <f t="shared" si="2106"/>
        <v>1140</v>
      </c>
      <c r="CP504" s="1110">
        <f t="shared" si="2106"/>
        <v>1140</v>
      </c>
      <c r="CQ504" s="1110">
        <f t="shared" si="2106"/>
        <v>1140</v>
      </c>
      <c r="CR504" s="1110">
        <f t="shared" si="2106"/>
        <v>1140</v>
      </c>
      <c r="CS504" s="1109">
        <f t="shared" si="2106"/>
        <v>1140</v>
      </c>
      <c r="CT504" s="1112">
        <f t="shared" si="2106"/>
        <v>1140</v>
      </c>
      <c r="CU504" s="324">
        <f t="shared" si="2063"/>
        <v>1140</v>
      </c>
      <c r="CV504" s="325">
        <f t="shared" si="2064"/>
        <v>1140</v>
      </c>
      <c r="CW504" s="326">
        <f t="shared" si="2065"/>
        <v>1140</v>
      </c>
      <c r="CX504" s="326">
        <f t="shared" si="2066"/>
        <v>1140</v>
      </c>
      <c r="CY504" s="326">
        <f t="shared" si="2067"/>
        <v>1140</v>
      </c>
      <c r="CZ504" s="326">
        <f t="shared" si="2068"/>
        <v>1140</v>
      </c>
      <c r="DA504" s="326">
        <f t="shared" si="2069"/>
        <v>1140</v>
      </c>
      <c r="DB504" s="327">
        <f t="shared" si="2070"/>
        <v>1140</v>
      </c>
      <c r="DC504" s="327">
        <f t="shared" si="2071"/>
        <v>1140</v>
      </c>
      <c r="DD504" s="327">
        <f t="shared" si="2072"/>
        <v>1140</v>
      </c>
      <c r="DE504" s="326">
        <f t="shared" si="2073"/>
        <v>1140</v>
      </c>
      <c r="DF504" s="326">
        <f t="shared" si="2074"/>
        <v>1140</v>
      </c>
      <c r="DG504" s="326">
        <f t="shared" si="2075"/>
        <v>1140</v>
      </c>
      <c r="DH504" s="326">
        <f t="shared" si="2076"/>
        <v>1140</v>
      </c>
      <c r="DI504" s="326">
        <f t="shared" si="2077"/>
        <v>1140</v>
      </c>
      <c r="DJ504" s="325">
        <f t="shared" si="2078"/>
        <v>1140</v>
      </c>
      <c r="DK504" s="324">
        <f t="shared" si="2079"/>
        <v>1140</v>
      </c>
      <c r="DL504" s="428">
        <f t="shared" si="2080"/>
        <v>17</v>
      </c>
      <c r="DM504" s="66">
        <f t="shared" si="2081"/>
        <v>17</v>
      </c>
      <c r="DN504" s="66">
        <f t="shared" si="2082"/>
        <v>17</v>
      </c>
      <c r="DO504" s="66">
        <f t="shared" si="2083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19">IF(B502="","",B502*B503*B504/B$46/365/$G$1)</f>
        <v/>
      </c>
      <c r="C505" s="540" t="str">
        <f t="shared" si="2119"/>
        <v/>
      </c>
      <c r="D505" s="540" t="str">
        <f t="shared" si="2119"/>
        <v/>
      </c>
      <c r="E505" s="540" t="str">
        <f t="shared" si="2119"/>
        <v/>
      </c>
      <c r="F505" s="540" t="str">
        <f t="shared" si="2119"/>
        <v/>
      </c>
      <c r="G505" s="540" t="str">
        <f t="shared" si="2119"/>
        <v/>
      </c>
      <c r="H505" s="540" t="str">
        <f t="shared" si="2119"/>
        <v/>
      </c>
      <c r="I505" s="540">
        <f t="shared" si="2119"/>
        <v>1.487279843444227E-2</v>
      </c>
      <c r="J505" s="540" t="str">
        <f t="shared" si="2119"/>
        <v/>
      </c>
      <c r="K505" s="540" t="str">
        <f t="shared" ref="K505:R505" si="2120">IF(K502="","",K502*K503*K504/K$46/365/$G$1)</f>
        <v/>
      </c>
      <c r="L505" s="540" t="str">
        <f t="shared" si="2120"/>
        <v/>
      </c>
      <c r="M505" s="540" t="str">
        <f t="shared" si="2120"/>
        <v/>
      </c>
      <c r="N505" s="540" t="str">
        <f t="shared" si="2120"/>
        <v/>
      </c>
      <c r="O505" s="540" t="str">
        <f t="shared" si="2120"/>
        <v/>
      </c>
      <c r="P505" s="540" t="str">
        <f t="shared" si="2120"/>
        <v/>
      </c>
      <c r="Q505" s="540" t="str">
        <f t="shared" si="2120"/>
        <v/>
      </c>
      <c r="R505" s="540" t="str">
        <f t="shared" si="2120"/>
        <v/>
      </c>
      <c r="S505" s="427"/>
      <c r="T505" s="408">
        <f t="shared" ref="T505:AB505" si="2121">IF(T502="","",T502*T503*T504/T$46/365/$G$1)</f>
        <v>3.7181996086105675E-3</v>
      </c>
      <c r="U505" s="408" t="str">
        <f t="shared" si="2121"/>
        <v/>
      </c>
      <c r="V505" s="408" t="str">
        <f t="shared" si="2121"/>
        <v/>
      </c>
      <c r="W505" s="408" t="str">
        <f t="shared" si="2121"/>
        <v/>
      </c>
      <c r="X505" s="408" t="str">
        <f t="shared" si="2121"/>
        <v/>
      </c>
      <c r="Y505" s="408" t="str">
        <f t="shared" si="2121"/>
        <v/>
      </c>
      <c r="Z505" s="408">
        <f t="shared" si="2121"/>
        <v>3.7181996086105675E-3</v>
      </c>
      <c r="AA505" s="408" t="str">
        <f t="shared" si="2121"/>
        <v/>
      </c>
      <c r="AB505" s="408" t="str">
        <f t="shared" si="2121"/>
        <v/>
      </c>
      <c r="AC505" s="408" t="str">
        <f t="shared" ref="AC505:AJ505" si="2122">IF(AC502="","",AC502*AC503*AC504/AC$46/365/$G$1)</f>
        <v/>
      </c>
      <c r="AD505" s="408" t="str">
        <f t="shared" si="2122"/>
        <v/>
      </c>
      <c r="AE505" s="408" t="str">
        <f t="shared" si="2122"/>
        <v/>
      </c>
      <c r="AF505" s="408" t="str">
        <f t="shared" si="2122"/>
        <v/>
      </c>
      <c r="AG505" s="408" t="str">
        <f t="shared" si="2122"/>
        <v/>
      </c>
      <c r="AH505" s="408" t="str">
        <f t="shared" si="2122"/>
        <v/>
      </c>
      <c r="AI505" s="408" t="str">
        <f t="shared" si="2122"/>
        <v/>
      </c>
      <c r="AJ505" s="408" t="str">
        <f t="shared" si="2122"/>
        <v/>
      </c>
      <c r="AK505" s="427"/>
      <c r="AL505" s="408">
        <f t="shared" ref="AL505:AT505" si="2123">IF(AL502="","",AL502*AL503*AL504/AL$46/365/$G$1)</f>
        <v>2.4337306529087353E-2</v>
      </c>
      <c r="AM505" s="408" t="str">
        <f t="shared" si="2123"/>
        <v/>
      </c>
      <c r="AN505" s="408" t="str">
        <f t="shared" si="2123"/>
        <v/>
      </c>
      <c r="AO505" s="408" t="str">
        <f t="shared" si="2123"/>
        <v/>
      </c>
      <c r="AP505" s="408" t="str">
        <f t="shared" si="2123"/>
        <v/>
      </c>
      <c r="AQ505" s="408" t="str">
        <f t="shared" si="2123"/>
        <v/>
      </c>
      <c r="AR505" s="408">
        <f t="shared" si="2123"/>
        <v>3.346379647749511E-2</v>
      </c>
      <c r="AS505" s="408" t="str">
        <f t="shared" si="2123"/>
        <v/>
      </c>
      <c r="AT505" s="408" t="str">
        <f t="shared" si="2123"/>
        <v/>
      </c>
      <c r="AU505" s="408" t="str">
        <f t="shared" ref="AU505:BB505" si="2124">IF(AU502="","",AU502*AU503*AU504/AU$46/365/$G$1)</f>
        <v/>
      </c>
      <c r="AV505" s="408" t="str">
        <f t="shared" si="2124"/>
        <v/>
      </c>
      <c r="AW505" s="408" t="str">
        <f t="shared" si="2124"/>
        <v/>
      </c>
      <c r="AX505" s="408" t="str">
        <f t="shared" si="2124"/>
        <v/>
      </c>
      <c r="AY505" s="408" t="str">
        <f t="shared" si="2124"/>
        <v/>
      </c>
      <c r="AZ505" s="408" t="str">
        <f t="shared" si="2124"/>
        <v/>
      </c>
      <c r="BA505" s="408" t="str">
        <f t="shared" si="2124"/>
        <v/>
      </c>
      <c r="BB505" s="408" t="str">
        <f t="shared" si="2124"/>
        <v/>
      </c>
      <c r="BC505" s="427"/>
      <c r="BD505" s="408" t="str">
        <f t="shared" ref="BD505:BT505" si="2125">IF(BD502="","",BD502*BD503*BD504/BD$46/365/$G$1)</f>
        <v/>
      </c>
      <c r="BE505" s="408" t="str">
        <f t="shared" si="2125"/>
        <v/>
      </c>
      <c r="BF505" s="408" t="str">
        <f t="shared" si="2125"/>
        <v/>
      </c>
      <c r="BG505" s="408" t="str">
        <f t="shared" si="2125"/>
        <v/>
      </c>
      <c r="BH505" s="408">
        <f t="shared" si="2125"/>
        <v>1.1898238747553816E-2</v>
      </c>
      <c r="BI505" s="408" t="str">
        <f t="shared" si="2125"/>
        <v/>
      </c>
      <c r="BJ505" s="408">
        <f t="shared" si="2125"/>
        <v>2.4787997390737115E-2</v>
      </c>
      <c r="BK505" s="408" t="str">
        <f t="shared" si="2125"/>
        <v/>
      </c>
      <c r="BL505" s="408" t="str">
        <f t="shared" si="2125"/>
        <v/>
      </c>
      <c r="BM505" s="408" t="str">
        <f t="shared" ref="BM505:BT505" si="2126">IF(BM502="","",BM502*BM503*BM504/BM$46/365/$G$1)</f>
        <v/>
      </c>
      <c r="BN505" s="408" t="str">
        <f t="shared" si="2126"/>
        <v/>
      </c>
      <c r="BO505" s="408" t="str">
        <f t="shared" si="2126"/>
        <v/>
      </c>
      <c r="BP505" s="408" t="str">
        <f t="shared" si="2126"/>
        <v/>
      </c>
      <c r="BQ505" s="408" t="str">
        <f t="shared" si="2126"/>
        <v/>
      </c>
      <c r="BR505" s="408" t="str">
        <f t="shared" si="2126"/>
        <v/>
      </c>
      <c r="BS505" s="408" t="str">
        <f t="shared" si="2126"/>
        <v/>
      </c>
      <c r="BT505" s="408" t="str">
        <f t="shared" si="2126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3" t="str">
        <f t="shared" si="2084"/>
        <v/>
      </c>
      <c r="CE505" s="1114" t="str">
        <f t="shared" si="2106"/>
        <v/>
      </c>
      <c r="CF505" s="1115" t="str">
        <f t="shared" si="2106"/>
        <v/>
      </c>
      <c r="CG505" s="1115" t="str">
        <f t="shared" si="2106"/>
        <v/>
      </c>
      <c r="CH505" s="1115" t="str">
        <f t="shared" si="2106"/>
        <v/>
      </c>
      <c r="CI505" s="1115" t="str">
        <f t="shared" si="2106"/>
        <v/>
      </c>
      <c r="CJ505" s="1115" t="str">
        <f t="shared" si="2106"/>
        <v/>
      </c>
      <c r="CK505" s="1116" t="str">
        <f t="shared" si="2106"/>
        <v/>
      </c>
      <c r="CL505" s="1116">
        <f t="shared" si="2106"/>
        <v>1.1898238747553816E-2</v>
      </c>
      <c r="CM505" s="1116">
        <f t="shared" si="2106"/>
        <v>2.4787997390737115E-2</v>
      </c>
      <c r="CN505" s="1115" t="str">
        <f t="shared" si="2106"/>
        <v/>
      </c>
      <c r="CO505" s="1115" t="str">
        <f t="shared" si="2106"/>
        <v/>
      </c>
      <c r="CP505" s="1115" t="str">
        <f t="shared" si="2106"/>
        <v/>
      </c>
      <c r="CQ505" s="1115" t="str">
        <f t="shared" si="2106"/>
        <v/>
      </c>
      <c r="CR505" s="1115" t="str">
        <f t="shared" si="2106"/>
        <v/>
      </c>
      <c r="CS505" s="1114" t="str">
        <f t="shared" si="2106"/>
        <v/>
      </c>
      <c r="CT505" s="1117" t="str">
        <f t="shared" si="2106"/>
        <v/>
      </c>
      <c r="CU505" s="312" t="str">
        <f t="shared" si="2063"/>
        <v/>
      </c>
      <c r="CV505" s="313" t="str">
        <f t="shared" si="2064"/>
        <v/>
      </c>
      <c r="CW505" s="314" t="str">
        <f t="shared" si="2065"/>
        <v/>
      </c>
      <c r="CX505" s="314" t="str">
        <f t="shared" si="2066"/>
        <v/>
      </c>
      <c r="CY505" s="314" t="str">
        <f t="shared" si="2067"/>
        <v/>
      </c>
      <c r="CZ505" s="314" t="str">
        <f t="shared" si="2068"/>
        <v/>
      </c>
      <c r="DA505" s="314" t="str">
        <f t="shared" si="2069"/>
        <v/>
      </c>
      <c r="DB505" s="315" t="str">
        <f t="shared" si="2070"/>
        <v/>
      </c>
      <c r="DC505" s="315">
        <f t="shared" si="2071"/>
        <v>1.1898238747553816E-2</v>
      </c>
      <c r="DD505" s="315">
        <f t="shared" si="2072"/>
        <v>2.4787997390737115E-2</v>
      </c>
      <c r="DE505" s="314" t="str">
        <f t="shared" si="2073"/>
        <v/>
      </c>
      <c r="DF505" s="314" t="str">
        <f t="shared" si="2074"/>
        <v/>
      </c>
      <c r="DG505" s="314" t="str">
        <f t="shared" si="2075"/>
        <v/>
      </c>
      <c r="DH505" s="314" t="str">
        <f t="shared" si="2076"/>
        <v/>
      </c>
      <c r="DI505" s="314" t="str">
        <f t="shared" si="2077"/>
        <v/>
      </c>
      <c r="DJ505" s="313" t="str">
        <f t="shared" si="2078"/>
        <v/>
      </c>
      <c r="DK505" s="312" t="str">
        <f t="shared" si="2079"/>
        <v/>
      </c>
      <c r="DL505" s="428">
        <f t="shared" si="2080"/>
        <v>1</v>
      </c>
      <c r="DM505" s="66">
        <f t="shared" si="2081"/>
        <v>2</v>
      </c>
      <c r="DN505" s="66">
        <f t="shared" si="2082"/>
        <v>2</v>
      </c>
      <c r="DO505" s="66">
        <f t="shared" si="2083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8" t="str">
        <f t="shared" si="2084"/>
        <v/>
      </c>
      <c r="CE506" s="1109" t="str">
        <f t="shared" ref="CE506:CS506" si="21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0" t="str">
        <f t="shared" si="2127"/>
        <v/>
      </c>
      <c r="CG506" s="1110" t="str">
        <f t="shared" si="2127"/>
        <v/>
      </c>
      <c r="CH506" s="1110" t="str">
        <f t="shared" si="2127"/>
        <v/>
      </c>
      <c r="CI506" s="1110" t="str">
        <f t="shared" si="2127"/>
        <v/>
      </c>
      <c r="CJ506" s="1110" t="str">
        <f t="shared" si="2127"/>
        <v/>
      </c>
      <c r="CK506" s="1111" t="str">
        <f t="shared" si="2127"/>
        <v/>
      </c>
      <c r="CL506" s="1111">
        <f t="shared" si="2127"/>
        <v>0.5</v>
      </c>
      <c r="CM506" s="1111" t="str">
        <f t="shared" si="2127"/>
        <v/>
      </c>
      <c r="CN506" s="1110" t="str">
        <f t="shared" si="2127"/>
        <v/>
      </c>
      <c r="CO506" s="1110" t="str">
        <f t="shared" si="2127"/>
        <v/>
      </c>
      <c r="CP506" s="1110" t="str">
        <f t="shared" si="2127"/>
        <v/>
      </c>
      <c r="CQ506" s="1110" t="str">
        <f t="shared" si="2127"/>
        <v/>
      </c>
      <c r="CR506" s="1110" t="str">
        <f t="shared" si="2127"/>
        <v/>
      </c>
      <c r="CS506" s="1109" t="str">
        <f t="shared" si="2127"/>
        <v/>
      </c>
      <c r="CT506" s="1112" t="str">
        <f t="shared" ref="CE506:CT510" si="21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63"/>
        <v/>
      </c>
      <c r="CV506" s="325" t="str">
        <f t="shared" si="2064"/>
        <v/>
      </c>
      <c r="CW506" s="326" t="str">
        <f t="shared" si="2065"/>
        <v/>
      </c>
      <c r="CX506" s="326" t="str">
        <f t="shared" si="2066"/>
        <v/>
      </c>
      <c r="CY506" s="326" t="str">
        <f t="shared" si="2067"/>
        <v/>
      </c>
      <c r="CZ506" s="326" t="str">
        <f t="shared" si="2068"/>
        <v/>
      </c>
      <c r="DA506" s="326" t="str">
        <f t="shared" si="2069"/>
        <v/>
      </c>
      <c r="DB506" s="327" t="str">
        <f t="shared" si="2070"/>
        <v/>
      </c>
      <c r="DC506" s="327">
        <f t="shared" si="2071"/>
        <v>0.5</v>
      </c>
      <c r="DD506" s="327" t="str">
        <f t="shared" si="2072"/>
        <v/>
      </c>
      <c r="DE506" s="326" t="str">
        <f t="shared" si="2073"/>
        <v/>
      </c>
      <c r="DF506" s="326" t="str">
        <f t="shared" si="2074"/>
        <v/>
      </c>
      <c r="DG506" s="326" t="str">
        <f t="shared" si="2075"/>
        <v/>
      </c>
      <c r="DH506" s="326" t="str">
        <f t="shared" si="2076"/>
        <v/>
      </c>
      <c r="DI506" s="326" t="str">
        <f t="shared" si="2077"/>
        <v/>
      </c>
      <c r="DJ506" s="325" t="str">
        <f t="shared" si="2078"/>
        <v/>
      </c>
      <c r="DK506" s="324" t="str">
        <f t="shared" si="2079"/>
        <v/>
      </c>
      <c r="DL506" s="428">
        <f t="shared" si="2080"/>
        <v>1</v>
      </c>
      <c r="DM506" s="66">
        <f t="shared" si="2081"/>
        <v>2</v>
      </c>
      <c r="DN506" s="66">
        <f t="shared" si="2082"/>
        <v>2</v>
      </c>
      <c r="DO506" s="66">
        <f t="shared" si="2083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29">IF(D506="","",D502*D503*D506)</f>
        <v/>
      </c>
      <c r="E507" s="405" t="str">
        <f t="shared" si="2129"/>
        <v/>
      </c>
      <c r="F507" s="405" t="str">
        <f t="shared" si="2129"/>
        <v/>
      </c>
      <c r="G507" s="405" t="str">
        <f t="shared" si="2129"/>
        <v/>
      </c>
      <c r="H507" s="405" t="str">
        <f t="shared" si="2129"/>
        <v/>
      </c>
      <c r="I507" s="405">
        <f t="shared" si="2129"/>
        <v>30</v>
      </c>
      <c r="J507" s="405" t="str">
        <f t="shared" si="2129"/>
        <v/>
      </c>
      <c r="K507" s="405" t="str">
        <f t="shared" ref="K507:R507" si="2130">IF(K506="","",K502*K503*K506)</f>
        <v/>
      </c>
      <c r="L507" s="405" t="str">
        <f t="shared" si="2130"/>
        <v/>
      </c>
      <c r="M507" s="405" t="str">
        <f t="shared" si="2130"/>
        <v/>
      </c>
      <c r="N507" s="405" t="str">
        <f t="shared" si="2130"/>
        <v/>
      </c>
      <c r="O507" s="405" t="str">
        <f t="shared" si="2130"/>
        <v/>
      </c>
      <c r="P507" s="405" t="str">
        <f t="shared" si="2130"/>
        <v/>
      </c>
      <c r="Q507" s="405" t="str">
        <f t="shared" si="2130"/>
        <v/>
      </c>
      <c r="R507" s="405" t="str">
        <f t="shared" si="2130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31">IF(V506="","",V502*V503*V506)</f>
        <v/>
      </c>
      <c r="W507" s="405" t="str">
        <f t="shared" si="2131"/>
        <v/>
      </c>
      <c r="X507" s="405" t="str">
        <f t="shared" si="2131"/>
        <v/>
      </c>
      <c r="Y507" s="405" t="str">
        <f t="shared" si="2131"/>
        <v/>
      </c>
      <c r="Z507" s="405">
        <f t="shared" si="2131"/>
        <v>100</v>
      </c>
      <c r="AA507" s="405" t="str">
        <f t="shared" si="2131"/>
        <v/>
      </c>
      <c r="AB507" s="405" t="str">
        <f t="shared" si="2131"/>
        <v/>
      </c>
      <c r="AC507" s="405" t="str">
        <f t="shared" ref="AC507:AJ507" si="2132">IF(AC506="","",AC502*AC503*AC506)</f>
        <v/>
      </c>
      <c r="AD507" s="405" t="str">
        <f t="shared" si="2132"/>
        <v/>
      </c>
      <c r="AE507" s="405" t="str">
        <f t="shared" si="2132"/>
        <v/>
      </c>
      <c r="AF507" s="405" t="str">
        <f t="shared" si="2132"/>
        <v/>
      </c>
      <c r="AG507" s="405" t="str">
        <f t="shared" si="2132"/>
        <v/>
      </c>
      <c r="AH507" s="405" t="str">
        <f t="shared" si="2132"/>
        <v/>
      </c>
      <c r="AI507" s="405" t="str">
        <f t="shared" si="2132"/>
        <v/>
      </c>
      <c r="AJ507" s="405" t="str">
        <f t="shared" si="2132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33">IF(AN506="","",AN502*AN503*AN506)</f>
        <v/>
      </c>
      <c r="AO507" s="405" t="str">
        <f t="shared" si="2133"/>
        <v/>
      </c>
      <c r="AP507" s="405" t="str">
        <f t="shared" si="2133"/>
        <v/>
      </c>
      <c r="AQ507" s="405" t="str">
        <f t="shared" si="2133"/>
        <v/>
      </c>
      <c r="AR507" s="405">
        <f t="shared" si="2133"/>
        <v>135</v>
      </c>
      <c r="AS507" s="405" t="str">
        <f t="shared" si="2133"/>
        <v/>
      </c>
      <c r="AT507" s="405" t="str">
        <f t="shared" si="2133"/>
        <v/>
      </c>
      <c r="AU507" s="405" t="str">
        <f t="shared" ref="AU507:BB507" si="2134">IF(AU506="","",AU502*AU503*AU506)</f>
        <v/>
      </c>
      <c r="AV507" s="405" t="str">
        <f t="shared" si="2134"/>
        <v/>
      </c>
      <c r="AW507" s="405" t="str">
        <f t="shared" si="2134"/>
        <v/>
      </c>
      <c r="AX507" s="405" t="str">
        <f t="shared" si="2134"/>
        <v/>
      </c>
      <c r="AY507" s="405" t="str">
        <f t="shared" si="2134"/>
        <v/>
      </c>
      <c r="AZ507" s="405" t="str">
        <f t="shared" si="2134"/>
        <v/>
      </c>
      <c r="BA507" s="405" t="str">
        <f t="shared" si="2134"/>
        <v/>
      </c>
      <c r="BB507" s="405" t="str">
        <f t="shared" si="2134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35">IF(BF506="","",BF502*BF503*BF506)</f>
        <v/>
      </c>
      <c r="BG507" s="405" t="str">
        <f t="shared" si="2135"/>
        <v/>
      </c>
      <c r="BH507" s="405" t="str">
        <f t="shared" si="2135"/>
        <v/>
      </c>
      <c r="BI507" s="405" t="str">
        <f t="shared" si="2135"/>
        <v/>
      </c>
      <c r="BJ507" s="405">
        <f t="shared" si="2135"/>
        <v>50</v>
      </c>
      <c r="BK507" s="405" t="str">
        <f t="shared" si="2135"/>
        <v/>
      </c>
      <c r="BL507" s="405" t="str">
        <f t="shared" si="2135"/>
        <v/>
      </c>
      <c r="BM507" s="405" t="str">
        <f t="shared" ref="BM507:BT507" si="2136">IF(BM506="","",BM502*BM503*BM506)</f>
        <v/>
      </c>
      <c r="BN507" s="405" t="str">
        <f t="shared" si="2136"/>
        <v/>
      </c>
      <c r="BO507" s="405" t="str">
        <f t="shared" si="2136"/>
        <v/>
      </c>
      <c r="BP507" s="405" t="str">
        <f t="shared" si="2136"/>
        <v/>
      </c>
      <c r="BQ507" s="405" t="str">
        <f t="shared" si="2136"/>
        <v/>
      </c>
      <c r="BR507" s="405" t="str">
        <f t="shared" si="2136"/>
        <v/>
      </c>
      <c r="BS507" s="405" t="str">
        <f t="shared" si="2136"/>
        <v/>
      </c>
      <c r="BT507" s="405" t="str">
        <f t="shared" si="2136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8" t="str">
        <f t="shared" si="2084"/>
        <v/>
      </c>
      <c r="CE507" s="1109" t="str">
        <f t="shared" si="2128"/>
        <v/>
      </c>
      <c r="CF507" s="1110" t="str">
        <f t="shared" si="2128"/>
        <v/>
      </c>
      <c r="CG507" s="1110" t="str">
        <f t="shared" si="2128"/>
        <v/>
      </c>
      <c r="CH507" s="1110" t="str">
        <f t="shared" si="2128"/>
        <v/>
      </c>
      <c r="CI507" s="1110" t="str">
        <f t="shared" si="2128"/>
        <v/>
      </c>
      <c r="CJ507" s="1110" t="str">
        <f t="shared" si="2128"/>
        <v/>
      </c>
      <c r="CK507" s="1111" t="str">
        <f t="shared" si="2128"/>
        <v/>
      </c>
      <c r="CL507" s="1111">
        <f t="shared" si="2128"/>
        <v>50</v>
      </c>
      <c r="CM507" s="1111" t="str">
        <f t="shared" si="2128"/>
        <v/>
      </c>
      <c r="CN507" s="1110" t="str">
        <f t="shared" si="2128"/>
        <v/>
      </c>
      <c r="CO507" s="1110" t="str">
        <f t="shared" si="2128"/>
        <v/>
      </c>
      <c r="CP507" s="1110" t="str">
        <f t="shared" si="2128"/>
        <v/>
      </c>
      <c r="CQ507" s="1110" t="str">
        <f t="shared" si="2128"/>
        <v/>
      </c>
      <c r="CR507" s="1110" t="str">
        <f t="shared" si="2128"/>
        <v/>
      </c>
      <c r="CS507" s="1109" t="str">
        <f t="shared" si="2128"/>
        <v/>
      </c>
      <c r="CT507" s="1112" t="str">
        <f t="shared" si="2128"/>
        <v/>
      </c>
      <c r="CU507" s="324" t="str">
        <f t="shared" si="2063"/>
        <v/>
      </c>
      <c r="CV507" s="325" t="str">
        <f t="shared" si="2064"/>
        <v/>
      </c>
      <c r="CW507" s="326" t="str">
        <f t="shared" si="2065"/>
        <v/>
      </c>
      <c r="CX507" s="326" t="str">
        <f t="shared" si="2066"/>
        <v/>
      </c>
      <c r="CY507" s="326" t="str">
        <f t="shared" si="2067"/>
        <v/>
      </c>
      <c r="CZ507" s="326" t="str">
        <f t="shared" si="2068"/>
        <v/>
      </c>
      <c r="DA507" s="326" t="str">
        <f t="shared" si="2069"/>
        <v/>
      </c>
      <c r="DB507" s="327" t="str">
        <f t="shared" si="2070"/>
        <v/>
      </c>
      <c r="DC507" s="327">
        <f t="shared" si="2071"/>
        <v>50</v>
      </c>
      <c r="DD507" s="327" t="str">
        <f t="shared" si="2072"/>
        <v/>
      </c>
      <c r="DE507" s="326" t="str">
        <f t="shared" si="2073"/>
        <v/>
      </c>
      <c r="DF507" s="326" t="str">
        <f t="shared" si="2074"/>
        <v/>
      </c>
      <c r="DG507" s="326" t="str">
        <f t="shared" si="2075"/>
        <v/>
      </c>
      <c r="DH507" s="326" t="str">
        <f t="shared" si="2076"/>
        <v/>
      </c>
      <c r="DI507" s="326" t="str">
        <f t="shared" si="2077"/>
        <v/>
      </c>
      <c r="DJ507" s="325" t="str">
        <f t="shared" si="2078"/>
        <v/>
      </c>
      <c r="DK507" s="324" t="str">
        <f t="shared" si="2079"/>
        <v/>
      </c>
      <c r="DL507" s="428">
        <f t="shared" si="2080"/>
        <v>1</v>
      </c>
      <c r="DM507" s="66">
        <f t="shared" si="2081"/>
        <v>2</v>
      </c>
      <c r="DN507" s="66">
        <f t="shared" si="2082"/>
        <v>2</v>
      </c>
      <c r="DO507" s="66">
        <f t="shared" si="2083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3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768"/>
        <v>0.25</v>
      </c>
      <c r="CA508" s="373">
        <f t="shared" si="1769"/>
        <v>0.40000000000000008</v>
      </c>
      <c r="CB508" s="373">
        <f t="shared" si="1770"/>
        <v>1</v>
      </c>
      <c r="CC508" s="462">
        <f t="shared" si="1771"/>
        <v>2</v>
      </c>
      <c r="CD508" s="1108" t="str">
        <f t="shared" si="2084"/>
        <v/>
      </c>
      <c r="CE508" s="1109" t="str">
        <f t="shared" si="2128"/>
        <v/>
      </c>
      <c r="CF508" s="1110" t="str">
        <f t="shared" si="2128"/>
        <v/>
      </c>
      <c r="CG508" s="1110" t="str">
        <f t="shared" si="2128"/>
        <v/>
      </c>
      <c r="CH508" s="1110" t="str">
        <f t="shared" si="2128"/>
        <v/>
      </c>
      <c r="CI508" s="1110">
        <f t="shared" si="2128"/>
        <v>2</v>
      </c>
      <c r="CJ508" s="1110">
        <f t="shared" si="2128"/>
        <v>2</v>
      </c>
      <c r="CK508" s="1111">
        <f t="shared" si="2128"/>
        <v>2</v>
      </c>
      <c r="CL508" s="1111">
        <f t="shared" si="2128"/>
        <v>2</v>
      </c>
      <c r="CM508" s="1111">
        <f t="shared" si="2128"/>
        <v>2</v>
      </c>
      <c r="CN508" s="1110">
        <f t="shared" si="2128"/>
        <v>2</v>
      </c>
      <c r="CO508" s="1110">
        <f t="shared" si="2128"/>
        <v>2</v>
      </c>
      <c r="CP508" s="1110">
        <f t="shared" si="2128"/>
        <v>8</v>
      </c>
      <c r="CQ508" s="1110" t="str">
        <f t="shared" si="2128"/>
        <v/>
      </c>
      <c r="CR508" s="1110" t="str">
        <f t="shared" si="2128"/>
        <v/>
      </c>
      <c r="CS508" s="1109" t="str">
        <f t="shared" si="2128"/>
        <v/>
      </c>
      <c r="CT508" s="1112" t="str">
        <f t="shared" si="2128"/>
        <v/>
      </c>
      <c r="CU508" s="324" t="str">
        <f t="shared" si="2063"/>
        <v/>
      </c>
      <c r="CV508" s="325" t="str">
        <f t="shared" si="2064"/>
        <v/>
      </c>
      <c r="CW508" s="326" t="str">
        <f t="shared" si="2065"/>
        <v/>
      </c>
      <c r="CX508" s="326" t="str">
        <f t="shared" si="2066"/>
        <v/>
      </c>
      <c r="CY508" s="326" t="str">
        <f t="shared" si="2067"/>
        <v/>
      </c>
      <c r="CZ508" s="326">
        <f t="shared" si="2068"/>
        <v>2</v>
      </c>
      <c r="DA508" s="326">
        <f t="shared" si="2069"/>
        <v>2</v>
      </c>
      <c r="DB508" s="327">
        <f t="shared" si="2070"/>
        <v>2</v>
      </c>
      <c r="DC508" s="327">
        <f t="shared" si="2071"/>
        <v>2</v>
      </c>
      <c r="DD508" s="327">
        <f t="shared" si="2072"/>
        <v>2</v>
      </c>
      <c r="DE508" s="326">
        <f t="shared" si="2073"/>
        <v>2</v>
      </c>
      <c r="DF508" s="326">
        <f t="shared" si="2074"/>
        <v>2</v>
      </c>
      <c r="DG508" s="326">
        <f t="shared" si="2075"/>
        <v>8</v>
      </c>
      <c r="DH508" s="326" t="str">
        <f t="shared" si="2076"/>
        <v/>
      </c>
      <c r="DI508" s="326" t="str">
        <f t="shared" si="2077"/>
        <v/>
      </c>
      <c r="DJ508" s="325" t="str">
        <f t="shared" si="2078"/>
        <v/>
      </c>
      <c r="DK508" s="324" t="str">
        <f t="shared" si="2079"/>
        <v/>
      </c>
      <c r="DL508" s="428">
        <f t="shared" si="2080"/>
        <v>5</v>
      </c>
      <c r="DM508" s="66">
        <f t="shared" si="2081"/>
        <v>5</v>
      </c>
      <c r="DN508" s="66">
        <f t="shared" si="2082"/>
        <v>9</v>
      </c>
      <c r="DO508" s="66">
        <f t="shared" si="2083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8" t="str">
        <f t="shared" si="2084"/>
        <v/>
      </c>
      <c r="CE509" s="1109" t="str">
        <f t="shared" si="2128"/>
        <v/>
      </c>
      <c r="CF509" s="1110" t="str">
        <f t="shared" si="2128"/>
        <v/>
      </c>
      <c r="CG509" s="1110" t="str">
        <f t="shared" si="2128"/>
        <v/>
      </c>
      <c r="CH509" s="1110" t="str">
        <f t="shared" si="2128"/>
        <v/>
      </c>
      <c r="CI509" s="1110">
        <f t="shared" si="2128"/>
        <v>5</v>
      </c>
      <c r="CJ509" s="1110">
        <f t="shared" si="2128"/>
        <v>12</v>
      </c>
      <c r="CK509" s="1111">
        <f t="shared" si="2128"/>
        <v>12</v>
      </c>
      <c r="CL509" s="1111">
        <f t="shared" si="2128"/>
        <v>12</v>
      </c>
      <c r="CM509" s="1111">
        <f t="shared" si="2128"/>
        <v>24</v>
      </c>
      <c r="CN509" s="1110">
        <f t="shared" si="2128"/>
        <v>24</v>
      </c>
      <c r="CO509" s="1110">
        <f t="shared" si="2128"/>
        <v>25</v>
      </c>
      <c r="CP509" s="1110">
        <f t="shared" si="2128"/>
        <v>36</v>
      </c>
      <c r="CQ509" s="1110" t="str">
        <f t="shared" si="2128"/>
        <v/>
      </c>
      <c r="CR509" s="1110" t="str">
        <f t="shared" si="2128"/>
        <v/>
      </c>
      <c r="CS509" s="1109" t="str">
        <f t="shared" si="2128"/>
        <v/>
      </c>
      <c r="CT509" s="1112" t="str">
        <f t="shared" si="2128"/>
        <v/>
      </c>
      <c r="CU509" s="324" t="str">
        <f t="shared" si="2063"/>
        <v/>
      </c>
      <c r="CV509" s="325" t="str">
        <f t="shared" si="2064"/>
        <v/>
      </c>
      <c r="CW509" s="326" t="str">
        <f t="shared" si="2065"/>
        <v/>
      </c>
      <c r="CX509" s="326" t="str">
        <f t="shared" si="2066"/>
        <v/>
      </c>
      <c r="CY509" s="326" t="str">
        <f t="shared" si="2067"/>
        <v/>
      </c>
      <c r="CZ509" s="326">
        <f t="shared" si="2068"/>
        <v>5</v>
      </c>
      <c r="DA509" s="326">
        <f t="shared" si="2069"/>
        <v>12</v>
      </c>
      <c r="DB509" s="327">
        <f t="shared" si="2070"/>
        <v>12</v>
      </c>
      <c r="DC509" s="327">
        <f t="shared" si="2071"/>
        <v>12</v>
      </c>
      <c r="DD509" s="327">
        <f t="shared" si="2072"/>
        <v>24</v>
      </c>
      <c r="DE509" s="326">
        <f t="shared" si="2073"/>
        <v>24</v>
      </c>
      <c r="DF509" s="326">
        <f t="shared" si="2074"/>
        <v>25</v>
      </c>
      <c r="DG509" s="326">
        <f t="shared" si="2075"/>
        <v>36</v>
      </c>
      <c r="DH509" s="326" t="str">
        <f t="shared" si="2076"/>
        <v/>
      </c>
      <c r="DI509" s="326" t="str">
        <f t="shared" si="2077"/>
        <v/>
      </c>
      <c r="DJ509" s="325" t="str">
        <f t="shared" si="2078"/>
        <v/>
      </c>
      <c r="DK509" s="324" t="str">
        <f t="shared" si="2079"/>
        <v/>
      </c>
      <c r="DL509" s="428">
        <f t="shared" si="2080"/>
        <v>5</v>
      </c>
      <c r="DM509" s="66">
        <f t="shared" si="2081"/>
        <v>5</v>
      </c>
      <c r="DN509" s="66">
        <f t="shared" si="2082"/>
        <v>9</v>
      </c>
      <c r="DO509" s="66">
        <f t="shared" si="2083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37">4000*$K$1</f>
        <v>4000</v>
      </c>
      <c r="C510" s="536">
        <f t="shared" si="2137"/>
        <v>4000</v>
      </c>
      <c r="D510" s="536">
        <f t="shared" si="2137"/>
        <v>4000</v>
      </c>
      <c r="E510" s="536">
        <f t="shared" si="2137"/>
        <v>4000</v>
      </c>
      <c r="F510" s="536">
        <f t="shared" si="2137"/>
        <v>4000</v>
      </c>
      <c r="G510" s="536">
        <f t="shared" si="2137"/>
        <v>4000</v>
      </c>
      <c r="H510" s="536">
        <f t="shared" si="2137"/>
        <v>4000</v>
      </c>
      <c r="I510" s="536">
        <f t="shared" si="2137"/>
        <v>4000</v>
      </c>
      <c r="J510" s="536">
        <f t="shared" si="2137"/>
        <v>4000</v>
      </c>
      <c r="K510" s="536">
        <f t="shared" si="2137"/>
        <v>4000</v>
      </c>
      <c r="L510" s="536">
        <f t="shared" si="2137"/>
        <v>4000</v>
      </c>
      <c r="M510" s="536">
        <f t="shared" si="2137"/>
        <v>4000</v>
      </c>
      <c r="N510" s="536">
        <f t="shared" si="2137"/>
        <v>4000</v>
      </c>
      <c r="O510" s="536">
        <f t="shared" si="2137"/>
        <v>4000</v>
      </c>
      <c r="P510" s="536">
        <f t="shared" si="2137"/>
        <v>4000</v>
      </c>
      <c r="Q510" s="536">
        <f t="shared" si="2137"/>
        <v>4000</v>
      </c>
      <c r="R510" s="536">
        <f t="shared" si="2137"/>
        <v>4000</v>
      </c>
      <c r="S510" s="378"/>
      <c r="T510" s="536">
        <f t="shared" ref="T510:AJ510" si="2138">4000*$K$1</f>
        <v>4000</v>
      </c>
      <c r="U510" s="536">
        <f t="shared" si="2138"/>
        <v>4000</v>
      </c>
      <c r="V510" s="536">
        <f t="shared" si="2138"/>
        <v>4000</v>
      </c>
      <c r="W510" s="536">
        <f t="shared" si="2138"/>
        <v>4000</v>
      </c>
      <c r="X510" s="536">
        <f t="shared" si="2138"/>
        <v>4000</v>
      </c>
      <c r="Y510" s="536">
        <f t="shared" si="2138"/>
        <v>4000</v>
      </c>
      <c r="Z510" s="536">
        <f t="shared" si="2138"/>
        <v>4000</v>
      </c>
      <c r="AA510" s="536">
        <f t="shared" si="2138"/>
        <v>4000</v>
      </c>
      <c r="AB510" s="536">
        <f t="shared" si="2138"/>
        <v>4000</v>
      </c>
      <c r="AC510" s="536">
        <f t="shared" si="2138"/>
        <v>4000</v>
      </c>
      <c r="AD510" s="536">
        <f t="shared" si="2138"/>
        <v>4000</v>
      </c>
      <c r="AE510" s="536">
        <f t="shared" si="2138"/>
        <v>4000</v>
      </c>
      <c r="AF510" s="536">
        <f t="shared" si="2138"/>
        <v>4000</v>
      </c>
      <c r="AG510" s="536">
        <f t="shared" si="2138"/>
        <v>4000</v>
      </c>
      <c r="AH510" s="536">
        <f t="shared" si="2138"/>
        <v>4000</v>
      </c>
      <c r="AI510" s="536">
        <f t="shared" si="2138"/>
        <v>4000</v>
      </c>
      <c r="AJ510" s="536">
        <f t="shared" si="2138"/>
        <v>4000</v>
      </c>
      <c r="AK510" s="378"/>
      <c r="AL510" s="536">
        <f t="shared" ref="AL510:BB510" si="2139">4000*$K$1</f>
        <v>4000</v>
      </c>
      <c r="AM510" s="536">
        <f t="shared" si="2139"/>
        <v>4000</v>
      </c>
      <c r="AN510" s="536">
        <f t="shared" si="2139"/>
        <v>4000</v>
      </c>
      <c r="AO510" s="536">
        <f t="shared" si="2139"/>
        <v>4000</v>
      </c>
      <c r="AP510" s="536">
        <f t="shared" si="2139"/>
        <v>4000</v>
      </c>
      <c r="AQ510" s="536">
        <f t="shared" si="2139"/>
        <v>4000</v>
      </c>
      <c r="AR510" s="536">
        <f t="shared" si="2139"/>
        <v>4000</v>
      </c>
      <c r="AS510" s="536">
        <f t="shared" si="2139"/>
        <v>4000</v>
      </c>
      <c r="AT510" s="536">
        <f t="shared" si="2139"/>
        <v>4000</v>
      </c>
      <c r="AU510" s="536">
        <f t="shared" si="2139"/>
        <v>4000</v>
      </c>
      <c r="AV510" s="536">
        <f t="shared" si="2139"/>
        <v>4000</v>
      </c>
      <c r="AW510" s="536">
        <f t="shared" si="2139"/>
        <v>4000</v>
      </c>
      <c r="AX510" s="536">
        <f t="shared" si="2139"/>
        <v>4000</v>
      </c>
      <c r="AY510" s="536">
        <f t="shared" si="2139"/>
        <v>4000</v>
      </c>
      <c r="AZ510" s="536">
        <f t="shared" si="2139"/>
        <v>4000</v>
      </c>
      <c r="BA510" s="536">
        <f t="shared" si="2139"/>
        <v>4000</v>
      </c>
      <c r="BB510" s="536">
        <f t="shared" si="2139"/>
        <v>4000</v>
      </c>
      <c r="BC510" s="530"/>
      <c r="BD510" s="536">
        <f t="shared" ref="BD510:BT510" si="2140">4000*$K$1</f>
        <v>4000</v>
      </c>
      <c r="BE510" s="536">
        <f t="shared" si="2140"/>
        <v>4000</v>
      </c>
      <c r="BF510" s="536">
        <f t="shared" si="2140"/>
        <v>4000</v>
      </c>
      <c r="BG510" s="536">
        <f t="shared" si="2140"/>
        <v>4000</v>
      </c>
      <c r="BH510" s="536">
        <f t="shared" si="2140"/>
        <v>4000</v>
      </c>
      <c r="BI510" s="536">
        <f t="shared" si="2140"/>
        <v>4000</v>
      </c>
      <c r="BJ510" s="536">
        <f t="shared" si="2140"/>
        <v>4000</v>
      </c>
      <c r="BK510" s="536">
        <f t="shared" si="2140"/>
        <v>4000</v>
      </c>
      <c r="BL510" s="536">
        <f t="shared" si="2140"/>
        <v>4000</v>
      </c>
      <c r="BM510" s="536">
        <f t="shared" si="2140"/>
        <v>4000</v>
      </c>
      <c r="BN510" s="536">
        <f t="shared" si="2140"/>
        <v>4000</v>
      </c>
      <c r="BO510" s="536">
        <f t="shared" si="2140"/>
        <v>4000</v>
      </c>
      <c r="BP510" s="536">
        <f t="shared" si="2140"/>
        <v>4000</v>
      </c>
      <c r="BQ510" s="536">
        <f t="shared" si="2140"/>
        <v>4000</v>
      </c>
      <c r="BR510" s="536">
        <f t="shared" si="2140"/>
        <v>4000</v>
      </c>
      <c r="BS510" s="536">
        <f t="shared" si="2140"/>
        <v>4000</v>
      </c>
      <c r="BT510" s="536">
        <f t="shared" si="2140"/>
        <v>4000</v>
      </c>
      <c r="BU510" s="530"/>
      <c r="BV510" s="536">
        <f t="shared" ref="BV510:BY510" si="2141">4000*$K$1</f>
        <v>4000</v>
      </c>
      <c r="BW510" s="536">
        <f t="shared" si="2141"/>
        <v>4000</v>
      </c>
      <c r="BX510" s="536">
        <f t="shared" si="2141"/>
        <v>4000</v>
      </c>
      <c r="BY510" s="536">
        <f t="shared" si="2141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8">
        <f t="shared" si="2084"/>
        <v>4000</v>
      </c>
      <c r="CE510" s="1109">
        <f t="shared" si="2128"/>
        <v>4000</v>
      </c>
      <c r="CF510" s="1110">
        <f t="shared" si="2128"/>
        <v>4000</v>
      </c>
      <c r="CG510" s="1110">
        <f t="shared" si="2128"/>
        <v>4000</v>
      </c>
      <c r="CH510" s="1110">
        <f t="shared" si="2128"/>
        <v>4000</v>
      </c>
      <c r="CI510" s="1110">
        <f t="shared" si="2128"/>
        <v>4000</v>
      </c>
      <c r="CJ510" s="1110">
        <f t="shared" si="2128"/>
        <v>4000</v>
      </c>
      <c r="CK510" s="1111">
        <f t="shared" si="2128"/>
        <v>4000</v>
      </c>
      <c r="CL510" s="1111">
        <f t="shared" si="2128"/>
        <v>4000</v>
      </c>
      <c r="CM510" s="1111">
        <f t="shared" si="2128"/>
        <v>4000</v>
      </c>
      <c r="CN510" s="1110">
        <f t="shared" si="2128"/>
        <v>4000</v>
      </c>
      <c r="CO510" s="1110">
        <f t="shared" si="2128"/>
        <v>4000</v>
      </c>
      <c r="CP510" s="1110">
        <f t="shared" si="2128"/>
        <v>4000</v>
      </c>
      <c r="CQ510" s="1110">
        <f t="shared" si="2128"/>
        <v>4000</v>
      </c>
      <c r="CR510" s="1110">
        <f t="shared" si="2128"/>
        <v>4000</v>
      </c>
      <c r="CS510" s="1109">
        <f t="shared" si="2128"/>
        <v>4000</v>
      </c>
      <c r="CT510" s="1112">
        <f t="shared" si="2128"/>
        <v>4000</v>
      </c>
      <c r="CU510" s="324">
        <f t="shared" si="2063"/>
        <v>4000</v>
      </c>
      <c r="CV510" s="325">
        <f t="shared" si="2064"/>
        <v>4000</v>
      </c>
      <c r="CW510" s="326">
        <f t="shared" si="2065"/>
        <v>4000</v>
      </c>
      <c r="CX510" s="326">
        <f t="shared" si="2066"/>
        <v>4000</v>
      </c>
      <c r="CY510" s="326">
        <f t="shared" si="2067"/>
        <v>4000</v>
      </c>
      <c r="CZ510" s="326">
        <f t="shared" si="2068"/>
        <v>4000</v>
      </c>
      <c r="DA510" s="326">
        <f t="shared" si="2069"/>
        <v>4000</v>
      </c>
      <c r="DB510" s="327">
        <f t="shared" si="2070"/>
        <v>4000</v>
      </c>
      <c r="DC510" s="327">
        <f t="shared" si="2071"/>
        <v>4000</v>
      </c>
      <c r="DD510" s="327">
        <f t="shared" si="2072"/>
        <v>4000</v>
      </c>
      <c r="DE510" s="326">
        <f t="shared" si="2073"/>
        <v>4000</v>
      </c>
      <c r="DF510" s="326">
        <f t="shared" si="2074"/>
        <v>4000</v>
      </c>
      <c r="DG510" s="326">
        <f t="shared" si="2075"/>
        <v>4000</v>
      </c>
      <c r="DH510" s="326">
        <f t="shared" si="2076"/>
        <v>4000</v>
      </c>
      <c r="DI510" s="326">
        <f t="shared" si="2077"/>
        <v>4000</v>
      </c>
      <c r="DJ510" s="325">
        <f t="shared" si="2078"/>
        <v>4000</v>
      </c>
      <c r="DK510" s="324">
        <f t="shared" si="2079"/>
        <v>4000</v>
      </c>
      <c r="DL510" s="428">
        <f t="shared" si="2080"/>
        <v>17</v>
      </c>
      <c r="DM510" s="66">
        <f t="shared" si="2081"/>
        <v>17</v>
      </c>
      <c r="DN510" s="66">
        <f t="shared" si="2082"/>
        <v>17</v>
      </c>
      <c r="DO510" s="66">
        <f t="shared" si="2083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42">IF(B508="","",B508*B509*B510/B$46/365/$G$1)</f>
        <v>8.6105675146771043E-3</v>
      </c>
      <c r="C511" s="408">
        <f t="shared" si="2142"/>
        <v>1.8637592023110616E-2</v>
      </c>
      <c r="D511" s="408" t="str">
        <f t="shared" si="2142"/>
        <v/>
      </c>
      <c r="E511" s="408">
        <f t="shared" si="2142"/>
        <v>2.0656664492280929E-2</v>
      </c>
      <c r="F511" s="408">
        <f t="shared" si="2142"/>
        <v>4.3487714720591431E-3</v>
      </c>
      <c r="G511" s="408" t="str">
        <f t="shared" si="2142"/>
        <v/>
      </c>
      <c r="H511" s="408">
        <f t="shared" si="2142"/>
        <v>4.1748206131767773E-2</v>
      </c>
      <c r="I511" s="408" t="str">
        <f t="shared" si="2142"/>
        <v/>
      </c>
      <c r="J511" s="408" t="str">
        <f t="shared" si="2142"/>
        <v/>
      </c>
      <c r="K511" s="408" t="str">
        <f t="shared" ref="K511:R511" si="2143">IF(K508="","",K508*K509*K510/K$46/365/$G$1)</f>
        <v/>
      </c>
      <c r="L511" s="408" t="str">
        <f t="shared" si="2143"/>
        <v/>
      </c>
      <c r="M511" s="408" t="str">
        <f t="shared" si="2143"/>
        <v/>
      </c>
      <c r="N511" s="408" t="str">
        <f t="shared" si="2143"/>
        <v/>
      </c>
      <c r="O511" s="408" t="str">
        <f t="shared" si="2143"/>
        <v/>
      </c>
      <c r="P511" s="408" t="str">
        <f t="shared" si="2143"/>
        <v/>
      </c>
      <c r="Q511" s="408" t="str">
        <f t="shared" si="2143"/>
        <v/>
      </c>
      <c r="R511" s="408" t="str">
        <f t="shared" si="2143"/>
        <v/>
      </c>
      <c r="S511" s="364"/>
      <c r="T511" s="408" t="str">
        <f t="shared" ref="T511:AB511" si="2144">IF(T508="","",T508*T509*T510/T$46/365/$G$1)</f>
        <v/>
      </c>
      <c r="U511" s="408">
        <f t="shared" si="2144"/>
        <v>2.8464685998932579E-3</v>
      </c>
      <c r="V511" s="408">
        <f t="shared" si="2144"/>
        <v>5.2185257664709717E-3</v>
      </c>
      <c r="W511" s="408" t="str">
        <f t="shared" si="2144"/>
        <v/>
      </c>
      <c r="X511" s="408" t="str">
        <f t="shared" si="2144"/>
        <v/>
      </c>
      <c r="Y511" s="408">
        <f t="shared" si="2144"/>
        <v>9.9002888826763575E-3</v>
      </c>
      <c r="Z511" s="408" t="str">
        <f t="shared" si="2144"/>
        <v/>
      </c>
      <c r="AA511" s="408">
        <f t="shared" si="2144"/>
        <v>8.3496412263535543E-4</v>
      </c>
      <c r="AB511" s="408">
        <f t="shared" si="2144"/>
        <v>7.1568353368744782E-3</v>
      </c>
      <c r="AC511" s="408" t="str">
        <f t="shared" ref="AC511:AJ511" si="2145">IF(AC508="","",AC508*AC509*AC510/AC$46/365/$G$1)</f>
        <v/>
      </c>
      <c r="AD511" s="408" t="str">
        <f t="shared" si="2145"/>
        <v/>
      </c>
      <c r="AE511" s="408" t="str">
        <f t="shared" si="2145"/>
        <v/>
      </c>
      <c r="AF511" s="408" t="str">
        <f t="shared" si="2145"/>
        <v/>
      </c>
      <c r="AG511" s="408" t="str">
        <f t="shared" si="2145"/>
        <v/>
      </c>
      <c r="AH511" s="408" t="str">
        <f t="shared" si="2145"/>
        <v/>
      </c>
      <c r="AI511" s="408" t="str">
        <f t="shared" si="2145"/>
        <v/>
      </c>
      <c r="AJ511" s="408" t="str">
        <f t="shared" si="2145"/>
        <v/>
      </c>
      <c r="AK511" s="364"/>
      <c r="AL511" s="408">
        <f t="shared" ref="AL511:BB511" si="2146">IF(AL508="","",AL508*AL509*AL510/AL$46/365/$G$1)</f>
        <v>4.2697028998398862E-2</v>
      </c>
      <c r="AM511" s="408">
        <f t="shared" si="2146"/>
        <v>6.9580343552946289E-3</v>
      </c>
      <c r="AN511" s="408">
        <f t="shared" si="2146"/>
        <v>7.8277886497064592E-3</v>
      </c>
      <c r="AO511" s="408">
        <f t="shared" si="2146"/>
        <v>1.5655577299412918E-2</v>
      </c>
      <c r="AP511" s="408">
        <f t="shared" si="2146"/>
        <v>1.3916068710589258E-2</v>
      </c>
      <c r="AQ511" s="408">
        <f t="shared" si="2146"/>
        <v>7.8277886497064592E-3</v>
      </c>
      <c r="AR511" s="408">
        <f t="shared" si="2146"/>
        <v>1.0437051532941943E-2</v>
      </c>
      <c r="AS511" s="408">
        <f t="shared" si="2146"/>
        <v>3.1311154598825837E-2</v>
      </c>
      <c r="AT511" s="408">
        <f t="shared" si="2146"/>
        <v>3.7573385518590997E-2</v>
      </c>
      <c r="AU511" s="408" t="str">
        <f t="shared" si="2146"/>
        <v/>
      </c>
      <c r="AV511" s="408" t="str">
        <f t="shared" si="2146"/>
        <v/>
      </c>
      <c r="AW511" s="408" t="str">
        <f t="shared" si="2146"/>
        <v/>
      </c>
      <c r="AX511" s="408" t="str">
        <f t="shared" si="2146"/>
        <v/>
      </c>
      <c r="AY511" s="408" t="str">
        <f t="shared" si="2146"/>
        <v/>
      </c>
      <c r="AZ511" s="408" t="str">
        <f t="shared" si="2146"/>
        <v/>
      </c>
      <c r="BA511" s="408" t="str">
        <f t="shared" si="2146"/>
        <v/>
      </c>
      <c r="BB511" s="408" t="str">
        <f t="shared" si="2146"/>
        <v/>
      </c>
      <c r="BC511" s="427"/>
      <c r="BD511" s="408">
        <f t="shared" ref="BD511:BT511" si="2147">IF(BD508="","",BD508*BD509*BD510/BD$46/365/$G$1)</f>
        <v>1.0437051532941943E-2</v>
      </c>
      <c r="BE511" s="408">
        <f t="shared" si="2147"/>
        <v>1.0437051532941943E-2</v>
      </c>
      <c r="BF511" s="408">
        <f t="shared" si="2147"/>
        <v>2.6092628832354858E-2</v>
      </c>
      <c r="BG511" s="408">
        <f t="shared" si="2147"/>
        <v>5.2185257664709717E-3</v>
      </c>
      <c r="BH511" s="408">
        <f t="shared" si="2147"/>
        <v>3.7573385518590997E-2</v>
      </c>
      <c r="BI511" s="408">
        <f t="shared" si="2147"/>
        <v>3.5784176684372379E-2</v>
      </c>
      <c r="BJ511" s="408" t="str">
        <f t="shared" si="2147"/>
        <v/>
      </c>
      <c r="BK511" s="408">
        <f t="shared" si="2147"/>
        <v>2.0874103065883887E-2</v>
      </c>
      <c r="BL511" s="408">
        <f t="shared" si="2147"/>
        <v>5.5664274842357031E-2</v>
      </c>
      <c r="BM511" s="408" t="str">
        <f t="shared" ref="BM511:BT511" si="2148">IF(BM508="","",BM508*BM509*BM510/BM$46/365/$G$1)</f>
        <v/>
      </c>
      <c r="BN511" s="408" t="str">
        <f t="shared" si="2148"/>
        <v/>
      </c>
      <c r="BO511" s="408" t="str">
        <f t="shared" si="2148"/>
        <v/>
      </c>
      <c r="BP511" s="408" t="str">
        <f t="shared" si="2148"/>
        <v/>
      </c>
      <c r="BQ511" s="408" t="str">
        <f t="shared" si="2148"/>
        <v/>
      </c>
      <c r="BR511" s="408" t="str">
        <f t="shared" si="2148"/>
        <v/>
      </c>
      <c r="BS511" s="408" t="str">
        <f t="shared" si="2148"/>
        <v/>
      </c>
      <c r="BT511" s="408" t="str">
        <f t="shared" si="2148"/>
        <v/>
      </c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3" t="str">
        <f t="shared" si="2084"/>
        <v/>
      </c>
      <c r="CE511" s="1114" t="str">
        <f t="shared" ref="CE511:CT517" si="21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5" t="str">
        <f t="shared" si="2149"/>
        <v/>
      </c>
      <c r="CG511" s="1115" t="str">
        <f t="shared" si="2149"/>
        <v/>
      </c>
      <c r="CH511" s="1115" t="str">
        <f t="shared" si="2149"/>
        <v/>
      </c>
      <c r="CI511" s="1115">
        <f t="shared" si="2149"/>
        <v>5.2185257664709717E-3</v>
      </c>
      <c r="CJ511" s="1115">
        <f t="shared" si="2149"/>
        <v>1.0437051532941943E-2</v>
      </c>
      <c r="CK511" s="1116">
        <f t="shared" si="2149"/>
        <v>1.0437051532941943E-2</v>
      </c>
      <c r="CL511" s="1116">
        <f t="shared" si="2149"/>
        <v>2.0874103065883887E-2</v>
      </c>
      <c r="CM511" s="1116">
        <f t="shared" si="2149"/>
        <v>2.6092628832354858E-2</v>
      </c>
      <c r="CN511" s="1115">
        <f t="shared" si="2149"/>
        <v>3.5784176684372379E-2</v>
      </c>
      <c r="CO511" s="1115">
        <f t="shared" si="2149"/>
        <v>3.7573385518590997E-2</v>
      </c>
      <c r="CP511" s="1115">
        <f t="shared" si="2149"/>
        <v>5.5664274842357031E-2</v>
      </c>
      <c r="CQ511" s="1115" t="str">
        <f t="shared" si="2149"/>
        <v/>
      </c>
      <c r="CR511" s="1115" t="str">
        <f t="shared" si="2149"/>
        <v/>
      </c>
      <c r="CS511" s="1114" t="str">
        <f t="shared" si="2149"/>
        <v/>
      </c>
      <c r="CT511" s="1117" t="str">
        <f t="shared" si="2149"/>
        <v/>
      </c>
      <c r="CU511" s="312" t="str">
        <f t="shared" si="2063"/>
        <v/>
      </c>
      <c r="CV511" s="313" t="str">
        <f t="shared" si="2064"/>
        <v/>
      </c>
      <c r="CW511" s="314" t="str">
        <f t="shared" si="2065"/>
        <v/>
      </c>
      <c r="CX511" s="314" t="str">
        <f t="shared" si="2066"/>
        <v/>
      </c>
      <c r="CY511" s="314" t="str">
        <f t="shared" si="2067"/>
        <v/>
      </c>
      <c r="CZ511" s="314">
        <f t="shared" si="2068"/>
        <v>5.2185257664709717E-3</v>
      </c>
      <c r="DA511" s="314">
        <f t="shared" si="2069"/>
        <v>1.0437051532941943E-2</v>
      </c>
      <c r="DB511" s="315">
        <f t="shared" si="2070"/>
        <v>1.0437051532941943E-2</v>
      </c>
      <c r="DC511" s="315">
        <f t="shared" si="2071"/>
        <v>2.0874103065883887E-2</v>
      </c>
      <c r="DD511" s="315">
        <f t="shared" si="2072"/>
        <v>2.6092628832354858E-2</v>
      </c>
      <c r="DE511" s="314">
        <f t="shared" si="2073"/>
        <v>3.5784176684372379E-2</v>
      </c>
      <c r="DF511" s="314">
        <f t="shared" si="2074"/>
        <v>3.7573385518590997E-2</v>
      </c>
      <c r="DG511" s="314">
        <f t="shared" si="2075"/>
        <v>5.5664274842357031E-2</v>
      </c>
      <c r="DH511" s="314" t="str">
        <f t="shared" si="2076"/>
        <v/>
      </c>
      <c r="DI511" s="314" t="str">
        <f t="shared" si="2077"/>
        <v/>
      </c>
      <c r="DJ511" s="313" t="str">
        <f t="shared" si="2078"/>
        <v/>
      </c>
      <c r="DK511" s="312" t="str">
        <f t="shared" si="2079"/>
        <v/>
      </c>
      <c r="DL511" s="428">
        <f t="shared" si="2080"/>
        <v>5</v>
      </c>
      <c r="DM511" s="66">
        <f t="shared" si="2081"/>
        <v>5</v>
      </c>
      <c r="DN511" s="66">
        <f t="shared" si="2082"/>
        <v>9</v>
      </c>
      <c r="DO511" s="66">
        <f t="shared" si="2083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768"/>
        <v>4.9333333333333327</v>
      </c>
      <c r="CA512" s="373">
        <f t="shared" si="1769"/>
        <v>5.666666666666667</v>
      </c>
      <c r="CB512" s="373">
        <f t="shared" si="1770"/>
        <v>7.7857142857142856</v>
      </c>
      <c r="CC512" s="462">
        <f t="shared" si="1771"/>
        <v>7.833333333333333</v>
      </c>
      <c r="CD512" s="1108" t="str">
        <f t="shared" si="2084"/>
        <v/>
      </c>
      <c r="CE512" s="1109" t="str">
        <f t="shared" ref="CE512:CS512" si="21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0" t="str">
        <f t="shared" si="2150"/>
        <v/>
      </c>
      <c r="CG512" s="1110" t="str">
        <f t="shared" si="2150"/>
        <v/>
      </c>
      <c r="CH512" s="1110" t="str">
        <f t="shared" si="2150"/>
        <v/>
      </c>
      <c r="CI512" s="1110">
        <f t="shared" si="2150"/>
        <v>4.5</v>
      </c>
      <c r="CJ512" s="1110">
        <f t="shared" si="2150"/>
        <v>6</v>
      </c>
      <c r="CK512" s="1111">
        <f t="shared" si="2150"/>
        <v>7</v>
      </c>
      <c r="CL512" s="1111">
        <f t="shared" si="2150"/>
        <v>8</v>
      </c>
      <c r="CM512" s="1111">
        <f t="shared" si="2150"/>
        <v>8</v>
      </c>
      <c r="CN512" s="1110">
        <f t="shared" si="2150"/>
        <v>8</v>
      </c>
      <c r="CO512" s="1110">
        <f t="shared" si="2150"/>
        <v>10</v>
      </c>
      <c r="CP512" s="1110">
        <f t="shared" si="2150"/>
        <v>10</v>
      </c>
      <c r="CQ512" s="1110" t="str">
        <f t="shared" si="2150"/>
        <v/>
      </c>
      <c r="CR512" s="1110" t="str">
        <f t="shared" si="2150"/>
        <v/>
      </c>
      <c r="CS512" s="1109" t="str">
        <f t="shared" si="2150"/>
        <v/>
      </c>
      <c r="CT512" s="1112" t="str">
        <f t="shared" si="2149"/>
        <v/>
      </c>
      <c r="CU512" s="324" t="str">
        <f t="shared" si="2063"/>
        <v/>
      </c>
      <c r="CV512" s="325" t="str">
        <f t="shared" si="2064"/>
        <v/>
      </c>
      <c r="CW512" s="326" t="str">
        <f t="shared" si="2065"/>
        <v/>
      </c>
      <c r="CX512" s="326" t="str">
        <f t="shared" si="2066"/>
        <v/>
      </c>
      <c r="CY512" s="326" t="str">
        <f t="shared" si="2067"/>
        <v/>
      </c>
      <c r="CZ512" s="326">
        <f t="shared" si="2068"/>
        <v>4.5</v>
      </c>
      <c r="DA512" s="326">
        <f t="shared" si="2069"/>
        <v>6</v>
      </c>
      <c r="DB512" s="327">
        <f t="shared" si="2070"/>
        <v>7</v>
      </c>
      <c r="DC512" s="327">
        <f t="shared" si="2071"/>
        <v>8</v>
      </c>
      <c r="DD512" s="327">
        <f t="shared" si="2072"/>
        <v>8</v>
      </c>
      <c r="DE512" s="326">
        <f t="shared" si="2073"/>
        <v>8</v>
      </c>
      <c r="DF512" s="326">
        <f t="shared" si="2074"/>
        <v>10</v>
      </c>
      <c r="DG512" s="326">
        <f t="shared" si="2075"/>
        <v>10</v>
      </c>
      <c r="DH512" s="326" t="str">
        <f t="shared" si="2076"/>
        <v/>
      </c>
      <c r="DI512" s="326" t="str">
        <f t="shared" si="2077"/>
        <v/>
      </c>
      <c r="DJ512" s="325" t="str">
        <f t="shared" si="2078"/>
        <v/>
      </c>
      <c r="DK512" s="324" t="str">
        <f t="shared" si="2079"/>
        <v/>
      </c>
      <c r="DL512" s="428">
        <f t="shared" si="2080"/>
        <v>5</v>
      </c>
      <c r="DM512" s="66">
        <f t="shared" si="2081"/>
        <v>5</v>
      </c>
      <c r="DN512" s="66">
        <f t="shared" si="2082"/>
        <v>9</v>
      </c>
      <c r="DO512" s="66">
        <f t="shared" si="2083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2151">IF(B512="","",B508*B509*B512)</f>
        <v>82.5</v>
      </c>
      <c r="C513" s="535">
        <f t="shared" si="2151"/>
        <v>120</v>
      </c>
      <c r="D513" s="535" t="str">
        <f t="shared" si="2151"/>
        <v/>
      </c>
      <c r="E513" s="535">
        <f t="shared" si="2151"/>
        <v>118.75</v>
      </c>
      <c r="F513" s="535">
        <f t="shared" si="2151"/>
        <v>20</v>
      </c>
      <c r="G513" s="535" t="str">
        <f t="shared" si="2151"/>
        <v/>
      </c>
      <c r="H513" s="535">
        <f t="shared" si="2151"/>
        <v>960</v>
      </c>
      <c r="I513" s="535" t="str">
        <f t="shared" si="2151"/>
        <v/>
      </c>
      <c r="J513" s="535" t="str">
        <f t="shared" si="2151"/>
        <v/>
      </c>
      <c r="K513" s="535" t="str">
        <f t="shared" ref="K513:R513" si="2152">IF(K512="","",K508*K509*K512)</f>
        <v/>
      </c>
      <c r="L513" s="535" t="str">
        <f t="shared" si="2152"/>
        <v/>
      </c>
      <c r="M513" s="535" t="str">
        <f t="shared" si="2152"/>
        <v/>
      </c>
      <c r="N513" s="535" t="str">
        <f t="shared" si="2152"/>
        <v/>
      </c>
      <c r="O513" s="535" t="str">
        <f t="shared" si="2152"/>
        <v/>
      </c>
      <c r="P513" s="535" t="str">
        <f t="shared" si="2152"/>
        <v/>
      </c>
      <c r="Q513" s="535" t="str">
        <f t="shared" si="2152"/>
        <v/>
      </c>
      <c r="R513" s="535" t="str">
        <f t="shared" si="2152"/>
        <v/>
      </c>
      <c r="S513" s="541"/>
      <c r="T513" s="535" t="str">
        <f t="shared" ref="T513:AJ513" si="2153">IF(T512="","",T508*T509*T512)</f>
        <v/>
      </c>
      <c r="U513" s="535">
        <f t="shared" si="2153"/>
        <v>96</v>
      </c>
      <c r="V513" s="535">
        <f t="shared" si="2153"/>
        <v>72</v>
      </c>
      <c r="W513" s="535" t="str">
        <f t="shared" si="2153"/>
        <v/>
      </c>
      <c r="X513" s="535" t="str">
        <f t="shared" si="2153"/>
        <v/>
      </c>
      <c r="Y513" s="535">
        <f t="shared" si="2153"/>
        <v>13.28</v>
      </c>
      <c r="Z513" s="535" t="str">
        <f t="shared" si="2153"/>
        <v/>
      </c>
      <c r="AA513" s="535">
        <f t="shared" si="2153"/>
        <v>1.6</v>
      </c>
      <c r="AB513" s="535">
        <f t="shared" si="2153"/>
        <v>96.000000000000014</v>
      </c>
      <c r="AC513" s="535" t="str">
        <f t="shared" si="2153"/>
        <v/>
      </c>
      <c r="AD513" s="535" t="str">
        <f t="shared" si="2153"/>
        <v/>
      </c>
      <c r="AE513" s="535" t="str">
        <f t="shared" si="2153"/>
        <v/>
      </c>
      <c r="AF513" s="535" t="str">
        <f t="shared" si="2153"/>
        <v/>
      </c>
      <c r="AG513" s="535" t="str">
        <f t="shared" si="2153"/>
        <v/>
      </c>
      <c r="AH513" s="535" t="str">
        <f t="shared" si="2153"/>
        <v/>
      </c>
      <c r="AI513" s="535" t="str">
        <f t="shared" si="2153"/>
        <v/>
      </c>
      <c r="AJ513" s="535" t="str">
        <f t="shared" si="2153"/>
        <v/>
      </c>
      <c r="AK513" s="541"/>
      <c r="AL513" s="535">
        <f t="shared" ref="AL513:BB513" si="2154">IF(AL512="","",AL508*AL509*AL512)</f>
        <v>540</v>
      </c>
      <c r="AM513" s="535">
        <f t="shared" si="2154"/>
        <v>96</v>
      </c>
      <c r="AN513" s="535">
        <f t="shared" si="2154"/>
        <v>72</v>
      </c>
      <c r="AO513" s="535">
        <f t="shared" si="2154"/>
        <v>168</v>
      </c>
      <c r="AP513" s="535">
        <f t="shared" si="2154"/>
        <v>128</v>
      </c>
      <c r="AQ513" s="535">
        <f t="shared" si="2154"/>
        <v>117</v>
      </c>
      <c r="AR513" s="535">
        <f t="shared" si="2154"/>
        <v>208</v>
      </c>
      <c r="AS513" s="535">
        <f t="shared" si="2154"/>
        <v>360</v>
      </c>
      <c r="AT513" s="535">
        <f t="shared" si="2154"/>
        <v>504</v>
      </c>
      <c r="AU513" s="535" t="str">
        <f t="shared" si="2154"/>
        <v/>
      </c>
      <c r="AV513" s="535" t="str">
        <f t="shared" si="2154"/>
        <v/>
      </c>
      <c r="AW513" s="535" t="str">
        <f t="shared" si="2154"/>
        <v/>
      </c>
      <c r="AX513" s="535" t="str">
        <f t="shared" si="2154"/>
        <v/>
      </c>
      <c r="AY513" s="535" t="str">
        <f t="shared" si="2154"/>
        <v/>
      </c>
      <c r="AZ513" s="535" t="str">
        <f t="shared" si="2154"/>
        <v/>
      </c>
      <c r="BA513" s="535" t="str">
        <f t="shared" si="2154"/>
        <v/>
      </c>
      <c r="BB513" s="535" t="str">
        <f t="shared" si="2154"/>
        <v/>
      </c>
      <c r="BC513" s="541"/>
      <c r="BD513" s="535">
        <f t="shared" ref="BD513:BT513" si="2155">IF(BD512="","",BD508*BD509*BD512)</f>
        <v>144</v>
      </c>
      <c r="BE513" s="535">
        <f t="shared" si="2155"/>
        <v>192</v>
      </c>
      <c r="BF513" s="535">
        <f t="shared" si="2155"/>
        <v>225</v>
      </c>
      <c r="BG513" s="535">
        <f t="shared" si="2155"/>
        <v>70</v>
      </c>
      <c r="BH513" s="535">
        <f t="shared" si="2155"/>
        <v>720</v>
      </c>
      <c r="BI513" s="535">
        <f t="shared" si="2155"/>
        <v>384</v>
      </c>
      <c r="BJ513" s="535" t="str">
        <f t="shared" si="2155"/>
        <v/>
      </c>
      <c r="BK513" s="535">
        <f t="shared" si="2155"/>
        <v>480</v>
      </c>
      <c r="BL513" s="535">
        <f t="shared" si="2155"/>
        <v>768</v>
      </c>
      <c r="BM513" s="535" t="str">
        <f t="shared" si="2155"/>
        <v/>
      </c>
      <c r="BN513" s="535" t="str">
        <f t="shared" si="2155"/>
        <v/>
      </c>
      <c r="BO513" s="535" t="str">
        <f t="shared" si="2155"/>
        <v/>
      </c>
      <c r="BP513" s="535" t="str">
        <f t="shared" si="2155"/>
        <v/>
      </c>
      <c r="BQ513" s="535" t="str">
        <f t="shared" si="2155"/>
        <v/>
      </c>
      <c r="BR513" s="535" t="str">
        <f t="shared" si="2155"/>
        <v/>
      </c>
      <c r="BS513" s="535" t="str">
        <f t="shared" si="2155"/>
        <v/>
      </c>
      <c r="BT513" s="535" t="str">
        <f t="shared" si="2155"/>
        <v/>
      </c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8" t="str">
        <f t="shared" si="2084"/>
        <v/>
      </c>
      <c r="CE513" s="1109" t="str">
        <f t="shared" si="2149"/>
        <v/>
      </c>
      <c r="CF513" s="1110" t="str">
        <f t="shared" si="2149"/>
        <v/>
      </c>
      <c r="CG513" s="1110" t="str">
        <f t="shared" si="2149"/>
        <v/>
      </c>
      <c r="CH513" s="1110" t="str">
        <f t="shared" si="2149"/>
        <v/>
      </c>
      <c r="CI513" s="1110">
        <f t="shared" si="2149"/>
        <v>70</v>
      </c>
      <c r="CJ513" s="1110">
        <f t="shared" si="2149"/>
        <v>144</v>
      </c>
      <c r="CK513" s="1111">
        <f t="shared" si="2149"/>
        <v>192</v>
      </c>
      <c r="CL513" s="1111">
        <f t="shared" si="2149"/>
        <v>225</v>
      </c>
      <c r="CM513" s="1111">
        <f t="shared" si="2149"/>
        <v>384</v>
      </c>
      <c r="CN513" s="1110">
        <f t="shared" si="2149"/>
        <v>480</v>
      </c>
      <c r="CO513" s="1110">
        <f t="shared" si="2149"/>
        <v>720</v>
      </c>
      <c r="CP513" s="1110">
        <f t="shared" si="2149"/>
        <v>768</v>
      </c>
      <c r="CQ513" s="1110" t="str">
        <f t="shared" si="2149"/>
        <v/>
      </c>
      <c r="CR513" s="1110" t="str">
        <f t="shared" si="2149"/>
        <v/>
      </c>
      <c r="CS513" s="1109" t="str">
        <f t="shared" si="2149"/>
        <v/>
      </c>
      <c r="CT513" s="1112" t="str">
        <f t="shared" si="2149"/>
        <v/>
      </c>
      <c r="CU513" s="324" t="str">
        <f t="shared" si="2063"/>
        <v/>
      </c>
      <c r="CV513" s="325" t="str">
        <f t="shared" si="2064"/>
        <v/>
      </c>
      <c r="CW513" s="326" t="str">
        <f t="shared" si="2065"/>
        <v/>
      </c>
      <c r="CX513" s="326" t="str">
        <f t="shared" si="2066"/>
        <v/>
      </c>
      <c r="CY513" s="326" t="str">
        <f t="shared" si="2067"/>
        <v/>
      </c>
      <c r="CZ513" s="326">
        <f t="shared" si="2068"/>
        <v>70</v>
      </c>
      <c r="DA513" s="326">
        <f t="shared" si="2069"/>
        <v>144</v>
      </c>
      <c r="DB513" s="327">
        <f t="shared" si="2070"/>
        <v>192</v>
      </c>
      <c r="DC513" s="327">
        <f t="shared" si="2071"/>
        <v>225</v>
      </c>
      <c r="DD513" s="327">
        <f t="shared" si="2072"/>
        <v>384</v>
      </c>
      <c r="DE513" s="326">
        <f t="shared" si="2073"/>
        <v>480</v>
      </c>
      <c r="DF513" s="326">
        <f t="shared" si="2074"/>
        <v>720</v>
      </c>
      <c r="DG513" s="326">
        <f t="shared" si="2075"/>
        <v>768</v>
      </c>
      <c r="DH513" s="326" t="str">
        <f t="shared" si="2076"/>
        <v/>
      </c>
      <c r="DI513" s="326" t="str">
        <f t="shared" si="2077"/>
        <v/>
      </c>
      <c r="DJ513" s="325" t="str">
        <f t="shared" si="2078"/>
        <v/>
      </c>
      <c r="DK513" s="324" t="str">
        <f t="shared" si="2079"/>
        <v/>
      </c>
      <c r="DL513" s="428">
        <f t="shared" si="2080"/>
        <v>5</v>
      </c>
      <c r="DM513" s="66">
        <f t="shared" si="2081"/>
        <v>5</v>
      </c>
      <c r="DN513" s="66">
        <f t="shared" si="2082"/>
        <v>9</v>
      </c>
      <c r="DO513" s="66">
        <f t="shared" si="2083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4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768"/>
        <v>0.125</v>
      </c>
      <c r="CA514" s="373">
        <f t="shared" si="1769"/>
        <v>0.25</v>
      </c>
      <c r="CB514" s="373">
        <f t="shared" si="1770"/>
        <v>1</v>
      </c>
      <c r="CC514" s="462">
        <f t="shared" si="1771"/>
        <v>5</v>
      </c>
      <c r="CD514" s="1108" t="str">
        <f t="shared" si="2084"/>
        <v/>
      </c>
      <c r="CE514" s="1109" t="str">
        <f t="shared" si="2149"/>
        <v/>
      </c>
      <c r="CF514" s="1110" t="str">
        <f t="shared" si="2149"/>
        <v/>
      </c>
      <c r="CG514" s="1110" t="str">
        <f t="shared" si="2149"/>
        <v/>
      </c>
      <c r="CH514" s="1110">
        <f t="shared" si="2149"/>
        <v>3</v>
      </c>
      <c r="CI514" s="1110">
        <f t="shared" si="2149"/>
        <v>5</v>
      </c>
      <c r="CJ514" s="1110">
        <f t="shared" si="2149"/>
        <v>5</v>
      </c>
      <c r="CK514" s="1111">
        <f t="shared" si="2149"/>
        <v>5</v>
      </c>
      <c r="CL514" s="1111">
        <f t="shared" si="2149"/>
        <v>5</v>
      </c>
      <c r="CM514" s="1111">
        <f t="shared" si="2149"/>
        <v>5</v>
      </c>
      <c r="CN514" s="1110">
        <f t="shared" si="2149"/>
        <v>5</v>
      </c>
      <c r="CO514" s="1110">
        <f t="shared" si="2149"/>
        <v>5</v>
      </c>
      <c r="CP514" s="1110">
        <f t="shared" si="2149"/>
        <v>10</v>
      </c>
      <c r="CQ514" s="1110" t="str">
        <f t="shared" si="2149"/>
        <v/>
      </c>
      <c r="CR514" s="1110" t="str">
        <f t="shared" si="2149"/>
        <v/>
      </c>
      <c r="CS514" s="1109" t="str">
        <f t="shared" si="2149"/>
        <v/>
      </c>
      <c r="CT514" s="1112" t="str">
        <f t="shared" si="2149"/>
        <v/>
      </c>
      <c r="CU514" s="324" t="str">
        <f t="shared" si="2063"/>
        <v/>
      </c>
      <c r="CV514" s="325" t="str">
        <f t="shared" si="2064"/>
        <v/>
      </c>
      <c r="CW514" s="326" t="str">
        <f t="shared" si="2065"/>
        <v/>
      </c>
      <c r="CX514" s="326" t="str">
        <f t="shared" si="2066"/>
        <v/>
      </c>
      <c r="CY514" s="326">
        <f t="shared" si="2067"/>
        <v>3</v>
      </c>
      <c r="CZ514" s="326">
        <f t="shared" si="2068"/>
        <v>5</v>
      </c>
      <c r="DA514" s="326">
        <f t="shared" si="2069"/>
        <v>5</v>
      </c>
      <c r="DB514" s="327">
        <f t="shared" si="2070"/>
        <v>5</v>
      </c>
      <c r="DC514" s="327">
        <f t="shared" si="2071"/>
        <v>5</v>
      </c>
      <c r="DD514" s="327">
        <f t="shared" si="2072"/>
        <v>5</v>
      </c>
      <c r="DE514" s="326">
        <f t="shared" si="2073"/>
        <v>5</v>
      </c>
      <c r="DF514" s="326">
        <f t="shared" si="2074"/>
        <v>5</v>
      </c>
      <c r="DG514" s="326">
        <f t="shared" si="2075"/>
        <v>10</v>
      </c>
      <c r="DH514" s="326" t="str">
        <f t="shared" si="2076"/>
        <v/>
      </c>
      <c r="DI514" s="326" t="str">
        <f t="shared" si="2077"/>
        <v/>
      </c>
      <c r="DJ514" s="325" t="str">
        <f t="shared" si="2078"/>
        <v/>
      </c>
      <c r="DK514" s="324" t="str">
        <f t="shared" si="2079"/>
        <v/>
      </c>
      <c r="DL514" s="428">
        <f t="shared" si="2080"/>
        <v>8</v>
      </c>
      <c r="DM514" s="66">
        <f t="shared" si="2081"/>
        <v>9</v>
      </c>
      <c r="DN514" s="66">
        <f t="shared" si="2082"/>
        <v>9</v>
      </c>
      <c r="DO514" s="66">
        <f t="shared" si="2083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8" t="str">
        <f t="shared" si="2084"/>
        <v/>
      </c>
      <c r="CE515" s="1109" t="str">
        <f t="shared" si="2149"/>
        <v/>
      </c>
      <c r="CF515" s="1110" t="str">
        <f t="shared" si="2149"/>
        <v/>
      </c>
      <c r="CG515" s="1110" t="str">
        <f t="shared" si="2149"/>
        <v/>
      </c>
      <c r="CH515" s="1110">
        <f t="shared" si="2149"/>
        <v>2</v>
      </c>
      <c r="CI515" s="1110">
        <f t="shared" si="2149"/>
        <v>2</v>
      </c>
      <c r="CJ515" s="1110">
        <f t="shared" si="2149"/>
        <v>4</v>
      </c>
      <c r="CK515" s="1111">
        <f t="shared" si="2149"/>
        <v>6</v>
      </c>
      <c r="CL515" s="1111">
        <f t="shared" si="2149"/>
        <v>6</v>
      </c>
      <c r="CM515" s="1111">
        <f t="shared" si="2149"/>
        <v>9</v>
      </c>
      <c r="CN515" s="1110">
        <f t="shared" si="2149"/>
        <v>12</v>
      </c>
      <c r="CO515" s="1110">
        <f t="shared" si="2149"/>
        <v>15</v>
      </c>
      <c r="CP515" s="1110">
        <f t="shared" si="2149"/>
        <v>40</v>
      </c>
      <c r="CQ515" s="1110" t="str">
        <f t="shared" si="2149"/>
        <v/>
      </c>
      <c r="CR515" s="1110" t="str">
        <f t="shared" si="2149"/>
        <v/>
      </c>
      <c r="CS515" s="1109" t="str">
        <f t="shared" si="2149"/>
        <v/>
      </c>
      <c r="CT515" s="1112" t="str">
        <f t="shared" si="2149"/>
        <v/>
      </c>
      <c r="CU515" s="324" t="str">
        <f t="shared" si="2063"/>
        <v/>
      </c>
      <c r="CV515" s="325" t="str">
        <f t="shared" si="2064"/>
        <v/>
      </c>
      <c r="CW515" s="326" t="str">
        <f t="shared" si="2065"/>
        <v/>
      </c>
      <c r="CX515" s="326" t="str">
        <f t="shared" si="2066"/>
        <v/>
      </c>
      <c r="CY515" s="326">
        <f t="shared" si="2067"/>
        <v>2</v>
      </c>
      <c r="CZ515" s="326">
        <f t="shared" si="2068"/>
        <v>2</v>
      </c>
      <c r="DA515" s="326">
        <f t="shared" si="2069"/>
        <v>4</v>
      </c>
      <c r="DB515" s="327">
        <f t="shared" si="2070"/>
        <v>6</v>
      </c>
      <c r="DC515" s="327">
        <f t="shared" si="2071"/>
        <v>6</v>
      </c>
      <c r="DD515" s="327">
        <f t="shared" si="2072"/>
        <v>9</v>
      </c>
      <c r="DE515" s="326">
        <f t="shared" si="2073"/>
        <v>12</v>
      </c>
      <c r="DF515" s="326">
        <f t="shared" si="2074"/>
        <v>15</v>
      </c>
      <c r="DG515" s="326">
        <f t="shared" si="2075"/>
        <v>40</v>
      </c>
      <c r="DH515" s="326" t="str">
        <f t="shared" si="2076"/>
        <v/>
      </c>
      <c r="DI515" s="326" t="str">
        <f t="shared" si="2077"/>
        <v/>
      </c>
      <c r="DJ515" s="325" t="str">
        <f t="shared" si="2078"/>
        <v/>
      </c>
      <c r="DK515" s="324" t="str">
        <f t="shared" si="2079"/>
        <v/>
      </c>
      <c r="DL515" s="428">
        <f t="shared" si="2080"/>
        <v>8</v>
      </c>
      <c r="DM515" s="66">
        <f t="shared" si="2081"/>
        <v>9</v>
      </c>
      <c r="DN515" s="66">
        <f t="shared" si="2082"/>
        <v>9</v>
      </c>
      <c r="DO515" s="66">
        <f t="shared" si="2083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56">9000*$K$1</f>
        <v>9000</v>
      </c>
      <c r="C516" s="536">
        <f t="shared" si="2156"/>
        <v>9000</v>
      </c>
      <c r="D516" s="536">
        <f t="shared" si="2156"/>
        <v>9000</v>
      </c>
      <c r="E516" s="536">
        <f t="shared" si="2156"/>
        <v>9000</v>
      </c>
      <c r="F516" s="536">
        <f t="shared" si="2156"/>
        <v>9000</v>
      </c>
      <c r="G516" s="536">
        <f t="shared" si="2156"/>
        <v>9000</v>
      </c>
      <c r="H516" s="536">
        <f t="shared" si="2156"/>
        <v>9000</v>
      </c>
      <c r="I516" s="536">
        <f t="shared" si="2156"/>
        <v>9000</v>
      </c>
      <c r="J516" s="536">
        <f t="shared" si="2156"/>
        <v>9000</v>
      </c>
      <c r="K516" s="536">
        <f t="shared" si="2156"/>
        <v>9000</v>
      </c>
      <c r="L516" s="536">
        <f t="shared" si="2156"/>
        <v>9000</v>
      </c>
      <c r="M516" s="536">
        <f t="shared" si="2156"/>
        <v>9000</v>
      </c>
      <c r="N516" s="536">
        <f t="shared" si="2156"/>
        <v>9000</v>
      </c>
      <c r="O516" s="536">
        <f t="shared" si="2156"/>
        <v>9000</v>
      </c>
      <c r="P516" s="536">
        <f t="shared" si="2156"/>
        <v>9000</v>
      </c>
      <c r="Q516" s="536">
        <f t="shared" si="2156"/>
        <v>9000</v>
      </c>
      <c r="R516" s="536">
        <f t="shared" si="2156"/>
        <v>9000</v>
      </c>
      <c r="S516" s="530"/>
      <c r="T516" s="536">
        <f t="shared" ref="T516:AJ516" si="2157">9000*$K$1</f>
        <v>9000</v>
      </c>
      <c r="U516" s="536">
        <f t="shared" si="2157"/>
        <v>9000</v>
      </c>
      <c r="V516" s="536">
        <f t="shared" si="2157"/>
        <v>9000</v>
      </c>
      <c r="W516" s="536">
        <f t="shared" si="2157"/>
        <v>9000</v>
      </c>
      <c r="X516" s="536">
        <f t="shared" si="2157"/>
        <v>9000</v>
      </c>
      <c r="Y516" s="536">
        <f t="shared" si="2157"/>
        <v>9000</v>
      </c>
      <c r="Z516" s="536">
        <f t="shared" si="2157"/>
        <v>9000</v>
      </c>
      <c r="AA516" s="536">
        <f t="shared" si="2157"/>
        <v>9000</v>
      </c>
      <c r="AB516" s="536">
        <f t="shared" si="2157"/>
        <v>9000</v>
      </c>
      <c r="AC516" s="536">
        <f t="shared" si="2157"/>
        <v>9000</v>
      </c>
      <c r="AD516" s="536">
        <f t="shared" si="2157"/>
        <v>9000</v>
      </c>
      <c r="AE516" s="536">
        <f t="shared" si="2157"/>
        <v>9000</v>
      </c>
      <c r="AF516" s="536">
        <f t="shared" si="2157"/>
        <v>9000</v>
      </c>
      <c r="AG516" s="536">
        <f t="shared" si="2157"/>
        <v>9000</v>
      </c>
      <c r="AH516" s="536">
        <f t="shared" si="2157"/>
        <v>9000</v>
      </c>
      <c r="AI516" s="536">
        <f t="shared" si="2157"/>
        <v>9000</v>
      </c>
      <c r="AJ516" s="536">
        <f t="shared" si="2157"/>
        <v>9000</v>
      </c>
      <c r="AK516" s="530"/>
      <c r="AL516" s="536">
        <f t="shared" ref="AL516:BB516" si="2158">9000*$K$1</f>
        <v>9000</v>
      </c>
      <c r="AM516" s="536">
        <f t="shared" si="2158"/>
        <v>9000</v>
      </c>
      <c r="AN516" s="536">
        <f t="shared" si="2158"/>
        <v>9000</v>
      </c>
      <c r="AO516" s="536">
        <f t="shared" si="2158"/>
        <v>9000</v>
      </c>
      <c r="AP516" s="536">
        <f t="shared" si="2158"/>
        <v>9000</v>
      </c>
      <c r="AQ516" s="536">
        <f t="shared" si="2158"/>
        <v>9000</v>
      </c>
      <c r="AR516" s="536">
        <f t="shared" si="2158"/>
        <v>9000</v>
      </c>
      <c r="AS516" s="536">
        <f t="shared" si="2158"/>
        <v>9000</v>
      </c>
      <c r="AT516" s="536">
        <f t="shared" si="2158"/>
        <v>9000</v>
      </c>
      <c r="AU516" s="536">
        <f t="shared" si="2158"/>
        <v>9000</v>
      </c>
      <c r="AV516" s="536">
        <f t="shared" si="2158"/>
        <v>9000</v>
      </c>
      <c r="AW516" s="536">
        <f t="shared" si="2158"/>
        <v>9000</v>
      </c>
      <c r="AX516" s="536">
        <f t="shared" si="2158"/>
        <v>9000</v>
      </c>
      <c r="AY516" s="536">
        <f t="shared" si="2158"/>
        <v>9000</v>
      </c>
      <c r="AZ516" s="536">
        <f t="shared" si="2158"/>
        <v>9000</v>
      </c>
      <c r="BA516" s="536">
        <f t="shared" si="2158"/>
        <v>9000</v>
      </c>
      <c r="BB516" s="536">
        <f t="shared" si="2158"/>
        <v>9000</v>
      </c>
      <c r="BC516" s="530"/>
      <c r="BD516" s="536">
        <f t="shared" ref="BD516:BT516" si="2159">9000*$K$1</f>
        <v>9000</v>
      </c>
      <c r="BE516" s="536">
        <f t="shared" si="2159"/>
        <v>9000</v>
      </c>
      <c r="BF516" s="536">
        <f t="shared" si="2159"/>
        <v>9000</v>
      </c>
      <c r="BG516" s="536">
        <f t="shared" si="2159"/>
        <v>9000</v>
      </c>
      <c r="BH516" s="536">
        <f t="shared" si="2159"/>
        <v>9000</v>
      </c>
      <c r="BI516" s="536">
        <f t="shared" si="2159"/>
        <v>9000</v>
      </c>
      <c r="BJ516" s="536">
        <f t="shared" si="2159"/>
        <v>9000</v>
      </c>
      <c r="BK516" s="536">
        <f t="shared" si="2159"/>
        <v>9000</v>
      </c>
      <c r="BL516" s="536">
        <f t="shared" si="2159"/>
        <v>9000</v>
      </c>
      <c r="BM516" s="536">
        <f t="shared" si="2159"/>
        <v>9000</v>
      </c>
      <c r="BN516" s="536">
        <f t="shared" si="2159"/>
        <v>9000</v>
      </c>
      <c r="BO516" s="536">
        <f t="shared" si="2159"/>
        <v>9000</v>
      </c>
      <c r="BP516" s="536">
        <f t="shared" si="2159"/>
        <v>9000</v>
      </c>
      <c r="BQ516" s="536">
        <f t="shared" si="2159"/>
        <v>9000</v>
      </c>
      <c r="BR516" s="536">
        <f t="shared" si="2159"/>
        <v>9000</v>
      </c>
      <c r="BS516" s="536">
        <f t="shared" si="2159"/>
        <v>9000</v>
      </c>
      <c r="BT516" s="536">
        <f t="shared" si="2159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8">
        <f t="shared" si="2084"/>
        <v>9000</v>
      </c>
      <c r="CE516" s="1109">
        <f t="shared" si="2149"/>
        <v>9000</v>
      </c>
      <c r="CF516" s="1110">
        <f t="shared" si="2149"/>
        <v>9000</v>
      </c>
      <c r="CG516" s="1110">
        <f t="shared" si="2149"/>
        <v>9000</v>
      </c>
      <c r="CH516" s="1110">
        <f t="shared" si="2149"/>
        <v>9000</v>
      </c>
      <c r="CI516" s="1110">
        <f t="shared" si="2149"/>
        <v>9000</v>
      </c>
      <c r="CJ516" s="1110">
        <f t="shared" si="2149"/>
        <v>9000</v>
      </c>
      <c r="CK516" s="1111">
        <f t="shared" si="2149"/>
        <v>9000</v>
      </c>
      <c r="CL516" s="1111">
        <f t="shared" si="2149"/>
        <v>9000</v>
      </c>
      <c r="CM516" s="1111">
        <f t="shared" si="2149"/>
        <v>9000</v>
      </c>
      <c r="CN516" s="1110">
        <f t="shared" si="2149"/>
        <v>9000</v>
      </c>
      <c r="CO516" s="1110">
        <f t="shared" si="2149"/>
        <v>9000</v>
      </c>
      <c r="CP516" s="1110">
        <f t="shared" si="2149"/>
        <v>9000</v>
      </c>
      <c r="CQ516" s="1110">
        <f t="shared" si="2149"/>
        <v>9000</v>
      </c>
      <c r="CR516" s="1110">
        <f t="shared" si="2149"/>
        <v>9000</v>
      </c>
      <c r="CS516" s="1109">
        <f t="shared" si="2149"/>
        <v>9000</v>
      </c>
      <c r="CT516" s="1112">
        <f t="shared" si="2149"/>
        <v>9000</v>
      </c>
      <c r="CU516" s="324">
        <f t="shared" si="2063"/>
        <v>9000</v>
      </c>
      <c r="CV516" s="325">
        <f t="shared" si="2064"/>
        <v>9000</v>
      </c>
      <c r="CW516" s="326">
        <f t="shared" si="2065"/>
        <v>9000</v>
      </c>
      <c r="CX516" s="326">
        <f t="shared" si="2066"/>
        <v>9000</v>
      </c>
      <c r="CY516" s="326">
        <f t="shared" si="2067"/>
        <v>9000</v>
      </c>
      <c r="CZ516" s="326">
        <f t="shared" si="2068"/>
        <v>9000</v>
      </c>
      <c r="DA516" s="326">
        <f t="shared" si="2069"/>
        <v>9000</v>
      </c>
      <c r="DB516" s="327">
        <f t="shared" si="2070"/>
        <v>9000</v>
      </c>
      <c r="DC516" s="327">
        <f t="shared" si="2071"/>
        <v>9000</v>
      </c>
      <c r="DD516" s="327">
        <f t="shared" si="2072"/>
        <v>9000</v>
      </c>
      <c r="DE516" s="326">
        <f t="shared" si="2073"/>
        <v>9000</v>
      </c>
      <c r="DF516" s="326">
        <f t="shared" si="2074"/>
        <v>9000</v>
      </c>
      <c r="DG516" s="326">
        <f t="shared" si="2075"/>
        <v>9000</v>
      </c>
      <c r="DH516" s="326">
        <f t="shared" si="2076"/>
        <v>9000</v>
      </c>
      <c r="DI516" s="326">
        <f t="shared" si="2077"/>
        <v>9000</v>
      </c>
      <c r="DJ516" s="325">
        <f t="shared" si="2078"/>
        <v>9000</v>
      </c>
      <c r="DK516" s="324">
        <f t="shared" si="2079"/>
        <v>9000</v>
      </c>
      <c r="DL516" s="428">
        <f t="shared" si="2080"/>
        <v>17</v>
      </c>
      <c r="DM516" s="66">
        <f t="shared" si="2081"/>
        <v>17</v>
      </c>
      <c r="DN516" s="66">
        <f t="shared" si="2082"/>
        <v>17</v>
      </c>
      <c r="DO516" s="66">
        <f t="shared" si="2083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60">IF(B514="","",B514*B515*B516/B$46/365/$G$1)</f>
        <v>2.8180039138943256E-3</v>
      </c>
      <c r="C517" s="408">
        <f t="shared" si="2160"/>
        <v>6.0385798154878392E-3</v>
      </c>
      <c r="D517" s="408">
        <f t="shared" si="2160"/>
        <v>1.9569471624266144E-2</v>
      </c>
      <c r="E517" s="408">
        <f t="shared" si="2160"/>
        <v>9.7847358121330719E-3</v>
      </c>
      <c r="F517" s="408">
        <f t="shared" si="2160"/>
        <v>1.3698630136986306E-3</v>
      </c>
      <c r="G517" s="408">
        <f t="shared" si="2160"/>
        <v>7.0450097847358133E-3</v>
      </c>
      <c r="H517" s="408">
        <f t="shared" si="2160"/>
        <v>2.9354207436399219E-2</v>
      </c>
      <c r="I517" s="408" t="str">
        <f t="shared" si="2160"/>
        <v/>
      </c>
      <c r="J517" s="408">
        <f t="shared" si="2160"/>
        <v>5.032149846239866E-3</v>
      </c>
      <c r="K517" s="408" t="str">
        <f t="shared" ref="K517:R517" si="2161">IF(K514="","",K514*K515*K516/K$46/365/$G$1)</f>
        <v/>
      </c>
      <c r="L517" s="408" t="str">
        <f t="shared" si="2161"/>
        <v/>
      </c>
      <c r="M517" s="408" t="str">
        <f t="shared" si="2161"/>
        <v/>
      </c>
      <c r="N517" s="408" t="str">
        <f t="shared" si="2161"/>
        <v/>
      </c>
      <c r="O517" s="408" t="str">
        <f t="shared" si="2161"/>
        <v/>
      </c>
      <c r="P517" s="408" t="str">
        <f t="shared" si="2161"/>
        <v/>
      </c>
      <c r="Q517" s="408" t="str">
        <f t="shared" si="2161"/>
        <v/>
      </c>
      <c r="R517" s="408" t="str">
        <f t="shared" si="2161"/>
        <v/>
      </c>
      <c r="S517" s="427"/>
      <c r="T517" s="540">
        <f t="shared" ref="T517:AB517" si="2162">IF(T514="","",T514*T515*T516/T$46/365/$G$1)</f>
        <v>8.8062622309197647E-2</v>
      </c>
      <c r="U517" s="540">
        <f t="shared" si="2162"/>
        <v>6.1376979185198355E-2</v>
      </c>
      <c r="V517" s="540">
        <f t="shared" si="2162"/>
        <v>6.1643835616438353E-2</v>
      </c>
      <c r="W517" s="540">
        <f t="shared" si="2162"/>
        <v>7.0450097847358117E-2</v>
      </c>
      <c r="X517" s="540">
        <f t="shared" si="2162"/>
        <v>5.8708414872798431E-3</v>
      </c>
      <c r="Y517" s="540">
        <f t="shared" si="2162"/>
        <v>6.2901873077998325E-3</v>
      </c>
      <c r="Z517" s="540">
        <f t="shared" si="2162"/>
        <v>6.6046966731898249E-2</v>
      </c>
      <c r="AA517" s="540">
        <f t="shared" si="2162"/>
        <v>3.5225048923679062E-3</v>
      </c>
      <c r="AB517" s="540">
        <f t="shared" si="2162"/>
        <v>1.3419066256639644E-2</v>
      </c>
      <c r="AC517" s="540" t="str">
        <f t="shared" ref="AC517:AJ517" si="2163">IF(AC514="","",AC514*AC515*AC516/AC$46/365/$G$1)</f>
        <v/>
      </c>
      <c r="AD517" s="540" t="str">
        <f t="shared" si="2163"/>
        <v/>
      </c>
      <c r="AE517" s="540" t="str">
        <f t="shared" si="2163"/>
        <v/>
      </c>
      <c r="AF517" s="540" t="str">
        <f t="shared" si="2163"/>
        <v/>
      </c>
      <c r="AG517" s="540" t="str">
        <f t="shared" si="2163"/>
        <v/>
      </c>
      <c r="AH517" s="540" t="str">
        <f t="shared" si="2163"/>
        <v/>
      </c>
      <c r="AI517" s="540" t="str">
        <f t="shared" si="2163"/>
        <v/>
      </c>
      <c r="AJ517" s="540" t="str">
        <f t="shared" si="2163"/>
        <v/>
      </c>
      <c r="AK517" s="427"/>
      <c r="AL517" s="408">
        <f t="shared" ref="AL517:AT517" si="2164">IF(AL514="","",AL514*AL515*AL516/AL$46/365/$G$1)</f>
        <v>1.7078811599359544E-2</v>
      </c>
      <c r="AM517" s="408">
        <f t="shared" si="2164"/>
        <v>3.4246575342465752E-2</v>
      </c>
      <c r="AN517" s="408">
        <f t="shared" si="2164"/>
        <v>2.0547945205479454E-2</v>
      </c>
      <c r="AO517" s="408">
        <f t="shared" si="2164"/>
        <v>1.1741682974559686E-2</v>
      </c>
      <c r="AP517" s="408">
        <f t="shared" si="2164"/>
        <v>3.9138943248532287E-2</v>
      </c>
      <c r="AQ517" s="408">
        <f t="shared" si="2164"/>
        <v>3.5225048923679059E-2</v>
      </c>
      <c r="AR517" s="408">
        <f t="shared" si="2164"/>
        <v>7.0450097847358117E-2</v>
      </c>
      <c r="AS517" s="408">
        <f t="shared" si="2164"/>
        <v>1.7612524461839529E-2</v>
      </c>
      <c r="AT517" s="408">
        <f t="shared" si="2164"/>
        <v>5.2837573385518595E-2</v>
      </c>
      <c r="AU517" s="408" t="str">
        <f t="shared" ref="AU517:BB517" si="2165">IF(AU514="","",AU514*AU515*AU516/AU$46/365/$G$1)</f>
        <v/>
      </c>
      <c r="AV517" s="408" t="str">
        <f t="shared" si="2165"/>
        <v/>
      </c>
      <c r="AW517" s="408" t="str">
        <f t="shared" si="2165"/>
        <v/>
      </c>
      <c r="AX517" s="408" t="str">
        <f t="shared" si="2165"/>
        <v/>
      </c>
      <c r="AY517" s="408" t="str">
        <f t="shared" si="2165"/>
        <v/>
      </c>
      <c r="AZ517" s="408" t="str">
        <f t="shared" si="2165"/>
        <v/>
      </c>
      <c r="BA517" s="408" t="str">
        <f t="shared" si="2165"/>
        <v/>
      </c>
      <c r="BB517" s="408" t="str">
        <f t="shared" si="2165"/>
        <v/>
      </c>
      <c r="BC517" s="427"/>
      <c r="BD517" s="408">
        <f t="shared" ref="BD517:BT517" si="2166">IF(BD514="","",BD514*BD515*BD516/BD$46/365/$G$1)</f>
        <v>2.9354207436399219E-2</v>
      </c>
      <c r="BE517" s="408">
        <f t="shared" si="2166"/>
        <v>4.4031311154598823E-2</v>
      </c>
      <c r="BF517" s="408">
        <f t="shared" si="2166"/>
        <v>1.1741682974559686E-2</v>
      </c>
      <c r="BG517" s="408">
        <f t="shared" si="2166"/>
        <v>1.1741682974559686E-2</v>
      </c>
      <c r="BH517" s="408">
        <f t="shared" si="2166"/>
        <v>8.8062622309197647E-2</v>
      </c>
      <c r="BI517" s="408">
        <f t="shared" si="2166"/>
        <v>5.032149846239866E-2</v>
      </c>
      <c r="BJ517" s="408">
        <f t="shared" si="2166"/>
        <v>7.8277886497064575E-2</v>
      </c>
      <c r="BK517" s="408">
        <f t="shared" si="2166"/>
        <v>0.11741682974559688</v>
      </c>
      <c r="BL517" s="408">
        <f t="shared" si="2166"/>
        <v>7.8277886497064575E-2</v>
      </c>
      <c r="BM517" s="408" t="str">
        <f t="shared" ref="BM517:BT517" si="2167">IF(BM514="","",BM514*BM515*BM516/BM$46/365/$G$1)</f>
        <v/>
      </c>
      <c r="BN517" s="408" t="str">
        <f t="shared" si="2167"/>
        <v/>
      </c>
      <c r="BO517" s="408" t="str">
        <f t="shared" si="2167"/>
        <v/>
      </c>
      <c r="BP517" s="408" t="str">
        <f t="shared" si="2167"/>
        <v/>
      </c>
      <c r="BQ517" s="408" t="str">
        <f t="shared" si="2167"/>
        <v/>
      </c>
      <c r="BR517" s="408" t="str">
        <f t="shared" si="2167"/>
        <v/>
      </c>
      <c r="BS517" s="408" t="str">
        <f t="shared" si="2167"/>
        <v/>
      </c>
      <c r="BT517" s="408" t="str">
        <f t="shared" si="2167"/>
        <v/>
      </c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3" t="str">
        <f t="shared" si="2084"/>
        <v/>
      </c>
      <c r="CE517" s="1114" t="str">
        <f t="shared" si="2149"/>
        <v/>
      </c>
      <c r="CF517" s="1115" t="str">
        <f t="shared" si="2149"/>
        <v/>
      </c>
      <c r="CG517" s="1115" t="str">
        <f t="shared" si="2149"/>
        <v/>
      </c>
      <c r="CH517" s="1115">
        <f t="shared" si="2149"/>
        <v>1.1741682974559686E-2</v>
      </c>
      <c r="CI517" s="1115">
        <f t="shared" si="2149"/>
        <v>1.1741682974559686E-2</v>
      </c>
      <c r="CJ517" s="1115">
        <f t="shared" si="2149"/>
        <v>2.9354207436399219E-2</v>
      </c>
      <c r="CK517" s="1116">
        <f t="shared" si="2149"/>
        <v>4.4031311154598823E-2</v>
      </c>
      <c r="CL517" s="1116">
        <f t="shared" si="2149"/>
        <v>5.032149846239866E-2</v>
      </c>
      <c r="CM517" s="1116">
        <f t="shared" si="2149"/>
        <v>7.8277886497064575E-2</v>
      </c>
      <c r="CN517" s="1115">
        <f t="shared" si="2149"/>
        <v>7.8277886497064575E-2</v>
      </c>
      <c r="CO517" s="1115">
        <f t="shared" si="2149"/>
        <v>8.8062622309197647E-2</v>
      </c>
      <c r="CP517" s="1115">
        <f t="shared" si="2149"/>
        <v>0.11741682974559688</v>
      </c>
      <c r="CQ517" s="1115" t="str">
        <f t="shared" si="2149"/>
        <v/>
      </c>
      <c r="CR517" s="1115" t="str">
        <f t="shared" si="2149"/>
        <v/>
      </c>
      <c r="CS517" s="1114" t="str">
        <f t="shared" si="2149"/>
        <v/>
      </c>
      <c r="CT517" s="1117" t="str">
        <f t="shared" si="2149"/>
        <v/>
      </c>
      <c r="CU517" s="312" t="str">
        <f t="shared" si="2063"/>
        <v/>
      </c>
      <c r="CV517" s="313" t="str">
        <f t="shared" si="2064"/>
        <v/>
      </c>
      <c r="CW517" s="314" t="str">
        <f t="shared" si="2065"/>
        <v/>
      </c>
      <c r="CX517" s="314" t="str">
        <f t="shared" si="2066"/>
        <v/>
      </c>
      <c r="CY517" s="314">
        <f t="shared" si="2067"/>
        <v>1.1741682974559686E-2</v>
      </c>
      <c r="CZ517" s="314">
        <f t="shared" si="2068"/>
        <v>1.1741682974559686E-2</v>
      </c>
      <c r="DA517" s="314">
        <f t="shared" si="2069"/>
        <v>2.9354207436399219E-2</v>
      </c>
      <c r="DB517" s="315">
        <f t="shared" si="2070"/>
        <v>4.4031311154598823E-2</v>
      </c>
      <c r="DC517" s="315">
        <f t="shared" si="2071"/>
        <v>5.032149846239866E-2</v>
      </c>
      <c r="DD517" s="315">
        <f t="shared" si="2072"/>
        <v>7.8277886497064575E-2</v>
      </c>
      <c r="DE517" s="314">
        <f t="shared" si="2073"/>
        <v>7.8277886497064575E-2</v>
      </c>
      <c r="DF517" s="314">
        <f t="shared" si="2074"/>
        <v>8.8062622309197647E-2</v>
      </c>
      <c r="DG517" s="314">
        <f t="shared" si="2075"/>
        <v>0.11741682974559688</v>
      </c>
      <c r="DH517" s="314" t="str">
        <f t="shared" si="2076"/>
        <v/>
      </c>
      <c r="DI517" s="314" t="str">
        <f t="shared" si="2077"/>
        <v/>
      </c>
      <c r="DJ517" s="313" t="str">
        <f t="shared" si="2078"/>
        <v/>
      </c>
      <c r="DK517" s="312" t="str">
        <f t="shared" si="2079"/>
        <v/>
      </c>
      <c r="DL517" s="428">
        <f t="shared" si="2080"/>
        <v>8</v>
      </c>
      <c r="DM517" s="66">
        <f t="shared" si="2081"/>
        <v>9</v>
      </c>
      <c r="DN517" s="66">
        <f t="shared" si="2082"/>
        <v>9</v>
      </c>
      <c r="DO517" s="66">
        <f t="shared" si="2083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768"/>
        <v>9.4166666666666661</v>
      </c>
      <c r="CA518" s="373">
        <f t="shared" si="1769"/>
        <v>5.7771428571428567</v>
      </c>
      <c r="CB518" s="373">
        <f t="shared" si="1770"/>
        <v>11</v>
      </c>
      <c r="CC518" s="462">
        <f t="shared" si="1771"/>
        <v>9.7999999999999989</v>
      </c>
      <c r="CD518" s="1108" t="str">
        <f t="shared" si="2084"/>
        <v/>
      </c>
      <c r="CE518" s="1109" t="str">
        <f t="shared" ref="CE518:CS518" si="216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0" t="str">
        <f t="shared" si="2168"/>
        <v/>
      </c>
      <c r="CG518" s="1110" t="str">
        <f t="shared" si="2168"/>
        <v/>
      </c>
      <c r="CH518" s="1110" t="str">
        <f t="shared" si="2168"/>
        <v/>
      </c>
      <c r="CI518" s="1110">
        <f t="shared" si="2168"/>
        <v>8</v>
      </c>
      <c r="CJ518" s="1110">
        <f t="shared" si="2168"/>
        <v>9</v>
      </c>
      <c r="CK518" s="1111">
        <f t="shared" si="2168"/>
        <v>9</v>
      </c>
      <c r="CL518" s="1111">
        <f t="shared" si="2168"/>
        <v>10</v>
      </c>
      <c r="CM518" s="1111">
        <f t="shared" si="2168"/>
        <v>10</v>
      </c>
      <c r="CN518" s="1110">
        <f t="shared" si="2168"/>
        <v>10</v>
      </c>
      <c r="CO518" s="1110">
        <f t="shared" si="2168"/>
        <v>10.8</v>
      </c>
      <c r="CP518" s="1110">
        <f t="shared" si="2168"/>
        <v>15</v>
      </c>
      <c r="CQ518" s="1110" t="str">
        <f t="shared" si="2168"/>
        <v/>
      </c>
      <c r="CR518" s="1110" t="str">
        <f t="shared" si="2168"/>
        <v/>
      </c>
      <c r="CS518" s="1109" t="str">
        <f t="shared" si="2168"/>
        <v/>
      </c>
      <c r="CT518" s="1112" t="str">
        <f t="shared" ref="CE518:CT530" si="216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2063"/>
        <v/>
      </c>
      <c r="CV518" s="325" t="str">
        <f t="shared" si="2064"/>
        <v/>
      </c>
      <c r="CW518" s="326" t="str">
        <f t="shared" si="2065"/>
        <v/>
      </c>
      <c r="CX518" s="326" t="str">
        <f t="shared" si="2066"/>
        <v/>
      </c>
      <c r="CY518" s="326" t="str">
        <f t="shared" si="2067"/>
        <v/>
      </c>
      <c r="CZ518" s="326">
        <f t="shared" si="2068"/>
        <v>8</v>
      </c>
      <c r="DA518" s="326">
        <f t="shared" si="2069"/>
        <v>9</v>
      </c>
      <c r="DB518" s="327">
        <f t="shared" si="2070"/>
        <v>9</v>
      </c>
      <c r="DC518" s="327">
        <f t="shared" si="2071"/>
        <v>10</v>
      </c>
      <c r="DD518" s="327">
        <f t="shared" si="2072"/>
        <v>10</v>
      </c>
      <c r="DE518" s="326">
        <f t="shared" si="2073"/>
        <v>10</v>
      </c>
      <c r="DF518" s="326">
        <f t="shared" si="2074"/>
        <v>10.8</v>
      </c>
      <c r="DG518" s="326">
        <f t="shared" si="2075"/>
        <v>15</v>
      </c>
      <c r="DH518" s="326" t="str">
        <f t="shared" si="2076"/>
        <v/>
      </c>
      <c r="DI518" s="326" t="str">
        <f t="shared" si="2077"/>
        <v/>
      </c>
      <c r="DJ518" s="325" t="str">
        <f t="shared" si="2078"/>
        <v/>
      </c>
      <c r="DK518" s="324" t="str">
        <f t="shared" si="2079"/>
        <v/>
      </c>
      <c r="DL518" s="428">
        <f t="shared" si="2080"/>
        <v>8</v>
      </c>
      <c r="DM518" s="66">
        <f t="shared" si="2081"/>
        <v>9</v>
      </c>
      <c r="DN518" s="66">
        <f t="shared" si="2082"/>
        <v>8</v>
      </c>
      <c r="DO518" s="66">
        <f t="shared" si="2083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R519" si="2170">IF(B518="","",B514*B515*B518)</f>
        <v>12.000000000000002</v>
      </c>
      <c r="C519" s="535">
        <f t="shared" si="2170"/>
        <v>9.7200000000000006</v>
      </c>
      <c r="D519" s="535">
        <f t="shared" si="2170"/>
        <v>120</v>
      </c>
      <c r="E519" s="535">
        <f t="shared" si="2170"/>
        <v>60</v>
      </c>
      <c r="F519" s="535">
        <f t="shared" si="2170"/>
        <v>14.000000000000002</v>
      </c>
      <c r="G519" s="535">
        <f t="shared" si="2170"/>
        <v>23.040000000000003</v>
      </c>
      <c r="H519" s="535">
        <f t="shared" si="2170"/>
        <v>7.5</v>
      </c>
      <c r="I519" s="535" t="str">
        <f t="shared" si="2170"/>
        <v/>
      </c>
      <c r="J519" s="535">
        <f t="shared" si="2170"/>
        <v>72</v>
      </c>
      <c r="K519" s="535" t="str">
        <f t="shared" si="2170"/>
        <v/>
      </c>
      <c r="L519" s="535" t="str">
        <f t="shared" si="2170"/>
        <v/>
      </c>
      <c r="M519" s="535" t="str">
        <f t="shared" si="2170"/>
        <v/>
      </c>
      <c r="N519" s="535" t="str">
        <f t="shared" si="2170"/>
        <v/>
      </c>
      <c r="O519" s="535" t="str">
        <f t="shared" si="2170"/>
        <v/>
      </c>
      <c r="P519" s="535" t="str">
        <f t="shared" si="2170"/>
        <v/>
      </c>
      <c r="Q519" s="535" t="str">
        <f t="shared" si="2170"/>
        <v/>
      </c>
      <c r="R519" s="535" t="str">
        <f t="shared" si="2170"/>
        <v/>
      </c>
      <c r="S519" s="541"/>
      <c r="T519" s="535">
        <f t="shared" ref="T519:AB519" si="2171">IF(T518="","",T514*T515*T518)</f>
        <v>600</v>
      </c>
      <c r="U519" s="535">
        <f t="shared" si="2171"/>
        <v>140.29999999999998</v>
      </c>
      <c r="V519" s="535">
        <f t="shared" si="2171"/>
        <v>189</v>
      </c>
      <c r="W519" s="535">
        <f t="shared" si="2171"/>
        <v>60</v>
      </c>
      <c r="X519" s="535">
        <f t="shared" si="2171"/>
        <v>96</v>
      </c>
      <c r="Y519" s="535">
        <f t="shared" si="2171"/>
        <v>15</v>
      </c>
      <c r="Z519" s="535">
        <f t="shared" si="2171"/>
        <v>22.5</v>
      </c>
      <c r="AA519" s="535">
        <f t="shared" si="2171"/>
        <v>30</v>
      </c>
      <c r="AB519" s="535">
        <f t="shared" si="2171"/>
        <v>80</v>
      </c>
      <c r="AC519" s="535" t="str">
        <f t="shared" ref="AC519:AJ519" si="2172">IF(AC518="","",AC514*AC515*AC518)</f>
        <v/>
      </c>
      <c r="AD519" s="535" t="str">
        <f t="shared" si="2172"/>
        <v/>
      </c>
      <c r="AE519" s="535" t="str">
        <f t="shared" si="2172"/>
        <v/>
      </c>
      <c r="AF519" s="535" t="str">
        <f t="shared" si="2172"/>
        <v/>
      </c>
      <c r="AG519" s="535" t="str">
        <f t="shared" si="2172"/>
        <v/>
      </c>
      <c r="AH519" s="535" t="str">
        <f t="shared" si="2172"/>
        <v/>
      </c>
      <c r="AI519" s="535" t="str">
        <f t="shared" si="2172"/>
        <v/>
      </c>
      <c r="AJ519" s="535" t="str">
        <f t="shared" si="2172"/>
        <v/>
      </c>
      <c r="AK519" s="541"/>
      <c r="AL519" s="535">
        <f t="shared" ref="AL519:BB519" si="2173">IF(AL518="","",AL514*AL515*AL518)</f>
        <v>160</v>
      </c>
      <c r="AM519" s="535">
        <f t="shared" si="2173"/>
        <v>350</v>
      </c>
      <c r="AN519" s="535">
        <f t="shared" si="2173"/>
        <v>182</v>
      </c>
      <c r="AO519" s="535">
        <f t="shared" si="2173"/>
        <v>104</v>
      </c>
      <c r="AP519" s="535" t="str">
        <f t="shared" si="2173"/>
        <v/>
      </c>
      <c r="AQ519" s="535">
        <f t="shared" si="2173"/>
        <v>180</v>
      </c>
      <c r="AR519" s="535">
        <f t="shared" si="2173"/>
        <v>480</v>
      </c>
      <c r="AS519" s="535">
        <f t="shared" si="2173"/>
        <v>192</v>
      </c>
      <c r="AT519" s="535">
        <f t="shared" si="2173"/>
        <v>450</v>
      </c>
      <c r="AU519" s="535" t="str">
        <f t="shared" si="2173"/>
        <v/>
      </c>
      <c r="AV519" s="535" t="str">
        <f t="shared" si="2173"/>
        <v/>
      </c>
      <c r="AW519" s="535" t="str">
        <f t="shared" si="2173"/>
        <v/>
      </c>
      <c r="AX519" s="535" t="str">
        <f t="shared" si="2173"/>
        <v/>
      </c>
      <c r="AY519" s="535" t="str">
        <f t="shared" si="2173"/>
        <v/>
      </c>
      <c r="AZ519" s="535" t="str">
        <f t="shared" si="2173"/>
        <v/>
      </c>
      <c r="BA519" s="535" t="str">
        <f t="shared" si="2173"/>
        <v/>
      </c>
      <c r="BB519" s="535" t="str">
        <f t="shared" si="2173"/>
        <v/>
      </c>
      <c r="BC519" s="541"/>
      <c r="BD519" s="535">
        <f t="shared" ref="BD519:BT519" si="2174">IF(BD518="","",BD514*BD515*BD518)</f>
        <v>300</v>
      </c>
      <c r="BE519" s="535">
        <f t="shared" si="2174"/>
        <v>450</v>
      </c>
      <c r="BF519" s="535">
        <f t="shared" si="2174"/>
        <v>100</v>
      </c>
      <c r="BG519" s="535">
        <f t="shared" si="2174"/>
        <v>90</v>
      </c>
      <c r="BH519" s="535">
        <f t="shared" si="2174"/>
        <v>600</v>
      </c>
      <c r="BI519" s="535">
        <f t="shared" si="2174"/>
        <v>450</v>
      </c>
      <c r="BJ519" s="535">
        <f t="shared" si="2174"/>
        <v>360</v>
      </c>
      <c r="BK519" s="535" t="str">
        <f t="shared" si="2174"/>
        <v/>
      </c>
      <c r="BL519" s="535">
        <f t="shared" si="2174"/>
        <v>648</v>
      </c>
      <c r="BM519" s="535" t="str">
        <f t="shared" ref="BM519:BT519" si="2175">IF(BM518="","",BM514*BM515*BM518)</f>
        <v/>
      </c>
      <c r="BN519" s="535" t="str">
        <f t="shared" si="2175"/>
        <v/>
      </c>
      <c r="BO519" s="535" t="str">
        <f t="shared" si="2175"/>
        <v/>
      </c>
      <c r="BP519" s="535" t="str">
        <f t="shared" si="2175"/>
        <v/>
      </c>
      <c r="BQ519" s="535" t="str">
        <f t="shared" si="2175"/>
        <v/>
      </c>
      <c r="BR519" s="535" t="str">
        <f t="shared" si="2175"/>
        <v/>
      </c>
      <c r="BS519" s="535" t="str">
        <f t="shared" si="2175"/>
        <v/>
      </c>
      <c r="BT519" s="535" t="str">
        <f t="shared" si="2175"/>
        <v/>
      </c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8" t="str">
        <f t="shared" si="2084"/>
        <v/>
      </c>
      <c r="CE519" s="1109" t="str">
        <f t="shared" si="2169"/>
        <v/>
      </c>
      <c r="CF519" s="1110" t="str">
        <f t="shared" si="2169"/>
        <v/>
      </c>
      <c r="CG519" s="1110" t="str">
        <f t="shared" si="2169"/>
        <v/>
      </c>
      <c r="CH519" s="1110" t="str">
        <f t="shared" si="2169"/>
        <v/>
      </c>
      <c r="CI519" s="1110">
        <f t="shared" si="2169"/>
        <v>90</v>
      </c>
      <c r="CJ519" s="1110">
        <f t="shared" si="2169"/>
        <v>100</v>
      </c>
      <c r="CK519" s="1111">
        <f t="shared" si="2169"/>
        <v>300</v>
      </c>
      <c r="CL519" s="1111">
        <f t="shared" si="2169"/>
        <v>360</v>
      </c>
      <c r="CM519" s="1111">
        <f t="shared" si="2169"/>
        <v>450</v>
      </c>
      <c r="CN519" s="1110">
        <f t="shared" si="2169"/>
        <v>450</v>
      </c>
      <c r="CO519" s="1110">
        <f t="shared" si="2169"/>
        <v>600</v>
      </c>
      <c r="CP519" s="1110">
        <f t="shared" si="2169"/>
        <v>648</v>
      </c>
      <c r="CQ519" s="1110" t="str">
        <f t="shared" si="2169"/>
        <v/>
      </c>
      <c r="CR519" s="1110" t="str">
        <f t="shared" si="2169"/>
        <v/>
      </c>
      <c r="CS519" s="1109" t="str">
        <f t="shared" si="2169"/>
        <v/>
      </c>
      <c r="CT519" s="1112" t="str">
        <f t="shared" si="2169"/>
        <v/>
      </c>
      <c r="CU519" s="324" t="str">
        <f t="shared" si="2063"/>
        <v/>
      </c>
      <c r="CV519" s="325" t="str">
        <f t="shared" si="2064"/>
        <v/>
      </c>
      <c r="CW519" s="326" t="str">
        <f t="shared" si="2065"/>
        <v/>
      </c>
      <c r="CX519" s="326" t="str">
        <f t="shared" si="2066"/>
        <v/>
      </c>
      <c r="CY519" s="326" t="str">
        <f t="shared" si="2067"/>
        <v/>
      </c>
      <c r="CZ519" s="326">
        <f t="shared" si="2068"/>
        <v>90</v>
      </c>
      <c r="DA519" s="326">
        <f t="shared" si="2069"/>
        <v>100</v>
      </c>
      <c r="DB519" s="327">
        <f t="shared" si="2070"/>
        <v>300</v>
      </c>
      <c r="DC519" s="327">
        <f t="shared" si="2071"/>
        <v>360</v>
      </c>
      <c r="DD519" s="327">
        <f t="shared" si="2072"/>
        <v>450</v>
      </c>
      <c r="DE519" s="326">
        <f t="shared" si="2073"/>
        <v>450</v>
      </c>
      <c r="DF519" s="326">
        <f t="shared" si="2074"/>
        <v>600</v>
      </c>
      <c r="DG519" s="326">
        <f t="shared" si="2075"/>
        <v>648</v>
      </c>
      <c r="DH519" s="326" t="str">
        <f t="shared" si="2076"/>
        <v/>
      </c>
      <c r="DI519" s="326" t="str">
        <f t="shared" si="2077"/>
        <v/>
      </c>
      <c r="DJ519" s="325" t="str">
        <f t="shared" si="2078"/>
        <v/>
      </c>
      <c r="DK519" s="324" t="str">
        <f t="shared" si="2079"/>
        <v/>
      </c>
      <c r="DL519" s="428">
        <f t="shared" si="2080"/>
        <v>8</v>
      </c>
      <c r="DM519" s="66">
        <f t="shared" si="2081"/>
        <v>9</v>
      </c>
      <c r="DN519" s="66">
        <f t="shared" si="2082"/>
        <v>8</v>
      </c>
      <c r="DO519" s="66">
        <f t="shared" si="2083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4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2176">IF(DL520&lt;3,"",(SUM(B520:R520)-MIN(B520:R520)-MAX(B520:R520))/(DL520-2))</f>
        <v>2.5</v>
      </c>
      <c r="CA520" s="373" t="str">
        <f t="shared" ref="CA520:CA525" si="2177">IF(DM520&lt;3,"",(SUM(T520:AJ520)-MIN(T520:AJ520)-MAX(T520:AJ520))/(DM520-2))</f>
        <v/>
      </c>
      <c r="CB520" s="373">
        <f t="shared" ref="CB520:CB525" si="2178">IF(DN520&lt;3,"",(SUM(AL520:BB520)-MIN(AL520:BB520)-MAX(AL520:BB520))/(DN520-2))</f>
        <v>4.4000000000000004</v>
      </c>
      <c r="CC520" s="462">
        <f t="shared" ref="CC520:CC525" si="2179">IF(DO520&lt;3,"",(SUM(BD520:BT520)-MIN(BD520:BT520)-MAX(BD520:BT520))/(DO520-2))</f>
        <v>5</v>
      </c>
      <c r="CD520" s="1108" t="str">
        <f t="shared" si="2084"/>
        <v/>
      </c>
      <c r="CE520" s="1109" t="str">
        <f t="shared" si="2169"/>
        <v/>
      </c>
      <c r="CF520" s="1110" t="str">
        <f t="shared" si="2169"/>
        <v/>
      </c>
      <c r="CG520" s="1110" t="str">
        <f t="shared" si="2169"/>
        <v/>
      </c>
      <c r="CH520" s="1110" t="str">
        <f t="shared" si="2169"/>
        <v/>
      </c>
      <c r="CI520" s="1110" t="str">
        <f t="shared" si="2169"/>
        <v/>
      </c>
      <c r="CJ520" s="1110" t="str">
        <f t="shared" si="2169"/>
        <v/>
      </c>
      <c r="CK520" s="1111">
        <f t="shared" si="2169"/>
        <v>2</v>
      </c>
      <c r="CL520" s="1111">
        <f t="shared" si="2169"/>
        <v>5</v>
      </c>
      <c r="CM520" s="1111">
        <f t="shared" si="2169"/>
        <v>5</v>
      </c>
      <c r="CN520" s="1110" t="str">
        <f t="shared" si="2169"/>
        <v/>
      </c>
      <c r="CO520" s="1110" t="str">
        <f t="shared" si="2169"/>
        <v/>
      </c>
      <c r="CP520" s="1110" t="str">
        <f t="shared" si="2169"/>
        <v/>
      </c>
      <c r="CQ520" s="1110" t="str">
        <f t="shared" si="2169"/>
        <v/>
      </c>
      <c r="CR520" s="1110" t="str">
        <f t="shared" si="2169"/>
        <v/>
      </c>
      <c r="CS520" s="1109" t="str">
        <f t="shared" si="2169"/>
        <v/>
      </c>
      <c r="CT520" s="1112" t="str">
        <f t="shared" si="2169"/>
        <v/>
      </c>
      <c r="CU520" s="324" t="str">
        <f t="shared" si="2063"/>
        <v/>
      </c>
      <c r="CV520" s="325" t="str">
        <f t="shared" si="2064"/>
        <v/>
      </c>
      <c r="CW520" s="326" t="str">
        <f t="shared" si="2065"/>
        <v/>
      </c>
      <c r="CX520" s="326" t="str">
        <f t="shared" si="2066"/>
        <v/>
      </c>
      <c r="CY520" s="326" t="str">
        <f t="shared" si="2067"/>
        <v/>
      </c>
      <c r="CZ520" s="326" t="str">
        <f t="shared" si="2068"/>
        <v/>
      </c>
      <c r="DA520" s="326" t="str">
        <f t="shared" si="2069"/>
        <v/>
      </c>
      <c r="DB520" s="327">
        <f t="shared" si="2070"/>
        <v>2</v>
      </c>
      <c r="DC520" s="327">
        <f t="shared" si="2071"/>
        <v>5</v>
      </c>
      <c r="DD520" s="327">
        <f t="shared" si="2072"/>
        <v>5</v>
      </c>
      <c r="DE520" s="326" t="str">
        <f t="shared" si="2073"/>
        <v/>
      </c>
      <c r="DF520" s="326" t="str">
        <f t="shared" si="2074"/>
        <v/>
      </c>
      <c r="DG520" s="326" t="str">
        <f t="shared" si="2075"/>
        <v/>
      </c>
      <c r="DH520" s="326" t="str">
        <f t="shared" si="2076"/>
        <v/>
      </c>
      <c r="DI520" s="326" t="str">
        <f t="shared" si="2077"/>
        <v/>
      </c>
      <c r="DJ520" s="325" t="str">
        <f t="shared" si="2078"/>
        <v/>
      </c>
      <c r="DK520" s="324" t="str">
        <f t="shared" si="2079"/>
        <v/>
      </c>
      <c r="DL520" s="428">
        <f t="shared" ref="DL520:DL525" si="2180">COUNT(B520:R520)</f>
        <v>4</v>
      </c>
      <c r="DM520" s="66">
        <f t="shared" ref="DM520:DM525" si="2181">COUNT(T520:AJ520)</f>
        <v>2</v>
      </c>
      <c r="DN520" s="66">
        <f t="shared" ref="DN520:DN525" si="2182">COUNT(AL520:BB520)</f>
        <v>7</v>
      </c>
      <c r="DO520" s="66">
        <f t="shared" ref="DO520:DO525" si="2183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2176"/>
        <v>5.5</v>
      </c>
      <c r="CA521" s="373" t="str">
        <f t="shared" si="2177"/>
        <v/>
      </c>
      <c r="CB521" s="373">
        <f t="shared" si="2178"/>
        <v>17</v>
      </c>
      <c r="CC521" s="462">
        <f t="shared" si="2179"/>
        <v>8</v>
      </c>
      <c r="CD521" s="1108" t="str">
        <f t="shared" si="2084"/>
        <v/>
      </c>
      <c r="CE521" s="1109" t="str">
        <f t="shared" si="2169"/>
        <v/>
      </c>
      <c r="CF521" s="1110" t="str">
        <f t="shared" si="2169"/>
        <v/>
      </c>
      <c r="CG521" s="1110" t="str">
        <f t="shared" si="2169"/>
        <v/>
      </c>
      <c r="CH521" s="1110" t="str">
        <f t="shared" si="2169"/>
        <v/>
      </c>
      <c r="CI521" s="1110" t="str">
        <f t="shared" si="2169"/>
        <v/>
      </c>
      <c r="CJ521" s="1110" t="str">
        <f t="shared" si="2169"/>
        <v/>
      </c>
      <c r="CK521" s="1111">
        <f t="shared" si="2169"/>
        <v>2</v>
      </c>
      <c r="CL521" s="1111">
        <f t="shared" si="2169"/>
        <v>8</v>
      </c>
      <c r="CM521" s="1111">
        <f t="shared" si="2169"/>
        <v>36</v>
      </c>
      <c r="CN521" s="1110" t="str">
        <f t="shared" si="2169"/>
        <v/>
      </c>
      <c r="CO521" s="1110" t="str">
        <f t="shared" si="2169"/>
        <v/>
      </c>
      <c r="CP521" s="1110" t="str">
        <f t="shared" si="2169"/>
        <v/>
      </c>
      <c r="CQ521" s="1110" t="str">
        <f t="shared" si="2169"/>
        <v/>
      </c>
      <c r="CR521" s="1110" t="str">
        <f t="shared" si="2169"/>
        <v/>
      </c>
      <c r="CS521" s="1109" t="str">
        <f t="shared" si="2169"/>
        <v/>
      </c>
      <c r="CT521" s="1112" t="str">
        <f t="shared" si="2169"/>
        <v/>
      </c>
      <c r="CU521" s="324" t="str">
        <f t="shared" si="2063"/>
        <v/>
      </c>
      <c r="CV521" s="325" t="str">
        <f t="shared" si="2064"/>
        <v/>
      </c>
      <c r="CW521" s="326" t="str">
        <f t="shared" si="2065"/>
        <v/>
      </c>
      <c r="CX521" s="326" t="str">
        <f t="shared" si="2066"/>
        <v/>
      </c>
      <c r="CY521" s="326" t="str">
        <f t="shared" si="2067"/>
        <v/>
      </c>
      <c r="CZ521" s="326" t="str">
        <f t="shared" si="2068"/>
        <v/>
      </c>
      <c r="DA521" s="326" t="str">
        <f t="shared" si="2069"/>
        <v/>
      </c>
      <c r="DB521" s="327">
        <f t="shared" si="2070"/>
        <v>2</v>
      </c>
      <c r="DC521" s="327">
        <f t="shared" si="2071"/>
        <v>8</v>
      </c>
      <c r="DD521" s="327">
        <f t="shared" si="2072"/>
        <v>36</v>
      </c>
      <c r="DE521" s="326" t="str">
        <f t="shared" si="2073"/>
        <v/>
      </c>
      <c r="DF521" s="326" t="str">
        <f t="shared" si="2074"/>
        <v/>
      </c>
      <c r="DG521" s="326" t="str">
        <f t="shared" si="2075"/>
        <v/>
      </c>
      <c r="DH521" s="326" t="str">
        <f t="shared" si="2076"/>
        <v/>
      </c>
      <c r="DI521" s="326" t="str">
        <f t="shared" si="2077"/>
        <v/>
      </c>
      <c r="DJ521" s="325" t="str">
        <f t="shared" si="2078"/>
        <v/>
      </c>
      <c r="DK521" s="324" t="str">
        <f t="shared" si="2079"/>
        <v/>
      </c>
      <c r="DL521" s="428">
        <f t="shared" si="2180"/>
        <v>4</v>
      </c>
      <c r="DM521" s="66">
        <f t="shared" si="2181"/>
        <v>2</v>
      </c>
      <c r="DN521" s="66">
        <f t="shared" si="2182"/>
        <v>7</v>
      </c>
      <c r="DO521" s="66">
        <f t="shared" si="2183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184">640*$K$1</f>
        <v>640</v>
      </c>
      <c r="D522" s="536">
        <f t="shared" si="2184"/>
        <v>640</v>
      </c>
      <c r="E522" s="536">
        <f t="shared" si="2184"/>
        <v>640</v>
      </c>
      <c r="F522" s="536">
        <f t="shared" si="2184"/>
        <v>640</v>
      </c>
      <c r="G522" s="536">
        <f t="shared" si="2184"/>
        <v>640</v>
      </c>
      <c r="H522" s="536">
        <f t="shared" si="2184"/>
        <v>640</v>
      </c>
      <c r="I522" s="536">
        <f t="shared" si="2184"/>
        <v>640</v>
      </c>
      <c r="J522" s="536">
        <f t="shared" si="2184"/>
        <v>640</v>
      </c>
      <c r="K522" s="536">
        <f t="shared" si="2184"/>
        <v>640</v>
      </c>
      <c r="L522" s="536">
        <f t="shared" si="2184"/>
        <v>640</v>
      </c>
      <c r="M522" s="536">
        <f t="shared" si="2184"/>
        <v>640</v>
      </c>
      <c r="N522" s="536">
        <f t="shared" si="2184"/>
        <v>640</v>
      </c>
      <c r="O522" s="536">
        <f t="shared" si="2184"/>
        <v>640</v>
      </c>
      <c r="P522" s="536">
        <f t="shared" si="2184"/>
        <v>640</v>
      </c>
      <c r="Q522" s="536">
        <f t="shared" si="2184"/>
        <v>640</v>
      </c>
      <c r="R522" s="536">
        <f t="shared" si="2184"/>
        <v>640</v>
      </c>
      <c r="S522" s="530"/>
      <c r="T522" s="536">
        <f>640*$K$1</f>
        <v>640</v>
      </c>
      <c r="U522" s="536">
        <f t="shared" ref="U522:AJ522" si="2185">640*$K$1</f>
        <v>640</v>
      </c>
      <c r="V522" s="536">
        <f t="shared" si="2185"/>
        <v>640</v>
      </c>
      <c r="W522" s="536">
        <f t="shared" si="2185"/>
        <v>640</v>
      </c>
      <c r="X522" s="536">
        <f t="shared" si="2185"/>
        <v>640</v>
      </c>
      <c r="Y522" s="536">
        <f t="shared" si="2185"/>
        <v>640</v>
      </c>
      <c r="Z522" s="536">
        <f t="shared" si="2185"/>
        <v>640</v>
      </c>
      <c r="AA522" s="536">
        <f t="shared" si="2185"/>
        <v>640</v>
      </c>
      <c r="AB522" s="536">
        <f t="shared" si="2185"/>
        <v>640</v>
      </c>
      <c r="AC522" s="536">
        <f t="shared" si="2185"/>
        <v>640</v>
      </c>
      <c r="AD522" s="536">
        <f t="shared" si="2185"/>
        <v>640</v>
      </c>
      <c r="AE522" s="536">
        <f t="shared" si="2185"/>
        <v>640</v>
      </c>
      <c r="AF522" s="536">
        <f t="shared" si="2185"/>
        <v>640</v>
      </c>
      <c r="AG522" s="536">
        <f t="shared" si="2185"/>
        <v>640</v>
      </c>
      <c r="AH522" s="536">
        <f t="shared" si="2185"/>
        <v>640</v>
      </c>
      <c r="AI522" s="536">
        <f t="shared" si="2185"/>
        <v>640</v>
      </c>
      <c r="AJ522" s="536">
        <f t="shared" si="2185"/>
        <v>640</v>
      </c>
      <c r="AK522" s="530"/>
      <c r="AL522" s="536">
        <f>640*$K$1</f>
        <v>640</v>
      </c>
      <c r="AM522" s="536">
        <f t="shared" ref="AM522:BB522" si="2186">640*$K$1</f>
        <v>640</v>
      </c>
      <c r="AN522" s="536">
        <f t="shared" si="2186"/>
        <v>640</v>
      </c>
      <c r="AO522" s="536">
        <f t="shared" si="2186"/>
        <v>640</v>
      </c>
      <c r="AP522" s="536">
        <f t="shared" si="2186"/>
        <v>640</v>
      </c>
      <c r="AQ522" s="536">
        <f t="shared" si="2186"/>
        <v>640</v>
      </c>
      <c r="AR522" s="536">
        <f t="shared" si="2186"/>
        <v>640</v>
      </c>
      <c r="AS522" s="536">
        <f t="shared" si="2186"/>
        <v>640</v>
      </c>
      <c r="AT522" s="536">
        <f t="shared" si="2186"/>
        <v>640</v>
      </c>
      <c r="AU522" s="536">
        <f t="shared" si="2186"/>
        <v>640</v>
      </c>
      <c r="AV522" s="536">
        <f t="shared" si="2186"/>
        <v>640</v>
      </c>
      <c r="AW522" s="536">
        <f t="shared" si="2186"/>
        <v>640</v>
      </c>
      <c r="AX522" s="536">
        <f t="shared" si="2186"/>
        <v>640</v>
      </c>
      <c r="AY522" s="536">
        <f t="shared" si="2186"/>
        <v>640</v>
      </c>
      <c r="AZ522" s="536">
        <f t="shared" si="2186"/>
        <v>640</v>
      </c>
      <c r="BA522" s="536">
        <f t="shared" si="2186"/>
        <v>640</v>
      </c>
      <c r="BB522" s="536">
        <f t="shared" si="2186"/>
        <v>640</v>
      </c>
      <c r="BC522" s="530"/>
      <c r="BD522" s="536">
        <f>640*$K$1</f>
        <v>640</v>
      </c>
      <c r="BE522" s="536">
        <v>640</v>
      </c>
      <c r="BF522" s="536">
        <f t="shared" ref="BF522:BY522" si="2187">640*$K$1</f>
        <v>640</v>
      </c>
      <c r="BG522" s="536" t="s">
        <v>888</v>
      </c>
      <c r="BH522" s="536">
        <f t="shared" si="2187"/>
        <v>640</v>
      </c>
      <c r="BI522" s="536">
        <f t="shared" si="2187"/>
        <v>640</v>
      </c>
      <c r="BJ522" s="536">
        <v>640</v>
      </c>
      <c r="BK522" s="536">
        <f t="shared" si="2187"/>
        <v>640</v>
      </c>
      <c r="BL522" s="536">
        <f t="shared" si="2187"/>
        <v>640</v>
      </c>
      <c r="BM522" s="536">
        <f t="shared" si="2187"/>
        <v>640</v>
      </c>
      <c r="BN522" s="536">
        <f t="shared" si="2187"/>
        <v>640</v>
      </c>
      <c r="BO522" s="536">
        <f t="shared" si="2187"/>
        <v>640</v>
      </c>
      <c r="BP522" s="536">
        <f t="shared" si="2187"/>
        <v>640</v>
      </c>
      <c r="BQ522" s="536">
        <f t="shared" si="2187"/>
        <v>640</v>
      </c>
      <c r="BR522" s="536">
        <f t="shared" si="2187"/>
        <v>640</v>
      </c>
      <c r="BS522" s="536">
        <f t="shared" si="2187"/>
        <v>640</v>
      </c>
      <c r="BT522" s="536">
        <f t="shared" si="2187"/>
        <v>640</v>
      </c>
      <c r="BU522" s="530"/>
      <c r="BV522" s="536">
        <f t="shared" si="2187"/>
        <v>640</v>
      </c>
      <c r="BW522" s="536">
        <f t="shared" si="2187"/>
        <v>640</v>
      </c>
      <c r="BX522" s="536">
        <f t="shared" si="2187"/>
        <v>640</v>
      </c>
      <c r="BY522" s="536">
        <f t="shared" si="2187"/>
        <v>640</v>
      </c>
      <c r="BZ522" s="373">
        <f t="shared" si="2176"/>
        <v>640</v>
      </c>
      <c r="CA522" s="373">
        <f t="shared" si="2177"/>
        <v>640</v>
      </c>
      <c r="CB522" s="373">
        <f t="shared" si="2178"/>
        <v>640</v>
      </c>
      <c r="CC522" s="462">
        <f t="shared" si="2179"/>
        <v>640</v>
      </c>
      <c r="CD522" s="1108" t="str">
        <f t="shared" si="2084"/>
        <v/>
      </c>
      <c r="CE522" s="1109">
        <f t="shared" ref="CE522:CT525" si="218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10">
        <f t="shared" si="2188"/>
        <v>640</v>
      </c>
      <c r="CG522" s="1110">
        <f t="shared" si="2188"/>
        <v>640</v>
      </c>
      <c r="CH522" s="1110">
        <f t="shared" si="2188"/>
        <v>640</v>
      </c>
      <c r="CI522" s="1110">
        <f t="shared" si="2188"/>
        <v>640</v>
      </c>
      <c r="CJ522" s="1110">
        <f t="shared" si="2188"/>
        <v>640</v>
      </c>
      <c r="CK522" s="1111">
        <f t="shared" si="2188"/>
        <v>640</v>
      </c>
      <c r="CL522" s="1111">
        <f t="shared" si="2188"/>
        <v>640</v>
      </c>
      <c r="CM522" s="1111">
        <f t="shared" si="2188"/>
        <v>640</v>
      </c>
      <c r="CN522" s="1110">
        <f t="shared" si="2188"/>
        <v>640</v>
      </c>
      <c r="CO522" s="1110">
        <f t="shared" si="2188"/>
        <v>640</v>
      </c>
      <c r="CP522" s="1110">
        <f t="shared" si="2188"/>
        <v>640</v>
      </c>
      <c r="CQ522" s="1110">
        <f t="shared" si="2188"/>
        <v>640</v>
      </c>
      <c r="CR522" s="1110">
        <f t="shared" si="2188"/>
        <v>640</v>
      </c>
      <c r="CS522" s="1109">
        <f t="shared" si="2188"/>
        <v>640</v>
      </c>
      <c r="CT522" s="1112">
        <f t="shared" si="2188"/>
        <v>640</v>
      </c>
      <c r="CU522" s="324" t="str">
        <f t="shared" si="2063"/>
        <v/>
      </c>
      <c r="CV522" s="325">
        <f t="shared" si="2064"/>
        <v>640</v>
      </c>
      <c r="CW522" s="326">
        <f t="shared" si="2065"/>
        <v>640</v>
      </c>
      <c r="CX522" s="326">
        <f t="shared" si="2066"/>
        <v>640</v>
      </c>
      <c r="CY522" s="326">
        <f t="shared" si="2067"/>
        <v>640</v>
      </c>
      <c r="CZ522" s="326">
        <f t="shared" si="2068"/>
        <v>640</v>
      </c>
      <c r="DA522" s="326">
        <f t="shared" si="2069"/>
        <v>640</v>
      </c>
      <c r="DB522" s="327">
        <f t="shared" si="2070"/>
        <v>640</v>
      </c>
      <c r="DC522" s="327">
        <f t="shared" si="2071"/>
        <v>640</v>
      </c>
      <c r="DD522" s="327">
        <f t="shared" si="2072"/>
        <v>640</v>
      </c>
      <c r="DE522" s="326">
        <f t="shared" si="2073"/>
        <v>640</v>
      </c>
      <c r="DF522" s="326">
        <f t="shared" si="2074"/>
        <v>640</v>
      </c>
      <c r="DG522" s="326">
        <f t="shared" si="2075"/>
        <v>640</v>
      </c>
      <c r="DH522" s="326">
        <f t="shared" si="2076"/>
        <v>640</v>
      </c>
      <c r="DI522" s="326">
        <f t="shared" si="2077"/>
        <v>640</v>
      </c>
      <c r="DJ522" s="325">
        <f t="shared" si="2078"/>
        <v>640</v>
      </c>
      <c r="DK522" s="324">
        <f t="shared" si="2079"/>
        <v>640</v>
      </c>
      <c r="DL522" s="428">
        <f t="shared" si="2180"/>
        <v>17</v>
      </c>
      <c r="DM522" s="66">
        <f t="shared" si="2181"/>
        <v>17</v>
      </c>
      <c r="DN522" s="66">
        <f t="shared" si="2182"/>
        <v>17</v>
      </c>
      <c r="DO522" s="66">
        <f t="shared" si="2183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189">IF(B520="","",B520*B521*B522/B$46/365/$G$1)</f>
        <v>4.1748206131767771E-4</v>
      </c>
      <c r="C523" s="408">
        <f t="shared" si="2189"/>
        <v>1.7892088342186189E-3</v>
      </c>
      <c r="D523" s="408" t="str">
        <f t="shared" si="2189"/>
        <v/>
      </c>
      <c r="E523" s="408" t="str">
        <f t="shared" si="2189"/>
        <v/>
      </c>
      <c r="F523" s="408" t="str">
        <f t="shared" si="2189"/>
        <v/>
      </c>
      <c r="G523" s="408">
        <f t="shared" si="2189"/>
        <v>1.5655577299412914E-3</v>
      </c>
      <c r="H523" s="408" t="str">
        <f t="shared" si="2189"/>
        <v/>
      </c>
      <c r="I523" s="408" t="str">
        <f t="shared" si="2189"/>
        <v/>
      </c>
      <c r="J523" s="408">
        <f t="shared" si="2189"/>
        <v>1.4910073618488492E-3</v>
      </c>
      <c r="K523" s="408" t="str">
        <f t="shared" ref="K523:R523" si="2190">IF(K520="","",K520*K521*K522/K$46/365/$G$1)</f>
        <v/>
      </c>
      <c r="L523" s="408" t="str">
        <f t="shared" si="2190"/>
        <v/>
      </c>
      <c r="M523" s="408" t="str">
        <f t="shared" si="2190"/>
        <v/>
      </c>
      <c r="N523" s="408" t="str">
        <f t="shared" si="2190"/>
        <v/>
      </c>
      <c r="O523" s="408" t="str">
        <f t="shared" si="2190"/>
        <v/>
      </c>
      <c r="P523" s="408" t="str">
        <f t="shared" si="2190"/>
        <v/>
      </c>
      <c r="Q523" s="408" t="str">
        <f t="shared" si="2190"/>
        <v/>
      </c>
      <c r="R523" s="408" t="str">
        <f t="shared" si="2190"/>
        <v/>
      </c>
      <c r="S523" s="427"/>
      <c r="T523" s="540">
        <f t="shared" ref="T523:AB523" si="2191">IF(T520="","",T520*T521*T522/T$46/365/$G$1)</f>
        <v>9.3933463796477493E-3</v>
      </c>
      <c r="U523" s="540" t="str">
        <f t="shared" si="2191"/>
        <v/>
      </c>
      <c r="V523" s="540" t="str">
        <f t="shared" si="2191"/>
        <v/>
      </c>
      <c r="W523" s="540" t="str">
        <f t="shared" si="2191"/>
        <v/>
      </c>
      <c r="X523" s="540" t="str">
        <f t="shared" si="2191"/>
        <v/>
      </c>
      <c r="Y523" s="540" t="str">
        <f t="shared" si="2191"/>
        <v/>
      </c>
      <c r="Z523" s="540" t="str">
        <f t="shared" si="2191"/>
        <v/>
      </c>
      <c r="AA523" s="540">
        <f t="shared" si="2191"/>
        <v>1.2524461839530333E-3</v>
      </c>
      <c r="AB523" s="540" t="str">
        <f t="shared" si="2191"/>
        <v/>
      </c>
      <c r="AC523" s="540" t="str">
        <f t="shared" ref="AC523:AJ523" si="2192">IF(AC520="","",AC520*AC521*AC522/AC$46/365/$G$1)</f>
        <v/>
      </c>
      <c r="AD523" s="540" t="str">
        <f t="shared" si="2192"/>
        <v/>
      </c>
      <c r="AE523" s="540" t="str">
        <f t="shared" si="2192"/>
        <v/>
      </c>
      <c r="AF523" s="540" t="str">
        <f t="shared" si="2192"/>
        <v/>
      </c>
      <c r="AG523" s="540" t="str">
        <f t="shared" si="2192"/>
        <v/>
      </c>
      <c r="AH523" s="540" t="str">
        <f t="shared" si="2192"/>
        <v/>
      </c>
      <c r="AI523" s="540" t="str">
        <f t="shared" si="2192"/>
        <v/>
      </c>
      <c r="AJ523" s="540" t="str">
        <f t="shared" si="2192"/>
        <v/>
      </c>
      <c r="AK523" s="427"/>
      <c r="AL523" s="408">
        <f t="shared" ref="AL523:AT523" si="2193">IF(AL520="","",AL520*AL521*AL522/AL$46/365/$G$1)</f>
        <v>7.9701120797011204E-3</v>
      </c>
      <c r="AM523" s="408">
        <f t="shared" si="2193"/>
        <v>6.9580343552946302E-4</v>
      </c>
      <c r="AN523" s="408" t="str">
        <f t="shared" si="2193"/>
        <v/>
      </c>
      <c r="AO523" s="408">
        <f t="shared" si="2193"/>
        <v>1.0958904109589041E-2</v>
      </c>
      <c r="AP523" s="408">
        <f t="shared" si="2193"/>
        <v>5.5664274842357041E-3</v>
      </c>
      <c r="AQ523" s="408">
        <f t="shared" si="2193"/>
        <v>7.7929984779299844E-3</v>
      </c>
      <c r="AR523" s="408" t="str">
        <f t="shared" si="2193"/>
        <v/>
      </c>
      <c r="AS523" s="408">
        <f t="shared" si="2193"/>
        <v>3.1311154598825828E-3</v>
      </c>
      <c r="AT523" s="408">
        <f t="shared" si="2193"/>
        <v>8.3496412263535554E-3</v>
      </c>
      <c r="AU523" s="408" t="str">
        <f t="shared" ref="AU523:BB523" si="2194">IF(AU520="","",AU520*AU521*AU522/AU$46/365/$G$1)</f>
        <v/>
      </c>
      <c r="AV523" s="408" t="str">
        <f t="shared" si="2194"/>
        <v/>
      </c>
      <c r="AW523" s="408" t="str">
        <f t="shared" si="2194"/>
        <v/>
      </c>
      <c r="AX523" s="408" t="str">
        <f t="shared" si="2194"/>
        <v/>
      </c>
      <c r="AY523" s="408" t="str">
        <f t="shared" si="2194"/>
        <v/>
      </c>
      <c r="AZ523" s="408" t="str">
        <f t="shared" si="2194"/>
        <v/>
      </c>
      <c r="BA523" s="408" t="str">
        <f t="shared" si="2194"/>
        <v/>
      </c>
      <c r="BB523" s="408" t="str">
        <f t="shared" si="2194"/>
        <v/>
      </c>
      <c r="BC523" s="427"/>
      <c r="BD523" s="408">
        <f t="shared" ref="BD523:BL523" si="2195">IF(BD520="","",BD520*BD521*BD522/BD$46/365/$G$1)</f>
        <v>2.783213742117852E-4</v>
      </c>
      <c r="BE523" s="408" t="str">
        <f t="shared" si="2195"/>
        <v/>
      </c>
      <c r="BF523" s="408">
        <f t="shared" si="2195"/>
        <v>1.5029354207436398E-2</v>
      </c>
      <c r="BG523" s="408" t="str">
        <f t="shared" si="2195"/>
        <v/>
      </c>
      <c r="BH523" s="408" t="str">
        <f t="shared" si="2195"/>
        <v/>
      </c>
      <c r="BI523" s="408" t="str">
        <f t="shared" si="2195"/>
        <v/>
      </c>
      <c r="BJ523" s="408">
        <f t="shared" si="2195"/>
        <v>5.5664274842357041E-3</v>
      </c>
      <c r="BK523" s="408" t="str">
        <f t="shared" si="2195"/>
        <v/>
      </c>
      <c r="BL523" s="408" t="str">
        <f t="shared" si="2195"/>
        <v/>
      </c>
      <c r="BM523" s="408" t="str">
        <f t="shared" ref="BM523:BT523" si="2196">IF(BM520="","",BM520*BM521*BM522/BM$46/365/$G$1)</f>
        <v/>
      </c>
      <c r="BN523" s="408" t="str">
        <f t="shared" si="2196"/>
        <v/>
      </c>
      <c r="BO523" s="408" t="str">
        <f t="shared" si="2196"/>
        <v/>
      </c>
      <c r="BP523" s="408" t="str">
        <f t="shared" si="2196"/>
        <v/>
      </c>
      <c r="BQ523" s="408" t="str">
        <f t="shared" si="2196"/>
        <v/>
      </c>
      <c r="BR523" s="408" t="str">
        <f t="shared" si="2196"/>
        <v/>
      </c>
      <c r="BS523" s="408" t="str">
        <f t="shared" si="2196"/>
        <v/>
      </c>
      <c r="BT523" s="408" t="str">
        <f t="shared" si="2196"/>
        <v/>
      </c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2176"/>
        <v>1.5282825458950702E-3</v>
      </c>
      <c r="CA523" s="398" t="str">
        <f t="shared" si="2177"/>
        <v/>
      </c>
      <c r="CB523" s="398">
        <f t="shared" si="2178"/>
        <v>6.5620589456205887E-3</v>
      </c>
      <c r="CC523" s="398">
        <f t="shared" si="2179"/>
        <v>5.5664274842357041E-3</v>
      </c>
      <c r="CD523" s="1113" t="str">
        <f t="shared" si="2084"/>
        <v/>
      </c>
      <c r="CE523" s="1114" t="str">
        <f t="shared" si="2188"/>
        <v/>
      </c>
      <c r="CF523" s="1115" t="str">
        <f t="shared" si="2188"/>
        <v/>
      </c>
      <c r="CG523" s="1115" t="str">
        <f t="shared" si="2188"/>
        <v/>
      </c>
      <c r="CH523" s="1115" t="str">
        <f t="shared" si="2188"/>
        <v/>
      </c>
      <c r="CI523" s="1115" t="str">
        <f t="shared" si="2188"/>
        <v/>
      </c>
      <c r="CJ523" s="1115" t="str">
        <f t="shared" si="2188"/>
        <v/>
      </c>
      <c r="CK523" s="1116">
        <f t="shared" si="2188"/>
        <v>2.783213742117852E-4</v>
      </c>
      <c r="CL523" s="1116">
        <f t="shared" si="2188"/>
        <v>5.5664274842357041E-3</v>
      </c>
      <c r="CM523" s="1116">
        <f t="shared" si="2188"/>
        <v>1.5029354207436398E-2</v>
      </c>
      <c r="CN523" s="1115" t="str">
        <f t="shared" si="2188"/>
        <v/>
      </c>
      <c r="CO523" s="1115" t="str">
        <f t="shared" si="2188"/>
        <v/>
      </c>
      <c r="CP523" s="1115" t="str">
        <f t="shared" si="2188"/>
        <v/>
      </c>
      <c r="CQ523" s="1115" t="str">
        <f t="shared" si="2188"/>
        <v/>
      </c>
      <c r="CR523" s="1115" t="str">
        <f t="shared" si="2188"/>
        <v/>
      </c>
      <c r="CS523" s="1114" t="str">
        <f t="shared" si="2188"/>
        <v/>
      </c>
      <c r="CT523" s="1117" t="str">
        <f t="shared" si="2188"/>
        <v/>
      </c>
      <c r="CU523" s="324" t="str">
        <f t="shared" si="2063"/>
        <v/>
      </c>
      <c r="CV523" s="325" t="str">
        <f t="shared" si="2064"/>
        <v/>
      </c>
      <c r="CW523" s="326" t="str">
        <f t="shared" si="2065"/>
        <v/>
      </c>
      <c r="CX523" s="326" t="str">
        <f t="shared" si="2066"/>
        <v/>
      </c>
      <c r="CY523" s="326" t="str">
        <f t="shared" si="2067"/>
        <v/>
      </c>
      <c r="CZ523" s="326" t="str">
        <f t="shared" si="2068"/>
        <v/>
      </c>
      <c r="DA523" s="326" t="str">
        <f t="shared" si="2069"/>
        <v/>
      </c>
      <c r="DB523" s="327">
        <f t="shared" si="2070"/>
        <v>2.783213742117852E-4</v>
      </c>
      <c r="DC523" s="327">
        <f t="shared" si="2071"/>
        <v>5.5664274842357041E-3</v>
      </c>
      <c r="DD523" s="327">
        <f t="shared" si="2072"/>
        <v>1.5029354207436398E-2</v>
      </c>
      <c r="DE523" s="326" t="str">
        <f t="shared" si="2073"/>
        <v/>
      </c>
      <c r="DF523" s="326" t="str">
        <f t="shared" si="2074"/>
        <v/>
      </c>
      <c r="DG523" s="326" t="str">
        <f t="shared" si="2075"/>
        <v/>
      </c>
      <c r="DH523" s="326" t="str">
        <f t="shared" si="2076"/>
        <v/>
      </c>
      <c r="DI523" s="326" t="str">
        <f t="shared" si="2077"/>
        <v/>
      </c>
      <c r="DJ523" s="325" t="str">
        <f t="shared" si="2078"/>
        <v/>
      </c>
      <c r="DK523" s="324" t="str">
        <f t="shared" si="2079"/>
        <v/>
      </c>
      <c r="DL523" s="428">
        <f t="shared" si="2180"/>
        <v>4</v>
      </c>
      <c r="DM523" s="66">
        <f t="shared" si="2181"/>
        <v>2</v>
      </c>
      <c r="DN523" s="66">
        <f t="shared" si="2182"/>
        <v>7</v>
      </c>
      <c r="DO523" s="66">
        <f t="shared" si="2183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99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2176"/>
        <v>2.2000000000000002</v>
      </c>
      <c r="CA524" s="373" t="str">
        <f t="shared" si="2177"/>
        <v/>
      </c>
      <c r="CB524" s="373">
        <f t="shared" si="2178"/>
        <v>3.28</v>
      </c>
      <c r="CC524" s="462">
        <f t="shared" si="2179"/>
        <v>5</v>
      </c>
      <c r="CD524" s="1108" t="str">
        <f t="shared" si="2084"/>
        <v/>
      </c>
      <c r="CE524" s="1109" t="str">
        <f t="shared" si="2188"/>
        <v/>
      </c>
      <c r="CF524" s="1110" t="str">
        <f t="shared" si="2188"/>
        <v/>
      </c>
      <c r="CG524" s="1110" t="str">
        <f t="shared" si="2188"/>
        <v/>
      </c>
      <c r="CH524" s="1110" t="str">
        <f t="shared" si="2188"/>
        <v/>
      </c>
      <c r="CI524" s="1110" t="str">
        <f t="shared" si="2188"/>
        <v/>
      </c>
      <c r="CJ524" s="1110" t="str">
        <f t="shared" si="2188"/>
        <v/>
      </c>
      <c r="CK524" s="1111">
        <f t="shared" si="2188"/>
        <v>2</v>
      </c>
      <c r="CL524" s="1111">
        <f t="shared" si="2188"/>
        <v>5</v>
      </c>
      <c r="CM524" s="1111">
        <f t="shared" si="2188"/>
        <v>15</v>
      </c>
      <c r="CN524" s="1110" t="str">
        <f t="shared" si="2188"/>
        <v/>
      </c>
      <c r="CO524" s="1110" t="str">
        <f t="shared" si="2188"/>
        <v/>
      </c>
      <c r="CP524" s="1110" t="str">
        <f t="shared" si="2188"/>
        <v/>
      </c>
      <c r="CQ524" s="1110" t="str">
        <f t="shared" si="2188"/>
        <v/>
      </c>
      <c r="CR524" s="1110" t="str">
        <f t="shared" si="2188"/>
        <v/>
      </c>
      <c r="CS524" s="1109" t="str">
        <f t="shared" si="2188"/>
        <v/>
      </c>
      <c r="CT524" s="1112" t="str">
        <f t="shared" si="2188"/>
        <v/>
      </c>
      <c r="CU524" s="324" t="str">
        <f t="shared" si="2063"/>
        <v/>
      </c>
      <c r="CV524" s="325" t="str">
        <f t="shared" si="2064"/>
        <v/>
      </c>
      <c r="CW524" s="326" t="str">
        <f t="shared" si="2065"/>
        <v/>
      </c>
      <c r="CX524" s="326" t="str">
        <f t="shared" si="2066"/>
        <v/>
      </c>
      <c r="CY524" s="326" t="str">
        <f t="shared" si="2067"/>
        <v/>
      </c>
      <c r="CZ524" s="326" t="str">
        <f t="shared" si="2068"/>
        <v/>
      </c>
      <c r="DA524" s="326" t="str">
        <f t="shared" si="2069"/>
        <v/>
      </c>
      <c r="DB524" s="327">
        <f t="shared" si="2070"/>
        <v>2</v>
      </c>
      <c r="DC524" s="327">
        <f t="shared" si="2071"/>
        <v>5</v>
      </c>
      <c r="DD524" s="327">
        <f t="shared" si="2072"/>
        <v>15</v>
      </c>
      <c r="DE524" s="326" t="str">
        <f t="shared" si="2073"/>
        <v/>
      </c>
      <c r="DF524" s="326" t="str">
        <f t="shared" si="2074"/>
        <v/>
      </c>
      <c r="DG524" s="326" t="str">
        <f t="shared" si="2075"/>
        <v/>
      </c>
      <c r="DH524" s="326" t="str">
        <f t="shared" si="2076"/>
        <v/>
      </c>
      <c r="DI524" s="326" t="str">
        <f t="shared" si="2077"/>
        <v/>
      </c>
      <c r="DJ524" s="325" t="str">
        <f t="shared" si="2078"/>
        <v/>
      </c>
      <c r="DK524" s="324" t="str">
        <f t="shared" si="2079"/>
        <v/>
      </c>
      <c r="DL524" s="428">
        <f t="shared" si="2180"/>
        <v>4</v>
      </c>
      <c r="DM524" s="66">
        <f t="shared" si="2181"/>
        <v>2</v>
      </c>
      <c r="DN524" s="66">
        <f t="shared" si="2182"/>
        <v>7</v>
      </c>
      <c r="DO524" s="66">
        <f t="shared" si="2183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R525" si="2197">IF(B524="","",B520*B521*B524)</f>
        <v>15</v>
      </c>
      <c r="C525" s="535">
        <f t="shared" si="2197"/>
        <v>30</v>
      </c>
      <c r="D525" s="535" t="str">
        <f t="shared" si="2197"/>
        <v/>
      </c>
      <c r="E525" s="535" t="str">
        <f t="shared" si="2197"/>
        <v/>
      </c>
      <c r="F525" s="535" t="str">
        <f t="shared" si="2197"/>
        <v/>
      </c>
      <c r="G525" s="535">
        <f t="shared" si="2197"/>
        <v>30</v>
      </c>
      <c r="H525" s="535" t="str">
        <f t="shared" si="2197"/>
        <v/>
      </c>
      <c r="I525" s="535" t="str">
        <f t="shared" si="2197"/>
        <v/>
      </c>
      <c r="J525" s="535">
        <f t="shared" si="2197"/>
        <v>30</v>
      </c>
      <c r="K525" s="535" t="str">
        <f t="shared" si="2197"/>
        <v/>
      </c>
      <c r="L525" s="535" t="str">
        <f t="shared" si="2197"/>
        <v/>
      </c>
      <c r="M525" s="535" t="str">
        <f t="shared" si="2197"/>
        <v/>
      </c>
      <c r="N525" s="535" t="str">
        <f t="shared" si="2197"/>
        <v/>
      </c>
      <c r="O525" s="535" t="str">
        <f t="shared" si="2197"/>
        <v/>
      </c>
      <c r="P525" s="535" t="str">
        <f t="shared" si="2197"/>
        <v/>
      </c>
      <c r="Q525" s="535" t="str">
        <f t="shared" si="2197"/>
        <v/>
      </c>
      <c r="R525" s="535" t="str">
        <f t="shared" si="2197"/>
        <v/>
      </c>
      <c r="S525" s="541"/>
      <c r="T525" s="535">
        <f t="shared" ref="T525:AB525" si="2198">IF(T524="","",T520*T521*T524)</f>
        <v>125.99999999999999</v>
      </c>
      <c r="U525" s="535" t="str">
        <f t="shared" si="2198"/>
        <v/>
      </c>
      <c r="V525" s="535" t="str">
        <f t="shared" si="2198"/>
        <v/>
      </c>
      <c r="W525" s="535" t="str">
        <f t="shared" si="2198"/>
        <v/>
      </c>
      <c r="X525" s="535" t="str">
        <f t="shared" si="2198"/>
        <v/>
      </c>
      <c r="Y525" s="535" t="str">
        <f t="shared" si="2198"/>
        <v/>
      </c>
      <c r="Z525" s="535" t="str">
        <f t="shared" si="2198"/>
        <v/>
      </c>
      <c r="AA525" s="535">
        <f t="shared" si="2198"/>
        <v>75</v>
      </c>
      <c r="AB525" s="535" t="str">
        <f t="shared" si="2198"/>
        <v/>
      </c>
      <c r="AC525" s="535" t="str">
        <f t="shared" ref="AC525:AJ525" si="2199">IF(AC524="","",AC520*AC521*AC524)</f>
        <v/>
      </c>
      <c r="AD525" s="535" t="str">
        <f t="shared" si="2199"/>
        <v/>
      </c>
      <c r="AE525" s="535" t="str">
        <f t="shared" si="2199"/>
        <v/>
      </c>
      <c r="AF525" s="535" t="str">
        <f t="shared" si="2199"/>
        <v/>
      </c>
      <c r="AG525" s="535" t="str">
        <f t="shared" si="2199"/>
        <v/>
      </c>
      <c r="AH525" s="535" t="str">
        <f t="shared" si="2199"/>
        <v/>
      </c>
      <c r="AI525" s="535" t="str">
        <f t="shared" si="2199"/>
        <v/>
      </c>
      <c r="AJ525" s="535" t="str">
        <f t="shared" si="2199"/>
        <v/>
      </c>
      <c r="AK525" s="541"/>
      <c r="AL525" s="535">
        <f t="shared" ref="AL525:BB525" si="2200">IF(AL524="","",AL520*AL521*AL524)</f>
        <v>105</v>
      </c>
      <c r="AM525" s="535">
        <f t="shared" si="2200"/>
        <v>50</v>
      </c>
      <c r="AN525" s="535" t="str">
        <f t="shared" si="2200"/>
        <v/>
      </c>
      <c r="AO525" s="535">
        <f t="shared" si="2200"/>
        <v>252</v>
      </c>
      <c r="AP525" s="535">
        <f t="shared" si="2200"/>
        <v>80</v>
      </c>
      <c r="AQ525" s="535">
        <f t="shared" si="2200"/>
        <v>280</v>
      </c>
      <c r="AR525" s="535" t="str">
        <f t="shared" si="2200"/>
        <v/>
      </c>
      <c r="AS525" s="535">
        <f t="shared" si="2200"/>
        <v>150</v>
      </c>
      <c r="AT525" s="535">
        <f t="shared" si="2200"/>
        <v>200</v>
      </c>
      <c r="AU525" s="535" t="str">
        <f t="shared" si="2200"/>
        <v/>
      </c>
      <c r="AV525" s="535" t="str">
        <f t="shared" si="2200"/>
        <v/>
      </c>
      <c r="AW525" s="535" t="str">
        <f t="shared" si="2200"/>
        <v/>
      </c>
      <c r="AX525" s="535" t="str">
        <f t="shared" si="2200"/>
        <v/>
      </c>
      <c r="AY525" s="535" t="str">
        <f t="shared" si="2200"/>
        <v/>
      </c>
      <c r="AZ525" s="535" t="str">
        <f t="shared" si="2200"/>
        <v/>
      </c>
      <c r="BA525" s="535" t="str">
        <f t="shared" si="2200"/>
        <v/>
      </c>
      <c r="BB525" s="535" t="str">
        <f t="shared" si="2200"/>
        <v/>
      </c>
      <c r="BC525" s="541"/>
      <c r="BD525" s="535">
        <f t="shared" ref="BD525:BL525" si="2201">IF(BD524="","",BD520*BD521*BD524)</f>
        <v>60</v>
      </c>
      <c r="BE525" s="535" t="str">
        <f t="shared" si="2201"/>
        <v/>
      </c>
      <c r="BF525" s="535">
        <f t="shared" si="2201"/>
        <v>360</v>
      </c>
      <c r="BG525" s="535" t="str">
        <f t="shared" si="2201"/>
        <v/>
      </c>
      <c r="BH525" s="535" t="str">
        <f t="shared" si="2201"/>
        <v/>
      </c>
      <c r="BI525" s="535" t="str">
        <f t="shared" si="2201"/>
        <v/>
      </c>
      <c r="BJ525" s="535">
        <f t="shared" si="2201"/>
        <v>200</v>
      </c>
      <c r="BK525" s="535" t="str">
        <f t="shared" si="2201"/>
        <v/>
      </c>
      <c r="BL525" s="535" t="str">
        <f t="shared" si="2201"/>
        <v/>
      </c>
      <c r="BM525" s="535" t="str">
        <f t="shared" ref="BM525:BT525" si="2202">IF(BM524="","",BM520*BM521*BM524)</f>
        <v/>
      </c>
      <c r="BN525" s="535" t="str">
        <f t="shared" si="2202"/>
        <v/>
      </c>
      <c r="BO525" s="535" t="str">
        <f t="shared" si="2202"/>
        <v/>
      </c>
      <c r="BP525" s="535" t="str">
        <f t="shared" si="2202"/>
        <v/>
      </c>
      <c r="BQ525" s="535" t="str">
        <f t="shared" si="2202"/>
        <v/>
      </c>
      <c r="BR525" s="535" t="str">
        <f t="shared" si="2202"/>
        <v/>
      </c>
      <c r="BS525" s="535" t="str">
        <f t="shared" si="2202"/>
        <v/>
      </c>
      <c r="BT525" s="535" t="str">
        <f t="shared" si="2202"/>
        <v/>
      </c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2176"/>
        <v>30</v>
      </c>
      <c r="CA525" s="373" t="str">
        <f t="shared" si="2177"/>
        <v/>
      </c>
      <c r="CB525" s="373">
        <f t="shared" si="2178"/>
        <v>157.4</v>
      </c>
      <c r="CC525" s="462">
        <f t="shared" si="2179"/>
        <v>200</v>
      </c>
      <c r="CD525" s="1108" t="str">
        <f t="shared" si="2084"/>
        <v/>
      </c>
      <c r="CE525" s="1109" t="str">
        <f t="shared" si="2188"/>
        <v/>
      </c>
      <c r="CF525" s="1110" t="str">
        <f t="shared" si="2188"/>
        <v/>
      </c>
      <c r="CG525" s="1110" t="str">
        <f t="shared" si="2188"/>
        <v/>
      </c>
      <c r="CH525" s="1110" t="str">
        <f t="shared" si="2188"/>
        <v/>
      </c>
      <c r="CI525" s="1110" t="str">
        <f t="shared" si="2188"/>
        <v/>
      </c>
      <c r="CJ525" s="1110" t="str">
        <f t="shared" si="2188"/>
        <v/>
      </c>
      <c r="CK525" s="1111">
        <f t="shared" si="2188"/>
        <v>60</v>
      </c>
      <c r="CL525" s="1111">
        <f t="shared" si="2188"/>
        <v>200</v>
      </c>
      <c r="CM525" s="1111">
        <f t="shared" si="2188"/>
        <v>360</v>
      </c>
      <c r="CN525" s="1110" t="str">
        <f t="shared" si="2188"/>
        <v/>
      </c>
      <c r="CO525" s="1110" t="str">
        <f t="shared" si="2188"/>
        <v/>
      </c>
      <c r="CP525" s="1110" t="str">
        <f t="shared" si="2188"/>
        <v/>
      </c>
      <c r="CQ525" s="1110" t="str">
        <f t="shared" si="2188"/>
        <v/>
      </c>
      <c r="CR525" s="1110" t="str">
        <f t="shared" si="2188"/>
        <v/>
      </c>
      <c r="CS525" s="1109" t="str">
        <f t="shared" si="2188"/>
        <v/>
      </c>
      <c r="CT525" s="1112" t="str">
        <f t="shared" si="2188"/>
        <v/>
      </c>
      <c r="CU525" s="324" t="str">
        <f t="shared" si="2063"/>
        <v/>
      </c>
      <c r="CV525" s="325" t="str">
        <f t="shared" si="2064"/>
        <v/>
      </c>
      <c r="CW525" s="326" t="str">
        <f t="shared" si="2065"/>
        <v/>
      </c>
      <c r="CX525" s="326" t="str">
        <f t="shared" si="2066"/>
        <v/>
      </c>
      <c r="CY525" s="326" t="str">
        <f t="shared" si="2067"/>
        <v/>
      </c>
      <c r="CZ525" s="326" t="str">
        <f t="shared" si="2068"/>
        <v/>
      </c>
      <c r="DA525" s="326" t="str">
        <f t="shared" si="2069"/>
        <v/>
      </c>
      <c r="DB525" s="327">
        <f t="shared" si="2070"/>
        <v>60</v>
      </c>
      <c r="DC525" s="327">
        <f t="shared" si="2071"/>
        <v>200</v>
      </c>
      <c r="DD525" s="327">
        <f t="shared" si="2072"/>
        <v>360</v>
      </c>
      <c r="DE525" s="326" t="str">
        <f t="shared" si="2073"/>
        <v/>
      </c>
      <c r="DF525" s="326" t="str">
        <f t="shared" si="2074"/>
        <v/>
      </c>
      <c r="DG525" s="326" t="str">
        <f t="shared" si="2075"/>
        <v/>
      </c>
      <c r="DH525" s="326" t="str">
        <f t="shared" si="2076"/>
        <v/>
      </c>
      <c r="DI525" s="326" t="str">
        <f t="shared" si="2077"/>
        <v/>
      </c>
      <c r="DJ525" s="325" t="str">
        <f t="shared" si="2078"/>
        <v/>
      </c>
      <c r="DK525" s="324" t="str">
        <f t="shared" si="2079"/>
        <v/>
      </c>
      <c r="DL525" s="428">
        <f t="shared" si="2180"/>
        <v>4</v>
      </c>
      <c r="DM525" s="66">
        <f t="shared" si="2181"/>
        <v>2</v>
      </c>
      <c r="DN525" s="66">
        <f t="shared" si="2182"/>
        <v>7</v>
      </c>
      <c r="DO525" s="66">
        <f t="shared" si="2183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4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63"/>
        <v/>
      </c>
      <c r="CV526" s="325" t="str">
        <f t="shared" si="2064"/>
        <v/>
      </c>
      <c r="CW526" s="326" t="str">
        <f t="shared" si="2065"/>
        <v/>
      </c>
      <c r="CX526" s="326" t="str">
        <f t="shared" si="2066"/>
        <v/>
      </c>
      <c r="CY526" s="326" t="str">
        <f t="shared" si="2067"/>
        <v/>
      </c>
      <c r="CZ526" s="326" t="str">
        <f t="shared" si="2068"/>
        <v/>
      </c>
      <c r="DA526" s="326" t="str">
        <f t="shared" si="2069"/>
        <v/>
      </c>
      <c r="DB526" s="327" t="str">
        <f t="shared" si="2070"/>
        <v/>
      </c>
      <c r="DC526" s="327" t="str">
        <f t="shared" si="2071"/>
        <v/>
      </c>
      <c r="DD526" s="327" t="str">
        <f t="shared" si="2072"/>
        <v/>
      </c>
      <c r="DE526" s="326" t="str">
        <f t="shared" si="2073"/>
        <v/>
      </c>
      <c r="DF526" s="326" t="str">
        <f t="shared" si="2074"/>
        <v/>
      </c>
      <c r="DG526" s="326" t="str">
        <f t="shared" si="2075"/>
        <v/>
      </c>
      <c r="DH526" s="326" t="str">
        <f t="shared" si="2076"/>
        <v/>
      </c>
      <c r="DI526" s="326" t="str">
        <f t="shared" si="2077"/>
        <v/>
      </c>
      <c r="DJ526" s="325" t="str">
        <f t="shared" si="2078"/>
        <v/>
      </c>
      <c r="DK526" s="324" t="str">
        <f t="shared" si="2079"/>
        <v/>
      </c>
      <c r="DL526" s="428">
        <f t="shared" ref="DL526:DL561" si="2203">COUNT(B526:R526)</f>
        <v>0</v>
      </c>
      <c r="DM526" s="66">
        <f t="shared" ref="DM526:DM561" si="2204">COUNT(T526:AJ526)</f>
        <v>0</v>
      </c>
      <c r="DN526" s="66">
        <f t="shared" ref="DN526:DN561" si="2205">COUNT(AL526:BB526)</f>
        <v>0</v>
      </c>
      <c r="DO526" s="66">
        <f t="shared" ref="DO526:DO561" si="2206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2207">IF(DL527&lt;3,"",(SUM(B527:R527)-MIN(B527:R527)-MAX(B527:R527))/(DL527-2))</f>
        <v/>
      </c>
      <c r="CA527" s="373">
        <f t="shared" ref="CA527:CA561" si="2208">IF(DM527&lt;3,"",(SUM(T527:AJ527)-MIN(T527:AJ527)-MAX(T527:AJ527))/(DM527-2))</f>
        <v>8.7999999999999989</v>
      </c>
      <c r="CB527" s="373">
        <f t="shared" ref="CB527:CB561" si="2209">IF(DN527&lt;3,"",(SUM(AL527:BB527)-MIN(AL527:BB527)-MAX(AL527:BB527))/(DN527-2))</f>
        <v>24.919999999999998</v>
      </c>
      <c r="CC527" s="462">
        <f t="shared" ref="CC527:CC561" si="2210">IF(DO527&lt;3,"",(SUM(BD527:BT527)-MIN(BD527:BT527)-MAX(BD527:BT527))/(DO527-2))</f>
        <v>16.319999999999993</v>
      </c>
      <c r="CD527" s="11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9" t="str">
        <f t="shared" si="2169"/>
        <v/>
      </c>
      <c r="CF527" s="1110" t="str">
        <f t="shared" si="2169"/>
        <v/>
      </c>
      <c r="CG527" s="1110" t="str">
        <f t="shared" si="2169"/>
        <v/>
      </c>
      <c r="CH527" s="1110" t="str">
        <f t="shared" si="2169"/>
        <v/>
      </c>
      <c r="CI527" s="1110" t="str">
        <f t="shared" si="2169"/>
        <v/>
      </c>
      <c r="CJ527" s="1110">
        <f t="shared" si="2169"/>
        <v>1.8</v>
      </c>
      <c r="CK527" s="1111">
        <f t="shared" si="2169"/>
        <v>12.96</v>
      </c>
      <c r="CL527" s="1111">
        <f t="shared" si="2169"/>
        <v>14.4</v>
      </c>
      <c r="CM527" s="1111">
        <f t="shared" si="2169"/>
        <v>21.6</v>
      </c>
      <c r="CN527" s="1110">
        <f t="shared" si="2169"/>
        <v>216</v>
      </c>
      <c r="CO527" s="1110" t="str">
        <f t="shared" si="2169"/>
        <v/>
      </c>
      <c r="CP527" s="1110" t="str">
        <f t="shared" si="2169"/>
        <v/>
      </c>
      <c r="CQ527" s="1110" t="str">
        <f t="shared" si="2169"/>
        <v/>
      </c>
      <c r="CR527" s="1110" t="str">
        <f t="shared" si="2169"/>
        <v/>
      </c>
      <c r="CS527" s="1109" t="str">
        <f t="shared" si="2169"/>
        <v/>
      </c>
      <c r="CT527" s="1112" t="str">
        <f t="shared" si="2169"/>
        <v/>
      </c>
      <c r="CU527" s="324" t="str">
        <f t="shared" si="2063"/>
        <v/>
      </c>
      <c r="CV527" s="325" t="str">
        <f t="shared" si="2064"/>
        <v/>
      </c>
      <c r="CW527" s="326" t="str">
        <f t="shared" si="2065"/>
        <v/>
      </c>
      <c r="CX527" s="326" t="str">
        <f t="shared" si="2066"/>
        <v/>
      </c>
      <c r="CY527" s="326" t="str">
        <f t="shared" si="2067"/>
        <v/>
      </c>
      <c r="CZ527" s="326" t="str">
        <f t="shared" si="2068"/>
        <v/>
      </c>
      <c r="DA527" s="326">
        <f t="shared" si="2069"/>
        <v>1.8</v>
      </c>
      <c r="DB527" s="327">
        <f t="shared" si="2070"/>
        <v>12.96</v>
      </c>
      <c r="DC527" s="327">
        <f t="shared" si="2071"/>
        <v>14.4</v>
      </c>
      <c r="DD527" s="327">
        <f t="shared" si="2072"/>
        <v>21.6</v>
      </c>
      <c r="DE527" s="326">
        <f t="shared" si="2073"/>
        <v>216</v>
      </c>
      <c r="DF527" s="326" t="str">
        <f t="shared" si="2074"/>
        <v/>
      </c>
      <c r="DG527" s="326" t="str">
        <f t="shared" si="2075"/>
        <v/>
      </c>
      <c r="DH527" s="326" t="str">
        <f t="shared" si="2076"/>
        <v/>
      </c>
      <c r="DI527" s="326" t="str">
        <f t="shared" si="2077"/>
        <v/>
      </c>
      <c r="DJ527" s="325" t="str">
        <f t="shared" si="2078"/>
        <v/>
      </c>
      <c r="DK527" s="324" t="str">
        <f t="shared" si="2079"/>
        <v/>
      </c>
      <c r="DL527" s="428">
        <f t="shared" si="2203"/>
        <v>2</v>
      </c>
      <c r="DM527" s="66">
        <f t="shared" si="2204"/>
        <v>5</v>
      </c>
      <c r="DN527" s="66">
        <f t="shared" si="2205"/>
        <v>7</v>
      </c>
      <c r="DO527" s="66">
        <f t="shared" si="2206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11">1580*$K$1</f>
        <v>1580</v>
      </c>
      <c r="D528" s="536">
        <f t="shared" si="2211"/>
        <v>1580</v>
      </c>
      <c r="E528" s="536">
        <f t="shared" si="2211"/>
        <v>1580</v>
      </c>
      <c r="F528" s="536">
        <f t="shared" si="2211"/>
        <v>1580</v>
      </c>
      <c r="G528" s="536">
        <f t="shared" si="2211"/>
        <v>1580</v>
      </c>
      <c r="H528" s="536">
        <f t="shared" si="2211"/>
        <v>1580</v>
      </c>
      <c r="I528" s="536">
        <f t="shared" si="2211"/>
        <v>1580</v>
      </c>
      <c r="J528" s="536">
        <f t="shared" si="2211"/>
        <v>1580</v>
      </c>
      <c r="K528" s="536">
        <f t="shared" si="2211"/>
        <v>1580</v>
      </c>
      <c r="L528" s="536">
        <f t="shared" si="2211"/>
        <v>1580</v>
      </c>
      <c r="M528" s="536">
        <f t="shared" si="2211"/>
        <v>1580</v>
      </c>
      <c r="N528" s="536">
        <f t="shared" si="2211"/>
        <v>1580</v>
      </c>
      <c r="O528" s="536">
        <f t="shared" si="2211"/>
        <v>1580</v>
      </c>
      <c r="P528" s="536">
        <f t="shared" si="2211"/>
        <v>1580</v>
      </c>
      <c r="Q528" s="536">
        <f t="shared" si="2211"/>
        <v>1580</v>
      </c>
      <c r="R528" s="536">
        <f t="shared" si="2211"/>
        <v>1580</v>
      </c>
      <c r="S528" s="378"/>
      <c r="T528" s="536">
        <f>1580*$K$1</f>
        <v>1580</v>
      </c>
      <c r="U528" s="536">
        <f t="shared" ref="U528:AJ528" si="2212">1580*$K$1</f>
        <v>1580</v>
      </c>
      <c r="V528" s="536">
        <f t="shared" si="2212"/>
        <v>1580</v>
      </c>
      <c r="W528" s="536">
        <f t="shared" si="2212"/>
        <v>1580</v>
      </c>
      <c r="X528" s="536">
        <f t="shared" si="2212"/>
        <v>1580</v>
      </c>
      <c r="Y528" s="536">
        <f t="shared" si="2212"/>
        <v>1580</v>
      </c>
      <c r="Z528" s="536">
        <f t="shared" si="2212"/>
        <v>1580</v>
      </c>
      <c r="AA528" s="536">
        <f t="shared" si="2212"/>
        <v>1580</v>
      </c>
      <c r="AB528" s="536">
        <f t="shared" si="2212"/>
        <v>1580</v>
      </c>
      <c r="AC528" s="536">
        <f t="shared" si="2212"/>
        <v>1580</v>
      </c>
      <c r="AD528" s="536">
        <f t="shared" si="2212"/>
        <v>1580</v>
      </c>
      <c r="AE528" s="536">
        <f t="shared" si="2212"/>
        <v>1580</v>
      </c>
      <c r="AF528" s="536">
        <f t="shared" si="2212"/>
        <v>1580</v>
      </c>
      <c r="AG528" s="536">
        <f t="shared" si="2212"/>
        <v>1580</v>
      </c>
      <c r="AH528" s="536">
        <f t="shared" si="2212"/>
        <v>1580</v>
      </c>
      <c r="AI528" s="536">
        <f t="shared" si="2212"/>
        <v>1580</v>
      </c>
      <c r="AJ528" s="536">
        <f t="shared" si="2212"/>
        <v>1580</v>
      </c>
      <c r="AK528" s="378"/>
      <c r="AL528" s="536">
        <f>1580*$K$1</f>
        <v>1580</v>
      </c>
      <c r="AM528" s="536">
        <f t="shared" ref="AM528:BB528" si="2213">1580*$K$1</f>
        <v>1580</v>
      </c>
      <c r="AN528" s="536">
        <f t="shared" si="2213"/>
        <v>1580</v>
      </c>
      <c r="AO528" s="536">
        <f t="shared" si="2213"/>
        <v>1580</v>
      </c>
      <c r="AP528" s="536">
        <f t="shared" si="2213"/>
        <v>1580</v>
      </c>
      <c r="AQ528" s="536">
        <v>1580</v>
      </c>
      <c r="AR528" s="536">
        <f t="shared" si="2213"/>
        <v>1580</v>
      </c>
      <c r="AS528" s="536">
        <f t="shared" si="2213"/>
        <v>1580</v>
      </c>
      <c r="AT528" s="536">
        <f t="shared" si="2213"/>
        <v>1580</v>
      </c>
      <c r="AU528" s="536">
        <f t="shared" si="2213"/>
        <v>1580</v>
      </c>
      <c r="AV528" s="536">
        <f t="shared" si="2213"/>
        <v>1580</v>
      </c>
      <c r="AW528" s="536">
        <f t="shared" si="2213"/>
        <v>1580</v>
      </c>
      <c r="AX528" s="536">
        <f t="shared" si="2213"/>
        <v>1580</v>
      </c>
      <c r="AY528" s="536">
        <f t="shared" si="2213"/>
        <v>1580</v>
      </c>
      <c r="AZ528" s="536">
        <f t="shared" si="2213"/>
        <v>1580</v>
      </c>
      <c r="BA528" s="536">
        <f t="shared" si="2213"/>
        <v>1580</v>
      </c>
      <c r="BB528" s="536">
        <f t="shared" si="2213"/>
        <v>1580</v>
      </c>
      <c r="BC528" s="530"/>
      <c r="BD528" s="536">
        <f>1580*$K$1</f>
        <v>1580</v>
      </c>
      <c r="BE528" s="536">
        <f t="shared" ref="BE528:BY528" si="2214">1580*$K$1</f>
        <v>1580</v>
      </c>
      <c r="BF528" s="536">
        <f t="shared" si="2214"/>
        <v>1580</v>
      </c>
      <c r="BG528" s="536">
        <f t="shared" si="2214"/>
        <v>1580</v>
      </c>
      <c r="BH528" s="536">
        <f t="shared" si="2214"/>
        <v>1580</v>
      </c>
      <c r="BI528" s="536">
        <f t="shared" si="2214"/>
        <v>1580</v>
      </c>
      <c r="BJ528" s="536">
        <f t="shared" si="2214"/>
        <v>1580</v>
      </c>
      <c r="BK528" s="536">
        <f t="shared" si="2214"/>
        <v>1580</v>
      </c>
      <c r="BL528" s="536">
        <f t="shared" si="2214"/>
        <v>1580</v>
      </c>
      <c r="BM528" s="536">
        <f t="shared" si="2214"/>
        <v>1580</v>
      </c>
      <c r="BN528" s="536">
        <f t="shared" si="2214"/>
        <v>1580</v>
      </c>
      <c r="BO528" s="536">
        <f t="shared" si="2214"/>
        <v>1580</v>
      </c>
      <c r="BP528" s="536">
        <f t="shared" si="2214"/>
        <v>1580</v>
      </c>
      <c r="BQ528" s="536">
        <f t="shared" si="2214"/>
        <v>1580</v>
      </c>
      <c r="BR528" s="536">
        <f t="shared" si="2214"/>
        <v>1580</v>
      </c>
      <c r="BS528" s="536">
        <f t="shared" si="2214"/>
        <v>1580</v>
      </c>
      <c r="BT528" s="536">
        <f t="shared" si="2214"/>
        <v>1580</v>
      </c>
      <c r="BU528" s="530"/>
      <c r="BV528" s="536">
        <f t="shared" si="2214"/>
        <v>1580</v>
      </c>
      <c r="BW528" s="536">
        <f t="shared" si="2214"/>
        <v>1580</v>
      </c>
      <c r="BX528" s="536">
        <f t="shared" si="2214"/>
        <v>1580</v>
      </c>
      <c r="BY528" s="536">
        <f t="shared" si="2214"/>
        <v>1580</v>
      </c>
      <c r="BZ528" s="373">
        <f t="shared" si="2207"/>
        <v>1580</v>
      </c>
      <c r="CA528" s="373">
        <f t="shared" si="2208"/>
        <v>1580</v>
      </c>
      <c r="CB528" s="373">
        <f t="shared" si="2209"/>
        <v>1580</v>
      </c>
      <c r="CC528" s="462">
        <f t="shared" si="2210"/>
        <v>1580</v>
      </c>
      <c r="CD528" s="110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9">
        <f t="shared" si="2169"/>
        <v>1580</v>
      </c>
      <c r="CF528" s="1110">
        <f t="shared" si="2169"/>
        <v>1580</v>
      </c>
      <c r="CG528" s="1110">
        <f t="shared" si="2169"/>
        <v>1580</v>
      </c>
      <c r="CH528" s="1110">
        <f t="shared" si="2169"/>
        <v>1580</v>
      </c>
      <c r="CI528" s="1110">
        <f t="shared" si="2169"/>
        <v>1580</v>
      </c>
      <c r="CJ528" s="1110">
        <f t="shared" si="2169"/>
        <v>1580</v>
      </c>
      <c r="CK528" s="1111">
        <f t="shared" si="2169"/>
        <v>1580</v>
      </c>
      <c r="CL528" s="1111">
        <f t="shared" si="2169"/>
        <v>1580</v>
      </c>
      <c r="CM528" s="1111">
        <f t="shared" si="2169"/>
        <v>1580</v>
      </c>
      <c r="CN528" s="1110">
        <f t="shared" si="2169"/>
        <v>1580</v>
      </c>
      <c r="CO528" s="1110">
        <f t="shared" si="2169"/>
        <v>1580</v>
      </c>
      <c r="CP528" s="1110">
        <f t="shared" si="2169"/>
        <v>1580</v>
      </c>
      <c r="CQ528" s="1110">
        <f t="shared" si="2169"/>
        <v>1580</v>
      </c>
      <c r="CR528" s="1110">
        <f t="shared" si="2169"/>
        <v>1580</v>
      </c>
      <c r="CS528" s="1109">
        <f t="shared" si="2169"/>
        <v>1580</v>
      </c>
      <c r="CT528" s="1112">
        <f t="shared" si="2169"/>
        <v>1580</v>
      </c>
      <c r="CU528" s="324">
        <f t="shared" si="2063"/>
        <v>1580</v>
      </c>
      <c r="CV528" s="325">
        <f t="shared" si="2064"/>
        <v>1580</v>
      </c>
      <c r="CW528" s="326">
        <f t="shared" si="2065"/>
        <v>1580</v>
      </c>
      <c r="CX528" s="326">
        <f t="shared" si="2066"/>
        <v>1580</v>
      </c>
      <c r="CY528" s="326">
        <f t="shared" si="2067"/>
        <v>1580</v>
      </c>
      <c r="CZ528" s="326">
        <f t="shared" si="2068"/>
        <v>1580</v>
      </c>
      <c r="DA528" s="326">
        <f t="shared" si="2069"/>
        <v>1580</v>
      </c>
      <c r="DB528" s="327">
        <f t="shared" si="2070"/>
        <v>1580</v>
      </c>
      <c r="DC528" s="327">
        <f t="shared" si="2071"/>
        <v>1580</v>
      </c>
      <c r="DD528" s="327">
        <f t="shared" si="2072"/>
        <v>1580</v>
      </c>
      <c r="DE528" s="326">
        <f t="shared" si="2073"/>
        <v>1580</v>
      </c>
      <c r="DF528" s="326">
        <f t="shared" si="2074"/>
        <v>1580</v>
      </c>
      <c r="DG528" s="326">
        <f t="shared" si="2075"/>
        <v>1580</v>
      </c>
      <c r="DH528" s="326">
        <f t="shared" si="2076"/>
        <v>1580</v>
      </c>
      <c r="DI528" s="326">
        <f t="shared" si="2077"/>
        <v>1580</v>
      </c>
      <c r="DJ528" s="325">
        <f t="shared" si="2078"/>
        <v>1580</v>
      </c>
      <c r="DK528" s="324">
        <f t="shared" si="2079"/>
        <v>1580</v>
      </c>
      <c r="DL528" s="428">
        <f t="shared" si="2203"/>
        <v>17</v>
      </c>
      <c r="DM528" s="66">
        <f t="shared" si="2204"/>
        <v>17</v>
      </c>
      <c r="DN528" s="66">
        <f t="shared" si="2205"/>
        <v>17</v>
      </c>
      <c r="DO528" s="66">
        <f t="shared" si="2206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15">IF(C527="","",C527*C528/C$46/365/$G$1)</f>
        <v>3.2392134936166245E-3</v>
      </c>
      <c r="D529" s="540" t="str">
        <f t="shared" si="2215"/>
        <v/>
      </c>
      <c r="E529" s="540">
        <f t="shared" si="2215"/>
        <v>4.1226353555120681E-3</v>
      </c>
      <c r="F529" s="540" t="str">
        <f t="shared" si="2215"/>
        <v/>
      </c>
      <c r="G529" s="540" t="str">
        <f t="shared" si="2215"/>
        <v/>
      </c>
      <c r="H529" s="540" t="str">
        <f t="shared" si="2215"/>
        <v/>
      </c>
      <c r="I529" s="540" t="str">
        <f t="shared" si="2215"/>
        <v/>
      </c>
      <c r="J529" s="540" t="str">
        <f t="shared" si="2215"/>
        <v/>
      </c>
      <c r="K529" s="540" t="str">
        <f t="shared" ref="K529:R529" si="2216">IF(K527="","",K527*K528/K$46/365/$G$1)</f>
        <v/>
      </c>
      <c r="L529" s="540" t="str">
        <f t="shared" si="2216"/>
        <v/>
      </c>
      <c r="M529" s="540" t="str">
        <f t="shared" si="2216"/>
        <v/>
      </c>
      <c r="N529" s="540" t="str">
        <f t="shared" si="2216"/>
        <v/>
      </c>
      <c r="O529" s="540" t="str">
        <f t="shared" si="2216"/>
        <v/>
      </c>
      <c r="P529" s="540" t="str">
        <f t="shared" si="2216"/>
        <v/>
      </c>
      <c r="Q529" s="540" t="str">
        <f t="shared" si="2216"/>
        <v/>
      </c>
      <c r="R529" s="540" t="str">
        <f t="shared" si="2216"/>
        <v/>
      </c>
      <c r="S529" s="364"/>
      <c r="T529" s="540">
        <f t="shared" ref="T529:AB529" si="2217">IF(T527="","",T527*T528/T$46/365/$G$1)</f>
        <v>3.0919765166340508E-3</v>
      </c>
      <c r="U529" s="540">
        <f t="shared" si="2217"/>
        <v>2.2487101939156736E-3</v>
      </c>
      <c r="V529" s="540">
        <f t="shared" si="2217"/>
        <v>2.5766470971950424E-3</v>
      </c>
      <c r="W529" s="540" t="str">
        <f t="shared" si="2217"/>
        <v/>
      </c>
      <c r="X529" s="540">
        <f t="shared" si="2217"/>
        <v>6.1839530332681017E-4</v>
      </c>
      <c r="Y529" s="540" t="str">
        <f t="shared" si="2217"/>
        <v/>
      </c>
      <c r="Z529" s="540" t="str">
        <f t="shared" si="2217"/>
        <v/>
      </c>
      <c r="AA529" s="540">
        <f t="shared" si="2217"/>
        <v>1.030658838878017E-4</v>
      </c>
      <c r="AB529" s="540" t="str">
        <f t="shared" si="2217"/>
        <v/>
      </c>
      <c r="AC529" s="540" t="str">
        <f t="shared" ref="AC529:AJ529" si="2218">IF(AC527="","",AC527*AC528/AC$46/365/$G$1)</f>
        <v/>
      </c>
      <c r="AD529" s="540" t="str">
        <f t="shared" si="2218"/>
        <v/>
      </c>
      <c r="AE529" s="540" t="str">
        <f t="shared" si="2218"/>
        <v/>
      </c>
      <c r="AF529" s="540" t="str">
        <f t="shared" si="2218"/>
        <v/>
      </c>
      <c r="AG529" s="540" t="str">
        <f t="shared" si="2218"/>
        <v/>
      </c>
      <c r="AH529" s="540" t="str">
        <f t="shared" si="2218"/>
        <v/>
      </c>
      <c r="AI529" s="540" t="str">
        <f t="shared" si="2218"/>
        <v/>
      </c>
      <c r="AJ529" s="540" t="str">
        <f t="shared" si="2218"/>
        <v/>
      </c>
      <c r="AK529" s="364"/>
      <c r="AL529" s="540" t="str">
        <f t="shared" ref="AL529:AT529" si="2219">IF(AL527="","",AL527*AL528/AL$46/365/$G$1)</f>
        <v/>
      </c>
      <c r="AM529" s="540">
        <f t="shared" si="2219"/>
        <v>3.7790824092193954E-3</v>
      </c>
      <c r="AN529" s="540">
        <f t="shared" si="2219"/>
        <v>3.8649706457925636E-3</v>
      </c>
      <c r="AO529" s="540">
        <f t="shared" si="2219"/>
        <v>6.0293542074363994E-3</v>
      </c>
      <c r="AP529" s="540" t="str">
        <f t="shared" si="2219"/>
        <v/>
      </c>
      <c r="AQ529" s="540">
        <f t="shared" si="2219"/>
        <v>1.168080017395086E-3</v>
      </c>
      <c r="AR529" s="540">
        <f t="shared" si="2219"/>
        <v>1.3913894324853229E-2</v>
      </c>
      <c r="AS529" s="540">
        <f t="shared" si="2219"/>
        <v>5.4109589041095888E-3</v>
      </c>
      <c r="AT529" s="540">
        <f t="shared" si="2219"/>
        <v>8.9048923679060678E-3</v>
      </c>
      <c r="AU529" s="540" t="str">
        <f t="shared" ref="AU529:BB529" si="2220">IF(AU527="","",AU527*AU528/AU$46/365/$G$1)</f>
        <v/>
      </c>
      <c r="AV529" s="540" t="str">
        <f t="shared" si="2220"/>
        <v/>
      </c>
      <c r="AW529" s="540" t="str">
        <f t="shared" si="2220"/>
        <v/>
      </c>
      <c r="AX529" s="540" t="str">
        <f t="shared" si="2220"/>
        <v/>
      </c>
      <c r="AY529" s="540" t="str">
        <f t="shared" si="2220"/>
        <v/>
      </c>
      <c r="AZ529" s="540" t="str">
        <f t="shared" si="2220"/>
        <v/>
      </c>
      <c r="BA529" s="540" t="str">
        <f t="shared" si="2220"/>
        <v/>
      </c>
      <c r="BB529" s="540" t="str">
        <f t="shared" si="2220"/>
        <v/>
      </c>
      <c r="BC529" s="427"/>
      <c r="BD529" s="540">
        <f t="shared" ref="BD529:BL529" si="2221">IF(BD527="","",BD527*BD528/BD$46/365/$G$1)</f>
        <v>2.4735812133072407E-3</v>
      </c>
      <c r="BE529" s="540">
        <f t="shared" si="2221"/>
        <v>3.7103718199608608E-2</v>
      </c>
      <c r="BF529" s="540" t="str">
        <f t="shared" si="2221"/>
        <v/>
      </c>
      <c r="BG529" s="540" t="str">
        <f t="shared" si="2221"/>
        <v/>
      </c>
      <c r="BH529" s="540">
        <f t="shared" si="2221"/>
        <v>3.7103718199608607E-4</v>
      </c>
      <c r="BI529" s="540" t="str">
        <f t="shared" si="2221"/>
        <v/>
      </c>
      <c r="BJ529" s="540">
        <f t="shared" si="2221"/>
        <v>7.4207436399217229E-3</v>
      </c>
      <c r="BK529" s="540">
        <f t="shared" si="2221"/>
        <v>2.2262230919765174E-3</v>
      </c>
      <c r="BL529" s="540" t="str">
        <f t="shared" si="2221"/>
        <v/>
      </c>
      <c r="BM529" s="540" t="str">
        <f t="shared" ref="BM529:BT529" si="2222">IF(BM527="","",BM527*BM528/BM$46/365/$G$1)</f>
        <v/>
      </c>
      <c r="BN529" s="540" t="str">
        <f t="shared" si="2222"/>
        <v/>
      </c>
      <c r="BO529" s="540" t="str">
        <f t="shared" si="2222"/>
        <v/>
      </c>
      <c r="BP529" s="540" t="str">
        <f t="shared" si="2222"/>
        <v/>
      </c>
      <c r="BQ529" s="540" t="str">
        <f t="shared" si="2222"/>
        <v/>
      </c>
      <c r="BR529" s="540" t="str">
        <f t="shared" si="2222"/>
        <v/>
      </c>
      <c r="BS529" s="540" t="str">
        <f t="shared" si="2222"/>
        <v/>
      </c>
      <c r="BT529" s="540" t="str">
        <f t="shared" si="2222"/>
        <v/>
      </c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2207"/>
        <v/>
      </c>
      <c r="CA529" s="398">
        <f t="shared" si="2208"/>
        <v>1.8145841981458417E-3</v>
      </c>
      <c r="CB529" s="398">
        <f t="shared" si="2209"/>
        <v>5.5978517068928021E-3</v>
      </c>
      <c r="CC529" s="398">
        <f t="shared" si="2210"/>
        <v>4.040182648401826E-3</v>
      </c>
      <c r="CD529" s="111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4" t="str">
        <f t="shared" si="2169"/>
        <v/>
      </c>
      <c r="CF529" s="1115" t="str">
        <f t="shared" si="2169"/>
        <v/>
      </c>
      <c r="CG529" s="1115" t="str">
        <f t="shared" si="2169"/>
        <v/>
      </c>
      <c r="CH529" s="1115" t="str">
        <f t="shared" si="2169"/>
        <v/>
      </c>
      <c r="CI529" s="1115" t="str">
        <f t="shared" si="2169"/>
        <v/>
      </c>
      <c r="CJ529" s="1115">
        <f t="shared" si="2169"/>
        <v>3.7103718199608607E-4</v>
      </c>
      <c r="CK529" s="1116">
        <f t="shared" si="2169"/>
        <v>2.2262230919765174E-3</v>
      </c>
      <c r="CL529" s="1116">
        <f t="shared" si="2169"/>
        <v>2.4735812133072407E-3</v>
      </c>
      <c r="CM529" s="1116">
        <f t="shared" si="2169"/>
        <v>7.4207436399217229E-3</v>
      </c>
      <c r="CN529" s="1115">
        <f t="shared" si="2169"/>
        <v>3.7103718199608608E-2</v>
      </c>
      <c r="CO529" s="1115" t="str">
        <f t="shared" si="2169"/>
        <v/>
      </c>
      <c r="CP529" s="1115" t="str">
        <f t="shared" si="2169"/>
        <v/>
      </c>
      <c r="CQ529" s="1115" t="str">
        <f t="shared" si="2169"/>
        <v/>
      </c>
      <c r="CR529" s="1115" t="str">
        <f t="shared" si="2169"/>
        <v/>
      </c>
      <c r="CS529" s="1114" t="str">
        <f t="shared" si="2169"/>
        <v/>
      </c>
      <c r="CT529" s="1117" t="str">
        <f t="shared" si="2169"/>
        <v/>
      </c>
      <c r="CU529" s="312" t="str">
        <f t="shared" si="2063"/>
        <v/>
      </c>
      <c r="CV529" s="313" t="str">
        <f t="shared" si="2064"/>
        <v/>
      </c>
      <c r="CW529" s="314" t="str">
        <f t="shared" si="2065"/>
        <v/>
      </c>
      <c r="CX529" s="314" t="str">
        <f t="shared" si="2066"/>
        <v/>
      </c>
      <c r="CY529" s="314" t="str">
        <f t="shared" si="2067"/>
        <v/>
      </c>
      <c r="CZ529" s="314" t="str">
        <f t="shared" si="2068"/>
        <v/>
      </c>
      <c r="DA529" s="314">
        <f t="shared" si="2069"/>
        <v>3.7103718199608607E-4</v>
      </c>
      <c r="DB529" s="315">
        <f t="shared" si="2070"/>
        <v>2.2262230919765174E-3</v>
      </c>
      <c r="DC529" s="315">
        <f t="shared" si="2071"/>
        <v>2.4735812133072407E-3</v>
      </c>
      <c r="DD529" s="315">
        <f t="shared" si="2072"/>
        <v>7.4207436399217229E-3</v>
      </c>
      <c r="DE529" s="314">
        <f t="shared" si="2073"/>
        <v>3.7103718199608608E-2</v>
      </c>
      <c r="DF529" s="314" t="str">
        <f t="shared" si="2074"/>
        <v/>
      </c>
      <c r="DG529" s="314" t="str">
        <f t="shared" si="2075"/>
        <v/>
      </c>
      <c r="DH529" s="314" t="str">
        <f t="shared" si="2076"/>
        <v/>
      </c>
      <c r="DI529" s="314" t="str">
        <f t="shared" si="2077"/>
        <v/>
      </c>
      <c r="DJ529" s="313" t="str">
        <f t="shared" si="2078"/>
        <v/>
      </c>
      <c r="DK529" s="312" t="str">
        <f t="shared" si="2079"/>
        <v/>
      </c>
      <c r="DL529" s="428">
        <f t="shared" si="2203"/>
        <v>2</v>
      </c>
      <c r="DM529" s="66">
        <f t="shared" si="2204"/>
        <v>5</v>
      </c>
      <c r="DN529" s="66">
        <f t="shared" si="2205"/>
        <v>7</v>
      </c>
      <c r="DO529" s="66">
        <f t="shared" si="2206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7"/>
      <c r="AH530" s="417"/>
      <c r="AI530" s="417"/>
      <c r="AJ530" s="417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2207"/>
        <v/>
      </c>
      <c r="CA530" s="373">
        <f t="shared" si="2208"/>
        <v>8.32</v>
      </c>
      <c r="CB530" s="373">
        <f t="shared" si="2209"/>
        <v>9.9599999999999991</v>
      </c>
      <c r="CC530" s="462">
        <f t="shared" si="2210"/>
        <v>9.9966666666666679</v>
      </c>
      <c r="CD530" s="110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09" t="str">
        <f t="shared" si="2169"/>
        <v/>
      </c>
      <c r="CF530" s="1110" t="str">
        <f t="shared" si="2169"/>
        <v/>
      </c>
      <c r="CG530" s="1110" t="str">
        <f t="shared" si="2169"/>
        <v/>
      </c>
      <c r="CH530" s="1110" t="str">
        <f t="shared" si="2169"/>
        <v/>
      </c>
      <c r="CI530" s="1110" t="str">
        <f t="shared" si="2169"/>
        <v/>
      </c>
      <c r="CJ530" s="1110">
        <f t="shared" si="2169"/>
        <v>0.83299999999999996</v>
      </c>
      <c r="CK530" s="1111">
        <f t="shared" si="2169"/>
        <v>5</v>
      </c>
      <c r="CL530" s="1111">
        <f t="shared" si="2169"/>
        <v>8.33</v>
      </c>
      <c r="CM530" s="1111">
        <f t="shared" si="2169"/>
        <v>16.66</v>
      </c>
      <c r="CN530" s="1110">
        <f t="shared" si="2169"/>
        <v>20</v>
      </c>
      <c r="CO530" s="1110" t="str">
        <f t="shared" si="2169"/>
        <v/>
      </c>
      <c r="CP530" s="1110" t="str">
        <f t="shared" si="2169"/>
        <v/>
      </c>
      <c r="CQ530" s="1110" t="str">
        <f t="shared" si="2169"/>
        <v/>
      </c>
      <c r="CR530" s="1110" t="str">
        <f t="shared" si="2169"/>
        <v/>
      </c>
      <c r="CS530" s="1109" t="str">
        <f t="shared" ref="CE530:CT546" si="222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2" t="str">
        <f t="shared" si="2223"/>
        <v/>
      </c>
      <c r="CU530" s="324" t="str">
        <f t="shared" si="2063"/>
        <v/>
      </c>
      <c r="CV530" s="325" t="str">
        <f t="shared" si="2064"/>
        <v/>
      </c>
      <c r="CW530" s="326" t="str">
        <f t="shared" si="2065"/>
        <v/>
      </c>
      <c r="CX530" s="326" t="str">
        <f t="shared" si="2066"/>
        <v/>
      </c>
      <c r="CY530" s="326" t="str">
        <f t="shared" si="2067"/>
        <v/>
      </c>
      <c r="CZ530" s="326" t="str">
        <f t="shared" si="2068"/>
        <v/>
      </c>
      <c r="DA530" s="326">
        <f t="shared" si="2069"/>
        <v>0.83299999999999996</v>
      </c>
      <c r="DB530" s="327">
        <f t="shared" si="2070"/>
        <v>5</v>
      </c>
      <c r="DC530" s="327">
        <f t="shared" si="2071"/>
        <v>8.33</v>
      </c>
      <c r="DD530" s="327">
        <f t="shared" si="2072"/>
        <v>16.66</v>
      </c>
      <c r="DE530" s="326">
        <f t="shared" si="2073"/>
        <v>20</v>
      </c>
      <c r="DF530" s="326" t="str">
        <f t="shared" si="2074"/>
        <v/>
      </c>
      <c r="DG530" s="326" t="str">
        <f t="shared" si="2075"/>
        <v/>
      </c>
      <c r="DH530" s="326" t="str">
        <f t="shared" si="2076"/>
        <v/>
      </c>
      <c r="DI530" s="326" t="str">
        <f t="shared" si="2077"/>
        <v/>
      </c>
      <c r="DJ530" s="325" t="str">
        <f t="shared" si="2078"/>
        <v/>
      </c>
      <c r="DK530" s="324" t="str">
        <f t="shared" si="2079"/>
        <v/>
      </c>
      <c r="DL530" s="428">
        <f t="shared" si="2203"/>
        <v>2</v>
      </c>
      <c r="DM530" s="66">
        <f t="shared" si="2204"/>
        <v>5</v>
      </c>
      <c r="DN530" s="66">
        <f t="shared" si="2205"/>
        <v>7</v>
      </c>
      <c r="DO530" s="66">
        <f t="shared" si="2206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24">IF(C530="","",C527*C530)</f>
        <v>187</v>
      </c>
      <c r="D531" s="535" t="str">
        <f t="shared" si="2224"/>
        <v/>
      </c>
      <c r="E531" s="535">
        <f t="shared" si="2224"/>
        <v>300</v>
      </c>
      <c r="F531" s="535" t="str">
        <f t="shared" si="2224"/>
        <v/>
      </c>
      <c r="G531" s="535" t="str">
        <f t="shared" si="2224"/>
        <v/>
      </c>
      <c r="H531" s="535" t="str">
        <f t="shared" si="2224"/>
        <v/>
      </c>
      <c r="I531" s="535" t="str">
        <f t="shared" si="2224"/>
        <v/>
      </c>
      <c r="J531" s="535" t="str">
        <f t="shared" si="2224"/>
        <v/>
      </c>
      <c r="K531" s="535" t="str">
        <f t="shared" ref="K531:R531" si="2225">IF(K530="","",K527*K530)</f>
        <v/>
      </c>
      <c r="L531" s="535" t="str">
        <f t="shared" si="2225"/>
        <v/>
      </c>
      <c r="M531" s="535" t="str">
        <f t="shared" si="2225"/>
        <v/>
      </c>
      <c r="N531" s="535" t="str">
        <f t="shared" si="2225"/>
        <v/>
      </c>
      <c r="O531" s="535" t="str">
        <f t="shared" si="2225"/>
        <v/>
      </c>
      <c r="P531" s="535" t="str">
        <f t="shared" si="2225"/>
        <v/>
      </c>
      <c r="Q531" s="535" t="str">
        <f t="shared" si="2225"/>
        <v/>
      </c>
      <c r="R531" s="535" t="str">
        <f t="shared" si="2225"/>
        <v/>
      </c>
      <c r="S531" s="541"/>
      <c r="T531" s="535">
        <f t="shared" ref="T531:AB531" si="2226">IF(T530="","",T527*T530)</f>
        <v>99.960000000000008</v>
      </c>
      <c r="U531" s="535">
        <f t="shared" si="2226"/>
        <v>99.960000000000008</v>
      </c>
      <c r="V531" s="535">
        <f t="shared" si="2226"/>
        <v>21</v>
      </c>
      <c r="W531" s="535" t="str">
        <f t="shared" si="2226"/>
        <v/>
      </c>
      <c r="X531" s="535">
        <f t="shared" si="2226"/>
        <v>19.920000000000002</v>
      </c>
      <c r="Y531" s="535" t="str">
        <f t="shared" si="2226"/>
        <v/>
      </c>
      <c r="Z531" s="535" t="str">
        <f t="shared" si="2226"/>
        <v/>
      </c>
      <c r="AA531" s="535">
        <f t="shared" si="2226"/>
        <v>10</v>
      </c>
      <c r="AB531" s="535" t="str">
        <f t="shared" si="2226"/>
        <v/>
      </c>
      <c r="AC531" s="535" t="str">
        <f t="shared" ref="AC531:AJ531" si="2227">IF(AC530="","",AC527*AC530)</f>
        <v/>
      </c>
      <c r="AD531" s="535" t="str">
        <f t="shared" si="2227"/>
        <v/>
      </c>
      <c r="AE531" s="535" t="str">
        <f t="shared" si="2227"/>
        <v/>
      </c>
      <c r="AF531" s="535" t="str">
        <f t="shared" si="2227"/>
        <v/>
      </c>
      <c r="AG531" s="535" t="str">
        <f t="shared" si="2227"/>
        <v/>
      </c>
      <c r="AH531" s="535" t="str">
        <f t="shared" si="2227"/>
        <v/>
      </c>
      <c r="AI531" s="535" t="str">
        <f t="shared" si="2227"/>
        <v/>
      </c>
      <c r="AJ531" s="535" t="str">
        <f t="shared" si="2227"/>
        <v/>
      </c>
      <c r="AK531" s="541"/>
      <c r="AL531" s="535" t="str">
        <f t="shared" ref="AL531:BB531" si="2228">IF(AL530="","",AL527*AL530)</f>
        <v/>
      </c>
      <c r="AM531" s="535">
        <f t="shared" si="2228"/>
        <v>253</v>
      </c>
      <c r="AN531" s="535">
        <f t="shared" si="2228"/>
        <v>21</v>
      </c>
      <c r="AO531" s="535">
        <f t="shared" si="2228"/>
        <v>280.79999999999995</v>
      </c>
      <c r="AP531" s="535" t="str">
        <f t="shared" si="2228"/>
        <v/>
      </c>
      <c r="AQ531" s="535">
        <f t="shared" si="2228"/>
        <v>136</v>
      </c>
      <c r="AR531" s="535">
        <f t="shared" si="2228"/>
        <v>54</v>
      </c>
      <c r="AS531" s="535">
        <f t="shared" si="2228"/>
        <v>289.8</v>
      </c>
      <c r="AT531" s="535">
        <f t="shared" si="2228"/>
        <v>479.52000000000004</v>
      </c>
      <c r="AU531" s="535" t="str">
        <f t="shared" si="2228"/>
        <v/>
      </c>
      <c r="AV531" s="535" t="str">
        <f t="shared" si="2228"/>
        <v/>
      </c>
      <c r="AW531" s="535" t="str">
        <f t="shared" si="2228"/>
        <v/>
      </c>
      <c r="AX531" s="535" t="str">
        <f t="shared" si="2228"/>
        <v/>
      </c>
      <c r="AY531" s="535" t="str">
        <f t="shared" si="2228"/>
        <v/>
      </c>
      <c r="AZ531" s="535" t="str">
        <f t="shared" si="2228"/>
        <v/>
      </c>
      <c r="BA531" s="535" t="str">
        <f t="shared" si="2228"/>
        <v/>
      </c>
      <c r="BB531" s="535" t="str">
        <f t="shared" si="2228"/>
        <v/>
      </c>
      <c r="BC531" s="541"/>
      <c r="BD531" s="535">
        <f t="shared" ref="BD531:BL531" si="2229">IF(BD530="","",BD527*BD530)</f>
        <v>119.952</v>
      </c>
      <c r="BE531" s="535">
        <f t="shared" si="2229"/>
        <v>179.928</v>
      </c>
      <c r="BF531" s="535" t="str">
        <f t="shared" si="2229"/>
        <v/>
      </c>
      <c r="BG531" s="535" t="str">
        <f t="shared" si="2229"/>
        <v/>
      </c>
      <c r="BH531" s="535">
        <f t="shared" si="2229"/>
        <v>29.988</v>
      </c>
      <c r="BI531" s="535" t="str">
        <f t="shared" si="2229"/>
        <v/>
      </c>
      <c r="BJ531" s="535">
        <f t="shared" si="2229"/>
        <v>108</v>
      </c>
      <c r="BK531" s="535">
        <f t="shared" si="2229"/>
        <v>259.20000000000005</v>
      </c>
      <c r="BL531" s="535" t="str">
        <f t="shared" si="2229"/>
        <v/>
      </c>
      <c r="BM531" s="535" t="str">
        <f t="shared" ref="BM531:BT531" si="2230">IF(BM530="","",BM527*BM530)</f>
        <v/>
      </c>
      <c r="BN531" s="535" t="str">
        <f t="shared" si="2230"/>
        <v/>
      </c>
      <c r="BO531" s="535" t="str">
        <f t="shared" si="2230"/>
        <v/>
      </c>
      <c r="BP531" s="535" t="str">
        <f t="shared" si="2230"/>
        <v/>
      </c>
      <c r="BQ531" s="535" t="str">
        <f t="shared" si="2230"/>
        <v/>
      </c>
      <c r="BR531" s="535" t="str">
        <f t="shared" si="2230"/>
        <v/>
      </c>
      <c r="BS531" s="535" t="str">
        <f t="shared" si="2230"/>
        <v/>
      </c>
      <c r="BT531" s="535" t="str">
        <f t="shared" si="2230"/>
        <v/>
      </c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2207"/>
        <v/>
      </c>
      <c r="CA531" s="373">
        <f t="shared" si="2208"/>
        <v>46.960000000000008</v>
      </c>
      <c r="CB531" s="373">
        <f t="shared" si="2209"/>
        <v>202.71999999999997</v>
      </c>
      <c r="CC531" s="462">
        <f t="shared" si="2210"/>
        <v>135.95999999999995</v>
      </c>
      <c r="CD531" s="11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9" t="str">
        <f t="shared" si="2223"/>
        <v/>
      </c>
      <c r="CF531" s="1110" t="str">
        <f t="shared" si="2223"/>
        <v/>
      </c>
      <c r="CG531" s="1110" t="str">
        <f t="shared" si="2223"/>
        <v/>
      </c>
      <c r="CH531" s="1110" t="str">
        <f t="shared" si="2223"/>
        <v/>
      </c>
      <c r="CI531" s="1110" t="str">
        <f t="shared" si="2223"/>
        <v/>
      </c>
      <c r="CJ531" s="1110">
        <f t="shared" si="2223"/>
        <v>29.988</v>
      </c>
      <c r="CK531" s="1111">
        <f t="shared" si="2223"/>
        <v>108</v>
      </c>
      <c r="CL531" s="1111">
        <f t="shared" si="2223"/>
        <v>119.952</v>
      </c>
      <c r="CM531" s="1111">
        <f t="shared" si="2223"/>
        <v>179.928</v>
      </c>
      <c r="CN531" s="1110">
        <f t="shared" si="2223"/>
        <v>259.20000000000005</v>
      </c>
      <c r="CO531" s="1110" t="str">
        <f t="shared" si="2223"/>
        <v/>
      </c>
      <c r="CP531" s="1110" t="str">
        <f t="shared" si="2223"/>
        <v/>
      </c>
      <c r="CQ531" s="1110" t="str">
        <f t="shared" si="2223"/>
        <v/>
      </c>
      <c r="CR531" s="1110" t="str">
        <f t="shared" si="2223"/>
        <v/>
      </c>
      <c r="CS531" s="1109" t="str">
        <f t="shared" si="2223"/>
        <v/>
      </c>
      <c r="CT531" s="1112" t="str">
        <f t="shared" si="2223"/>
        <v/>
      </c>
      <c r="CU531" s="324" t="str">
        <f t="shared" si="2063"/>
        <v/>
      </c>
      <c r="CV531" s="325" t="str">
        <f t="shared" si="2064"/>
        <v/>
      </c>
      <c r="CW531" s="326" t="str">
        <f t="shared" si="2065"/>
        <v/>
      </c>
      <c r="CX531" s="326" t="str">
        <f t="shared" si="2066"/>
        <v/>
      </c>
      <c r="CY531" s="326" t="str">
        <f t="shared" si="2067"/>
        <v/>
      </c>
      <c r="CZ531" s="326" t="str">
        <f t="shared" si="2068"/>
        <v/>
      </c>
      <c r="DA531" s="326">
        <f t="shared" si="2069"/>
        <v>29.988</v>
      </c>
      <c r="DB531" s="327">
        <f t="shared" si="2070"/>
        <v>108</v>
      </c>
      <c r="DC531" s="327">
        <f t="shared" si="2071"/>
        <v>119.952</v>
      </c>
      <c r="DD531" s="327">
        <f t="shared" si="2072"/>
        <v>179.928</v>
      </c>
      <c r="DE531" s="326">
        <f t="shared" si="2073"/>
        <v>259.20000000000005</v>
      </c>
      <c r="DF531" s="326" t="str">
        <f t="shared" si="2074"/>
        <v/>
      </c>
      <c r="DG531" s="326" t="str">
        <f t="shared" si="2075"/>
        <v/>
      </c>
      <c r="DH531" s="326" t="str">
        <f t="shared" si="2076"/>
        <v/>
      </c>
      <c r="DI531" s="326" t="str">
        <f t="shared" si="2077"/>
        <v/>
      </c>
      <c r="DJ531" s="325" t="str">
        <f t="shared" si="2078"/>
        <v/>
      </c>
      <c r="DK531" s="324" t="str">
        <f t="shared" si="2079"/>
        <v/>
      </c>
      <c r="DL531" s="428">
        <f t="shared" si="2203"/>
        <v>2</v>
      </c>
      <c r="DM531" s="66">
        <f t="shared" si="2204"/>
        <v>5</v>
      </c>
      <c r="DN531" s="66">
        <f t="shared" si="2205"/>
        <v>7</v>
      </c>
      <c r="DO531" s="66">
        <f t="shared" si="2206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4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63"/>
        <v/>
      </c>
      <c r="CV532" s="325" t="str">
        <f t="shared" si="2064"/>
        <v/>
      </c>
      <c r="CW532" s="326" t="str">
        <f t="shared" si="2065"/>
        <v/>
      </c>
      <c r="CX532" s="326" t="str">
        <f t="shared" si="2066"/>
        <v/>
      </c>
      <c r="CY532" s="326" t="str">
        <f t="shared" si="2067"/>
        <v/>
      </c>
      <c r="CZ532" s="326" t="str">
        <f t="shared" si="2068"/>
        <v/>
      </c>
      <c r="DA532" s="326" t="str">
        <f t="shared" si="2069"/>
        <v/>
      </c>
      <c r="DB532" s="327" t="str">
        <f t="shared" si="2070"/>
        <v/>
      </c>
      <c r="DC532" s="327" t="str">
        <f t="shared" si="2071"/>
        <v/>
      </c>
      <c r="DD532" s="327" t="str">
        <f t="shared" si="2072"/>
        <v/>
      </c>
      <c r="DE532" s="326" t="str">
        <f t="shared" si="2073"/>
        <v/>
      </c>
      <c r="DF532" s="326" t="str">
        <f t="shared" si="2074"/>
        <v/>
      </c>
      <c r="DG532" s="326" t="str">
        <f t="shared" si="2075"/>
        <v/>
      </c>
      <c r="DH532" s="326" t="str">
        <f t="shared" si="2076"/>
        <v/>
      </c>
      <c r="DI532" s="326" t="str">
        <f t="shared" si="2077"/>
        <v/>
      </c>
      <c r="DJ532" s="325" t="str">
        <f t="shared" si="2078"/>
        <v/>
      </c>
      <c r="DK532" s="324" t="str">
        <f t="shared" si="2079"/>
        <v/>
      </c>
      <c r="DL532" s="428">
        <f t="shared" si="2203"/>
        <v>0</v>
      </c>
      <c r="DM532" s="66">
        <f t="shared" si="2204"/>
        <v>0</v>
      </c>
      <c r="DN532" s="66">
        <f t="shared" si="2205"/>
        <v>0</v>
      </c>
      <c r="DO532" s="66">
        <f t="shared" si="2206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2207"/>
        <v>3</v>
      </c>
      <c r="CA533" s="373">
        <f t="shared" si="2208"/>
        <v>1.5</v>
      </c>
      <c r="CB533" s="373">
        <f t="shared" si="2209"/>
        <v>11.25</v>
      </c>
      <c r="CC533" s="462">
        <f t="shared" si="2210"/>
        <v>14.5</v>
      </c>
      <c r="CD533" s="1108" t="str">
        <f t="shared" ref="CD533:CD543" si="223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9" t="str">
        <f t="shared" si="2223"/>
        <v/>
      </c>
      <c r="CF533" s="1110" t="str">
        <f t="shared" si="2223"/>
        <v/>
      </c>
      <c r="CG533" s="1110" t="str">
        <f t="shared" si="2223"/>
        <v/>
      </c>
      <c r="CH533" s="1110" t="str">
        <f t="shared" si="2223"/>
        <v/>
      </c>
      <c r="CI533" s="1110">
        <f t="shared" si="2223"/>
        <v>1.5</v>
      </c>
      <c r="CJ533" s="1110">
        <f t="shared" si="2223"/>
        <v>3</v>
      </c>
      <c r="CK533" s="1111">
        <f t="shared" si="2223"/>
        <v>6</v>
      </c>
      <c r="CL533" s="1111">
        <f t="shared" si="2223"/>
        <v>6</v>
      </c>
      <c r="CM533" s="1111">
        <f t="shared" si="2223"/>
        <v>12</v>
      </c>
      <c r="CN533" s="1110">
        <f t="shared" si="2223"/>
        <v>18</v>
      </c>
      <c r="CO533" s="1110">
        <f t="shared" si="2223"/>
        <v>42</v>
      </c>
      <c r="CP533" s="1110">
        <f t="shared" si="2223"/>
        <v>54</v>
      </c>
      <c r="CQ533" s="1110" t="str">
        <f t="shared" si="2223"/>
        <v/>
      </c>
      <c r="CR533" s="1110" t="str">
        <f t="shared" si="2223"/>
        <v/>
      </c>
      <c r="CS533" s="1109" t="str">
        <f t="shared" si="2223"/>
        <v/>
      </c>
      <c r="CT533" s="1112" t="str">
        <f t="shared" si="2223"/>
        <v/>
      </c>
      <c r="CU533" s="324" t="str">
        <f t="shared" si="2063"/>
        <v/>
      </c>
      <c r="CV533" s="325" t="str">
        <f t="shared" si="2064"/>
        <v/>
      </c>
      <c r="CW533" s="326" t="str">
        <f t="shared" si="2065"/>
        <v/>
      </c>
      <c r="CX533" s="326" t="str">
        <f t="shared" si="2066"/>
        <v/>
      </c>
      <c r="CY533" s="326" t="str">
        <f t="shared" si="2067"/>
        <v/>
      </c>
      <c r="CZ533" s="326">
        <f t="shared" si="2068"/>
        <v>1.5</v>
      </c>
      <c r="DA533" s="326">
        <f t="shared" si="2069"/>
        <v>3</v>
      </c>
      <c r="DB533" s="327">
        <f t="shared" si="2070"/>
        <v>6</v>
      </c>
      <c r="DC533" s="327">
        <f t="shared" si="2071"/>
        <v>6</v>
      </c>
      <c r="DD533" s="327">
        <f t="shared" si="2072"/>
        <v>12</v>
      </c>
      <c r="DE533" s="326">
        <f t="shared" si="2073"/>
        <v>18</v>
      </c>
      <c r="DF533" s="326">
        <f t="shared" si="2074"/>
        <v>42</v>
      </c>
      <c r="DG533" s="326">
        <f t="shared" si="2075"/>
        <v>54</v>
      </c>
      <c r="DH533" s="326" t="str">
        <f t="shared" si="2076"/>
        <v/>
      </c>
      <c r="DI533" s="326" t="str">
        <f t="shared" si="2077"/>
        <v/>
      </c>
      <c r="DJ533" s="325" t="str">
        <f t="shared" si="2078"/>
        <v/>
      </c>
      <c r="DK533" s="324" t="str">
        <f t="shared" si="2079"/>
        <v/>
      </c>
      <c r="DL533" s="428">
        <f t="shared" si="2203"/>
        <v>3</v>
      </c>
      <c r="DM533" s="66">
        <f t="shared" si="2204"/>
        <v>3</v>
      </c>
      <c r="DN533" s="66">
        <f t="shared" si="2205"/>
        <v>6</v>
      </c>
      <c r="DO533" s="66">
        <f t="shared" si="2206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32">2145*$K$1</f>
        <v>2145</v>
      </c>
      <c r="D534" s="536">
        <f t="shared" si="2232"/>
        <v>2145</v>
      </c>
      <c r="E534" s="536">
        <f t="shared" si="2232"/>
        <v>2145</v>
      </c>
      <c r="F534" s="536">
        <f t="shared" si="2232"/>
        <v>2145</v>
      </c>
      <c r="G534" s="536">
        <f t="shared" si="2232"/>
        <v>2145</v>
      </c>
      <c r="H534" s="536">
        <f t="shared" si="2232"/>
        <v>2145</v>
      </c>
      <c r="I534" s="536">
        <f t="shared" si="2232"/>
        <v>2145</v>
      </c>
      <c r="J534" s="536">
        <f t="shared" si="2232"/>
        <v>2145</v>
      </c>
      <c r="K534" s="536">
        <f t="shared" si="2232"/>
        <v>2145</v>
      </c>
      <c r="L534" s="536">
        <f t="shared" si="2232"/>
        <v>2145</v>
      </c>
      <c r="M534" s="536">
        <f t="shared" si="2232"/>
        <v>2145</v>
      </c>
      <c r="N534" s="536">
        <f t="shared" si="2232"/>
        <v>2145</v>
      </c>
      <c r="O534" s="536">
        <f t="shared" si="2232"/>
        <v>2145</v>
      </c>
      <c r="P534" s="536">
        <f t="shared" si="2232"/>
        <v>2145</v>
      </c>
      <c r="Q534" s="536">
        <f t="shared" si="2232"/>
        <v>2145</v>
      </c>
      <c r="R534" s="536">
        <f t="shared" si="2232"/>
        <v>2145</v>
      </c>
      <c r="S534" s="378"/>
      <c r="T534" s="536">
        <f>2145*$K$1</f>
        <v>2145</v>
      </c>
      <c r="U534" s="536">
        <f t="shared" ref="U534:AJ534" si="2233">2145*$K$1</f>
        <v>2145</v>
      </c>
      <c r="V534" s="536">
        <f t="shared" si="2233"/>
        <v>2145</v>
      </c>
      <c r="W534" s="536">
        <f t="shared" si="2233"/>
        <v>2145</v>
      </c>
      <c r="X534" s="536">
        <f t="shared" si="2233"/>
        <v>2145</v>
      </c>
      <c r="Y534" s="536">
        <f t="shared" si="2233"/>
        <v>2145</v>
      </c>
      <c r="Z534" s="536">
        <f t="shared" si="2233"/>
        <v>2145</v>
      </c>
      <c r="AA534" s="536">
        <f t="shared" si="2233"/>
        <v>2145</v>
      </c>
      <c r="AB534" s="536">
        <f t="shared" si="2233"/>
        <v>2145</v>
      </c>
      <c r="AC534" s="536">
        <f t="shared" si="2233"/>
        <v>2145</v>
      </c>
      <c r="AD534" s="536">
        <f t="shared" si="2233"/>
        <v>2145</v>
      </c>
      <c r="AE534" s="536">
        <f t="shared" si="2233"/>
        <v>2145</v>
      </c>
      <c r="AF534" s="536">
        <f t="shared" si="2233"/>
        <v>2145</v>
      </c>
      <c r="AG534" s="536">
        <f t="shared" si="2233"/>
        <v>2145</v>
      </c>
      <c r="AH534" s="536">
        <f t="shared" si="2233"/>
        <v>2145</v>
      </c>
      <c r="AI534" s="536">
        <f t="shared" si="2233"/>
        <v>2145</v>
      </c>
      <c r="AJ534" s="536">
        <f t="shared" si="2233"/>
        <v>2145</v>
      </c>
      <c r="AK534" s="378"/>
      <c r="AL534" s="536">
        <f>2145*$K$1</f>
        <v>2145</v>
      </c>
      <c r="AM534" s="536">
        <f t="shared" ref="AM534:BB534" si="2234">2145*$K$1</f>
        <v>2145</v>
      </c>
      <c r="AN534" s="536">
        <f t="shared" si="2234"/>
        <v>2145</v>
      </c>
      <c r="AO534" s="536">
        <f t="shared" si="2234"/>
        <v>2145</v>
      </c>
      <c r="AP534" s="536">
        <f t="shared" si="2234"/>
        <v>2145</v>
      </c>
      <c r="AQ534" s="536">
        <f t="shared" si="2234"/>
        <v>2145</v>
      </c>
      <c r="AR534" s="536">
        <f t="shared" si="2234"/>
        <v>2145</v>
      </c>
      <c r="AS534" s="536">
        <f t="shared" si="2234"/>
        <v>2145</v>
      </c>
      <c r="AT534" s="536">
        <f t="shared" si="2234"/>
        <v>2145</v>
      </c>
      <c r="AU534" s="536">
        <f t="shared" si="2234"/>
        <v>2145</v>
      </c>
      <c r="AV534" s="536">
        <f t="shared" si="2234"/>
        <v>2145</v>
      </c>
      <c r="AW534" s="536">
        <f t="shared" si="2234"/>
        <v>2145</v>
      </c>
      <c r="AX534" s="536">
        <f t="shared" si="2234"/>
        <v>2145</v>
      </c>
      <c r="AY534" s="536">
        <f t="shared" si="2234"/>
        <v>2145</v>
      </c>
      <c r="AZ534" s="536">
        <f t="shared" si="2234"/>
        <v>2145</v>
      </c>
      <c r="BA534" s="536">
        <f t="shared" si="2234"/>
        <v>2145</v>
      </c>
      <c r="BB534" s="536">
        <f t="shared" si="2234"/>
        <v>2145</v>
      </c>
      <c r="BC534" s="530"/>
      <c r="BD534" s="536">
        <f>2145*$K$1</f>
        <v>2145</v>
      </c>
      <c r="BE534" s="536">
        <f t="shared" ref="BE534:BY534" si="2235">2145*$K$1</f>
        <v>2145</v>
      </c>
      <c r="BF534" s="536">
        <f t="shared" si="2235"/>
        <v>2145</v>
      </c>
      <c r="BG534" s="536">
        <f t="shared" si="2235"/>
        <v>2145</v>
      </c>
      <c r="BH534" s="536">
        <f t="shared" si="2235"/>
        <v>2145</v>
      </c>
      <c r="BI534" s="536">
        <f t="shared" si="2235"/>
        <v>2145</v>
      </c>
      <c r="BJ534" s="536">
        <f t="shared" si="2235"/>
        <v>2145</v>
      </c>
      <c r="BK534" s="536">
        <f t="shared" si="2235"/>
        <v>2145</v>
      </c>
      <c r="BL534" s="536">
        <f t="shared" si="2235"/>
        <v>2145</v>
      </c>
      <c r="BM534" s="536">
        <f t="shared" si="2235"/>
        <v>2145</v>
      </c>
      <c r="BN534" s="536">
        <f t="shared" si="2235"/>
        <v>2145</v>
      </c>
      <c r="BO534" s="536">
        <f t="shared" si="2235"/>
        <v>2145</v>
      </c>
      <c r="BP534" s="536">
        <f t="shared" si="2235"/>
        <v>2145</v>
      </c>
      <c r="BQ534" s="536">
        <f t="shared" si="2235"/>
        <v>2145</v>
      </c>
      <c r="BR534" s="536">
        <f t="shared" si="2235"/>
        <v>2145</v>
      </c>
      <c r="BS534" s="536">
        <f t="shared" si="2235"/>
        <v>2145</v>
      </c>
      <c r="BT534" s="536">
        <f t="shared" si="2235"/>
        <v>2145</v>
      </c>
      <c r="BU534" s="530"/>
      <c r="BV534" s="536">
        <f t="shared" si="2235"/>
        <v>2145</v>
      </c>
      <c r="BW534" s="536">
        <f t="shared" si="2235"/>
        <v>2145</v>
      </c>
      <c r="BX534" s="536">
        <f t="shared" si="2235"/>
        <v>2145</v>
      </c>
      <c r="BY534" s="536">
        <f t="shared" si="2235"/>
        <v>2145</v>
      </c>
      <c r="BZ534" s="373">
        <f t="shared" si="2207"/>
        <v>2145</v>
      </c>
      <c r="CA534" s="373">
        <f t="shared" si="2208"/>
        <v>2145</v>
      </c>
      <c r="CB534" s="373">
        <f t="shared" si="2209"/>
        <v>2145</v>
      </c>
      <c r="CC534" s="462">
        <f t="shared" si="2210"/>
        <v>2145</v>
      </c>
      <c r="CD534" s="1108">
        <f t="shared" si="2231"/>
        <v>2145</v>
      </c>
      <c r="CE534" s="1109">
        <f t="shared" si="2223"/>
        <v>2145</v>
      </c>
      <c r="CF534" s="1110">
        <f t="shared" si="2223"/>
        <v>2145</v>
      </c>
      <c r="CG534" s="1110">
        <f t="shared" si="2223"/>
        <v>2145</v>
      </c>
      <c r="CH534" s="1110">
        <f t="shared" si="2223"/>
        <v>2145</v>
      </c>
      <c r="CI534" s="1110">
        <f t="shared" si="2223"/>
        <v>2145</v>
      </c>
      <c r="CJ534" s="1110">
        <f t="shared" si="2223"/>
        <v>2145</v>
      </c>
      <c r="CK534" s="1111">
        <f t="shared" si="2223"/>
        <v>2145</v>
      </c>
      <c r="CL534" s="1111">
        <f t="shared" si="2223"/>
        <v>2145</v>
      </c>
      <c r="CM534" s="1111">
        <f t="shared" si="2223"/>
        <v>2145</v>
      </c>
      <c r="CN534" s="1110">
        <f t="shared" si="2223"/>
        <v>2145</v>
      </c>
      <c r="CO534" s="1110">
        <f t="shared" si="2223"/>
        <v>2145</v>
      </c>
      <c r="CP534" s="1110">
        <f t="shared" si="2223"/>
        <v>2145</v>
      </c>
      <c r="CQ534" s="1110">
        <f t="shared" si="2223"/>
        <v>2145</v>
      </c>
      <c r="CR534" s="1110">
        <f t="shared" si="2223"/>
        <v>2145</v>
      </c>
      <c r="CS534" s="1109">
        <f t="shared" si="2223"/>
        <v>2145</v>
      </c>
      <c r="CT534" s="1112">
        <f t="shared" si="2223"/>
        <v>2145</v>
      </c>
      <c r="CU534" s="324">
        <f t="shared" si="2063"/>
        <v>2145</v>
      </c>
      <c r="CV534" s="325">
        <f t="shared" si="2064"/>
        <v>2145</v>
      </c>
      <c r="CW534" s="326">
        <f t="shared" si="2065"/>
        <v>2145</v>
      </c>
      <c r="CX534" s="326">
        <f t="shared" si="2066"/>
        <v>2145</v>
      </c>
      <c r="CY534" s="326">
        <f t="shared" si="2067"/>
        <v>2145</v>
      </c>
      <c r="CZ534" s="326">
        <f t="shared" si="2068"/>
        <v>2145</v>
      </c>
      <c r="DA534" s="326">
        <f t="shared" si="2069"/>
        <v>2145</v>
      </c>
      <c r="DB534" s="327">
        <f t="shared" si="2070"/>
        <v>2145</v>
      </c>
      <c r="DC534" s="327">
        <f t="shared" si="2071"/>
        <v>2145</v>
      </c>
      <c r="DD534" s="327">
        <f t="shared" si="2072"/>
        <v>2145</v>
      </c>
      <c r="DE534" s="326">
        <f t="shared" si="2073"/>
        <v>2145</v>
      </c>
      <c r="DF534" s="326">
        <f t="shared" si="2074"/>
        <v>2145</v>
      </c>
      <c r="DG534" s="326">
        <f t="shared" si="2075"/>
        <v>2145</v>
      </c>
      <c r="DH534" s="326">
        <f t="shared" si="2076"/>
        <v>2145</v>
      </c>
      <c r="DI534" s="326">
        <f t="shared" si="2077"/>
        <v>2145</v>
      </c>
      <c r="DJ534" s="325">
        <f t="shared" si="2078"/>
        <v>2145</v>
      </c>
      <c r="DK534" s="324">
        <f t="shared" si="2079"/>
        <v>2145</v>
      </c>
      <c r="DL534" s="428">
        <f t="shared" si="2203"/>
        <v>17</v>
      </c>
      <c r="DM534" s="66">
        <f t="shared" si="2204"/>
        <v>17</v>
      </c>
      <c r="DN534" s="66">
        <f t="shared" si="2205"/>
        <v>17</v>
      </c>
      <c r="DO534" s="66">
        <f t="shared" si="2206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36">IF(B533="","",B533*B534/B$46/365/$G$1)</f>
        <v/>
      </c>
      <c r="C535" s="540" t="str">
        <f t="shared" si="2236"/>
        <v/>
      </c>
      <c r="D535" s="540" t="str">
        <f t="shared" si="2236"/>
        <v/>
      </c>
      <c r="E535" s="540">
        <f t="shared" si="2236"/>
        <v>1.3992172211350293E-3</v>
      </c>
      <c r="F535" s="540" t="str">
        <f t="shared" si="2236"/>
        <v/>
      </c>
      <c r="G535" s="540" t="str">
        <f t="shared" si="2236"/>
        <v/>
      </c>
      <c r="H535" s="540" t="str">
        <f t="shared" si="2236"/>
        <v/>
      </c>
      <c r="I535" s="540">
        <f t="shared" si="2236"/>
        <v>6.9960861056751463E-4</v>
      </c>
      <c r="J535" s="540">
        <f t="shared" si="2236"/>
        <v>7.1959742801230072E-3</v>
      </c>
      <c r="K535" s="540" t="str">
        <f t="shared" ref="K535:R535" si="2237">IF(K533="","",K533*K534/K$46/365/$G$1)</f>
        <v/>
      </c>
      <c r="L535" s="540" t="str">
        <f t="shared" si="2237"/>
        <v/>
      </c>
      <c r="M535" s="540" t="str">
        <f t="shared" si="2237"/>
        <v/>
      </c>
      <c r="N535" s="540" t="str">
        <f t="shared" si="2237"/>
        <v/>
      </c>
      <c r="O535" s="540" t="str">
        <f t="shared" si="2237"/>
        <v/>
      </c>
      <c r="P535" s="540" t="str">
        <f t="shared" si="2237"/>
        <v/>
      </c>
      <c r="Q535" s="540" t="str">
        <f t="shared" si="2237"/>
        <v/>
      </c>
      <c r="R535" s="540" t="str">
        <f t="shared" si="2237"/>
        <v/>
      </c>
      <c r="S535" s="364"/>
      <c r="T535" s="540" t="str">
        <f t="shared" ref="T535:AB535" si="2238">IF(T533="","",T533*T534/T$46/365/$G$1)</f>
        <v/>
      </c>
      <c r="U535" s="540" t="str">
        <f t="shared" si="2238"/>
        <v/>
      </c>
      <c r="V535" s="540">
        <f t="shared" si="2238"/>
        <v>6.9960861056751463E-4</v>
      </c>
      <c r="W535" s="540" t="str">
        <f t="shared" si="2238"/>
        <v/>
      </c>
      <c r="X535" s="540">
        <f t="shared" si="2238"/>
        <v>3.4980430528375731E-4</v>
      </c>
      <c r="Y535" s="540" t="str">
        <f t="shared" si="2238"/>
        <v/>
      </c>
      <c r="Z535" s="540" t="str">
        <f t="shared" si="2238"/>
        <v/>
      </c>
      <c r="AA535" s="540">
        <f t="shared" si="2238"/>
        <v>4.1976516634050881E-4</v>
      </c>
      <c r="AB535" s="540" t="str">
        <f t="shared" si="2238"/>
        <v/>
      </c>
      <c r="AC535" s="540" t="str">
        <f t="shared" ref="AC535:AJ535" si="2239">IF(AC533="","",AC533*AC534/AC$46/365/$G$1)</f>
        <v/>
      </c>
      <c r="AD535" s="540" t="str">
        <f t="shared" si="2239"/>
        <v/>
      </c>
      <c r="AE535" s="540" t="str">
        <f t="shared" si="2239"/>
        <v/>
      </c>
      <c r="AF535" s="540" t="str">
        <f t="shared" si="2239"/>
        <v/>
      </c>
      <c r="AG535" s="540" t="str">
        <f t="shared" si="2239"/>
        <v/>
      </c>
      <c r="AH535" s="540" t="str">
        <f t="shared" si="2239"/>
        <v/>
      </c>
      <c r="AI535" s="540" t="str">
        <f t="shared" si="2239"/>
        <v/>
      </c>
      <c r="AJ535" s="540" t="str">
        <f t="shared" si="2239"/>
        <v/>
      </c>
      <c r="AK535" s="364"/>
      <c r="AL535" s="540">
        <f t="shared" ref="AL535:AT535" si="2240">IF(AL533="","",AL533*AL534/AL$46/365/$G$1)</f>
        <v>1.5264187866927592E-3</v>
      </c>
      <c r="AM535" s="540">
        <f t="shared" si="2240"/>
        <v>2.7984344422700585E-3</v>
      </c>
      <c r="AN535" s="540">
        <f t="shared" si="2240"/>
        <v>1.5741193737769082E-3</v>
      </c>
      <c r="AO535" s="540">
        <f t="shared" si="2240"/>
        <v>1.8889432485322898E-2</v>
      </c>
      <c r="AP535" s="540" t="str">
        <f t="shared" si="2240"/>
        <v/>
      </c>
      <c r="AQ535" s="540">
        <f t="shared" si="2240"/>
        <v>8.3953033268101759E-3</v>
      </c>
      <c r="AR535" s="540" t="str">
        <f t="shared" si="2240"/>
        <v/>
      </c>
      <c r="AS535" s="540">
        <f t="shared" si="2240"/>
        <v>3.1482387475538164E-3</v>
      </c>
      <c r="AT535" s="540" t="str">
        <f t="shared" si="2240"/>
        <v/>
      </c>
      <c r="AU535" s="540" t="str">
        <f t="shared" ref="AU535:BB535" si="2241">IF(AU533="","",AU533*AU534/AU$46/365/$G$1)</f>
        <v/>
      </c>
      <c r="AV535" s="540" t="str">
        <f t="shared" si="2241"/>
        <v/>
      </c>
      <c r="AW535" s="540" t="str">
        <f t="shared" si="2241"/>
        <v/>
      </c>
      <c r="AX535" s="540" t="str">
        <f t="shared" si="2241"/>
        <v/>
      </c>
      <c r="AY535" s="540" t="str">
        <f t="shared" si="2241"/>
        <v/>
      </c>
      <c r="AZ535" s="540" t="str">
        <f t="shared" si="2241"/>
        <v/>
      </c>
      <c r="BA535" s="540" t="str">
        <f t="shared" si="2241"/>
        <v/>
      </c>
      <c r="BB535" s="540" t="str">
        <f t="shared" si="2241"/>
        <v/>
      </c>
      <c r="BC535" s="427"/>
      <c r="BD535" s="540">
        <f t="shared" ref="BD535:BT535" si="2242">IF(BD533="","",BD533*BD534/BD$46/365/$G$1)</f>
        <v>9.7945205479452058E-3</v>
      </c>
      <c r="BE535" s="540">
        <f t="shared" si="2242"/>
        <v>1.3992172211350293E-3</v>
      </c>
      <c r="BF535" s="540">
        <f t="shared" si="2242"/>
        <v>5.0371819960861059E-3</v>
      </c>
      <c r="BG535" s="540">
        <f t="shared" si="2242"/>
        <v>8.3953033268101762E-4</v>
      </c>
      <c r="BH535" s="540" t="str">
        <f t="shared" si="2242"/>
        <v/>
      </c>
      <c r="BI535" s="540">
        <f t="shared" si="2242"/>
        <v>5.9966452334358404E-4</v>
      </c>
      <c r="BJ535" s="540">
        <f t="shared" si="2242"/>
        <v>2.7984344422700585E-3</v>
      </c>
      <c r="BK535" s="540">
        <f t="shared" si="2242"/>
        <v>2.7984344422700585E-3</v>
      </c>
      <c r="BL535" s="540">
        <f t="shared" si="2242"/>
        <v>1.6790606653620352E-2</v>
      </c>
      <c r="BM535" s="540" t="str">
        <f t="shared" ref="BM535:BT535" si="2243">IF(BM533="","",BM533*BM534/BM$46/365/$G$1)</f>
        <v/>
      </c>
      <c r="BN535" s="540" t="str">
        <f t="shared" si="2243"/>
        <v/>
      </c>
      <c r="BO535" s="540" t="str">
        <f t="shared" si="2243"/>
        <v/>
      </c>
      <c r="BP535" s="540" t="str">
        <f t="shared" si="2243"/>
        <v/>
      </c>
      <c r="BQ535" s="540" t="str">
        <f t="shared" si="2243"/>
        <v/>
      </c>
      <c r="BR535" s="540" t="str">
        <f t="shared" si="2243"/>
        <v/>
      </c>
      <c r="BS535" s="540" t="str">
        <f t="shared" si="2243"/>
        <v/>
      </c>
      <c r="BT535" s="540" t="str">
        <f t="shared" si="2243"/>
        <v/>
      </c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2207"/>
        <v>1.3992172211350299E-3</v>
      </c>
      <c r="CA535" s="398">
        <f t="shared" si="2208"/>
        <v>4.1976516634050886E-4</v>
      </c>
      <c r="CB535" s="398">
        <f t="shared" si="2209"/>
        <v>3.9790239726027379E-3</v>
      </c>
      <c r="CC535" s="398">
        <f t="shared" si="2210"/>
        <v>3.7778864970645794E-3</v>
      </c>
      <c r="CD535" s="1113" t="str">
        <f t="shared" si="2231"/>
        <v/>
      </c>
      <c r="CE535" s="1114" t="str">
        <f t="shared" si="2223"/>
        <v/>
      </c>
      <c r="CF535" s="1115" t="str">
        <f t="shared" si="2223"/>
        <v/>
      </c>
      <c r="CG535" s="1115" t="str">
        <f t="shared" si="2223"/>
        <v/>
      </c>
      <c r="CH535" s="1115" t="str">
        <f t="shared" si="2223"/>
        <v/>
      </c>
      <c r="CI535" s="1115">
        <f t="shared" si="2223"/>
        <v>5.9966452334358404E-4</v>
      </c>
      <c r="CJ535" s="1115">
        <f t="shared" si="2223"/>
        <v>8.3953033268101762E-4</v>
      </c>
      <c r="CK535" s="1116">
        <f t="shared" si="2223"/>
        <v>1.3992172211350293E-3</v>
      </c>
      <c r="CL535" s="1116">
        <f t="shared" si="2223"/>
        <v>2.7984344422700585E-3</v>
      </c>
      <c r="CM535" s="1116">
        <f t="shared" si="2223"/>
        <v>2.7984344422700585E-3</v>
      </c>
      <c r="CN535" s="1115">
        <f t="shared" si="2223"/>
        <v>5.0371819960861059E-3</v>
      </c>
      <c r="CO535" s="1115">
        <f t="shared" si="2223"/>
        <v>9.7945205479452058E-3</v>
      </c>
      <c r="CP535" s="1115">
        <f t="shared" si="2223"/>
        <v>1.6790606653620352E-2</v>
      </c>
      <c r="CQ535" s="1115" t="str">
        <f t="shared" si="2223"/>
        <v/>
      </c>
      <c r="CR535" s="1115" t="str">
        <f t="shared" si="2223"/>
        <v/>
      </c>
      <c r="CS535" s="1114" t="str">
        <f t="shared" si="2223"/>
        <v/>
      </c>
      <c r="CT535" s="1117" t="str">
        <f t="shared" si="2223"/>
        <v/>
      </c>
      <c r="CU535" s="312" t="str">
        <f t="shared" si="2063"/>
        <v/>
      </c>
      <c r="CV535" s="313" t="str">
        <f t="shared" si="2064"/>
        <v/>
      </c>
      <c r="CW535" s="314" t="str">
        <f t="shared" si="2065"/>
        <v/>
      </c>
      <c r="CX535" s="314" t="str">
        <f t="shared" si="2066"/>
        <v/>
      </c>
      <c r="CY535" s="314" t="str">
        <f t="shared" si="2067"/>
        <v/>
      </c>
      <c r="CZ535" s="314">
        <f t="shared" si="2068"/>
        <v>5.9966452334358404E-4</v>
      </c>
      <c r="DA535" s="314">
        <f t="shared" si="2069"/>
        <v>8.3953033268101762E-4</v>
      </c>
      <c r="DB535" s="315">
        <f t="shared" si="2070"/>
        <v>1.3992172211350293E-3</v>
      </c>
      <c r="DC535" s="315">
        <f t="shared" si="2071"/>
        <v>2.7984344422700585E-3</v>
      </c>
      <c r="DD535" s="315">
        <f t="shared" si="2072"/>
        <v>2.7984344422700585E-3</v>
      </c>
      <c r="DE535" s="314">
        <f t="shared" si="2073"/>
        <v>5.0371819960861059E-3</v>
      </c>
      <c r="DF535" s="314">
        <f t="shared" si="2074"/>
        <v>9.7945205479452058E-3</v>
      </c>
      <c r="DG535" s="314">
        <f t="shared" si="2075"/>
        <v>1.6790606653620352E-2</v>
      </c>
      <c r="DH535" s="314" t="str">
        <f t="shared" si="2076"/>
        <v/>
      </c>
      <c r="DI535" s="314" t="str">
        <f t="shared" si="2077"/>
        <v/>
      </c>
      <c r="DJ535" s="313" t="str">
        <f t="shared" si="2078"/>
        <v/>
      </c>
      <c r="DK535" s="312" t="str">
        <f t="shared" si="2079"/>
        <v/>
      </c>
      <c r="DL535" s="428">
        <f t="shared" si="2203"/>
        <v>3</v>
      </c>
      <c r="DM535" s="66">
        <f t="shared" si="2204"/>
        <v>3</v>
      </c>
      <c r="DN535" s="66">
        <f t="shared" si="2205"/>
        <v>6</v>
      </c>
      <c r="DO535" s="66">
        <f t="shared" si="2206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2207"/>
        <v>15</v>
      </c>
      <c r="CA536" s="373">
        <f t="shared" si="2208"/>
        <v>25</v>
      </c>
      <c r="CB536" s="373">
        <f t="shared" si="2209"/>
        <v>18.282499999999999</v>
      </c>
      <c r="CC536" s="462">
        <f t="shared" si="2210"/>
        <v>15.260000000000002</v>
      </c>
      <c r="CD536" s="1108" t="str">
        <f t="shared" si="2231"/>
        <v/>
      </c>
      <c r="CE536" s="1109" t="str">
        <f t="shared" si="2223"/>
        <v/>
      </c>
      <c r="CF536" s="1110" t="str">
        <f t="shared" si="2223"/>
        <v/>
      </c>
      <c r="CG536" s="1110" t="str">
        <f t="shared" si="2223"/>
        <v/>
      </c>
      <c r="CH536" s="1110" t="str">
        <f t="shared" si="2223"/>
        <v/>
      </c>
      <c r="CI536" s="1110">
        <f t="shared" si="2223"/>
        <v>10</v>
      </c>
      <c r="CJ536" s="1110">
        <f t="shared" si="2223"/>
        <v>10</v>
      </c>
      <c r="CK536" s="1111">
        <f t="shared" si="2223"/>
        <v>13.3</v>
      </c>
      <c r="CL536" s="1111">
        <f t="shared" si="2223"/>
        <v>16</v>
      </c>
      <c r="CM536" s="1111">
        <f t="shared" si="2223"/>
        <v>17</v>
      </c>
      <c r="CN536" s="1110">
        <f t="shared" si="2223"/>
        <v>20</v>
      </c>
      <c r="CO536" s="1110">
        <f t="shared" si="2223"/>
        <v>60</v>
      </c>
      <c r="CP536" s="1110" t="str">
        <f t="shared" si="2223"/>
        <v/>
      </c>
      <c r="CQ536" s="1110" t="str">
        <f t="shared" si="2223"/>
        <v/>
      </c>
      <c r="CR536" s="1110" t="str">
        <f t="shared" si="2223"/>
        <v/>
      </c>
      <c r="CS536" s="1109" t="str">
        <f t="shared" si="2223"/>
        <v/>
      </c>
      <c r="CT536" s="1112" t="str">
        <f t="shared" si="2223"/>
        <v/>
      </c>
      <c r="CU536" s="324" t="str">
        <f t="shared" si="2063"/>
        <v/>
      </c>
      <c r="CV536" s="325" t="str">
        <f t="shared" si="2064"/>
        <v/>
      </c>
      <c r="CW536" s="326" t="str">
        <f t="shared" si="2065"/>
        <v/>
      </c>
      <c r="CX536" s="326" t="str">
        <f t="shared" si="2066"/>
        <v/>
      </c>
      <c r="CY536" s="326" t="str">
        <f t="shared" si="2067"/>
        <v/>
      </c>
      <c r="CZ536" s="326">
        <f t="shared" si="2068"/>
        <v>10</v>
      </c>
      <c r="DA536" s="326">
        <f t="shared" si="2069"/>
        <v>10</v>
      </c>
      <c r="DB536" s="327">
        <f t="shared" si="2070"/>
        <v>13.3</v>
      </c>
      <c r="DC536" s="327">
        <f t="shared" si="2071"/>
        <v>16</v>
      </c>
      <c r="DD536" s="327">
        <f t="shared" si="2072"/>
        <v>17</v>
      </c>
      <c r="DE536" s="326">
        <f t="shared" si="2073"/>
        <v>20</v>
      </c>
      <c r="DF536" s="326">
        <f t="shared" si="2074"/>
        <v>60</v>
      </c>
      <c r="DG536" s="326" t="str">
        <f t="shared" si="2075"/>
        <v/>
      </c>
      <c r="DH536" s="326" t="str">
        <f t="shared" si="2076"/>
        <v/>
      </c>
      <c r="DI536" s="326" t="str">
        <f t="shared" si="2077"/>
        <v/>
      </c>
      <c r="DJ536" s="325" t="str">
        <f t="shared" si="2078"/>
        <v/>
      </c>
      <c r="DK536" s="324" t="str">
        <f t="shared" si="2079"/>
        <v/>
      </c>
      <c r="DL536" s="428">
        <f t="shared" si="2203"/>
        <v>3</v>
      </c>
      <c r="DM536" s="66">
        <f t="shared" si="2204"/>
        <v>3</v>
      </c>
      <c r="DN536" s="66">
        <f t="shared" si="2205"/>
        <v>6</v>
      </c>
      <c r="DO536" s="66">
        <f t="shared" si="2206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R537" si="2244">IF(B536="","",B533*B536)</f>
        <v/>
      </c>
      <c r="C537" s="535" t="str">
        <f t="shared" si="2244"/>
        <v/>
      </c>
      <c r="D537" s="535" t="str">
        <f t="shared" si="2244"/>
        <v/>
      </c>
      <c r="E537" s="535">
        <f t="shared" si="2244"/>
        <v>45</v>
      </c>
      <c r="F537" s="535" t="str">
        <f t="shared" si="2244"/>
        <v/>
      </c>
      <c r="G537" s="535" t="str">
        <f t="shared" si="2244"/>
        <v/>
      </c>
      <c r="H537" s="535" t="str">
        <f t="shared" si="2244"/>
        <v/>
      </c>
      <c r="I537" s="535">
        <f t="shared" si="2244"/>
        <v>30</v>
      </c>
      <c r="J537" s="535">
        <f t="shared" si="2244"/>
        <v>239.4</v>
      </c>
      <c r="K537" s="535" t="str">
        <f t="shared" si="2244"/>
        <v/>
      </c>
      <c r="L537" s="535" t="str">
        <f t="shared" si="2244"/>
        <v/>
      </c>
      <c r="M537" s="535" t="str">
        <f t="shared" si="2244"/>
        <v/>
      </c>
      <c r="N537" s="535" t="str">
        <f t="shared" si="2244"/>
        <v/>
      </c>
      <c r="O537" s="535" t="str">
        <f t="shared" si="2244"/>
        <v/>
      </c>
      <c r="P537" s="535" t="str">
        <f t="shared" si="2244"/>
        <v/>
      </c>
      <c r="Q537" s="535" t="str">
        <f t="shared" si="2244"/>
        <v/>
      </c>
      <c r="R537" s="535" t="str">
        <f t="shared" si="2244"/>
        <v/>
      </c>
      <c r="S537" s="541"/>
      <c r="T537" s="535" t="str">
        <f t="shared" ref="T537:AB537" si="2245">IF(T536="","",T533*T536)</f>
        <v/>
      </c>
      <c r="U537" s="535" t="str">
        <f t="shared" si="2245"/>
        <v/>
      </c>
      <c r="V537" s="535">
        <f t="shared" si="2245"/>
        <v>75</v>
      </c>
      <c r="W537" s="535" t="str">
        <f t="shared" si="2245"/>
        <v/>
      </c>
      <c r="X537" s="535">
        <f t="shared" si="2245"/>
        <v>15</v>
      </c>
      <c r="Y537" s="535" t="str">
        <f t="shared" si="2245"/>
        <v/>
      </c>
      <c r="Z537" s="535" t="str">
        <f t="shared" si="2245"/>
        <v/>
      </c>
      <c r="AA537" s="535">
        <f t="shared" si="2245"/>
        <v>37.5</v>
      </c>
      <c r="AB537" s="535" t="str">
        <f t="shared" si="2245"/>
        <v/>
      </c>
      <c r="AC537" s="535" t="str">
        <f t="shared" ref="AC537:AJ537" si="2246">IF(AC536="","",AC533*AC536)</f>
        <v/>
      </c>
      <c r="AD537" s="535" t="str">
        <f t="shared" si="2246"/>
        <v/>
      </c>
      <c r="AE537" s="535" t="str">
        <f t="shared" si="2246"/>
        <v/>
      </c>
      <c r="AF537" s="535" t="str">
        <f t="shared" si="2246"/>
        <v/>
      </c>
      <c r="AG537" s="535" t="str">
        <f t="shared" si="2246"/>
        <v/>
      </c>
      <c r="AH537" s="535" t="str">
        <f t="shared" si="2246"/>
        <v/>
      </c>
      <c r="AI537" s="535" t="str">
        <f t="shared" si="2246"/>
        <v/>
      </c>
      <c r="AJ537" s="535" t="str">
        <f t="shared" si="2246"/>
        <v/>
      </c>
      <c r="AK537" s="541"/>
      <c r="AL537" s="535">
        <f t="shared" ref="AL537:BB537" si="2247">IF(AL536="","",AL533*AL536)</f>
        <v>150</v>
      </c>
      <c r="AM537" s="535">
        <f t="shared" si="2247"/>
        <v>159.60000000000002</v>
      </c>
      <c r="AN537" s="535">
        <f t="shared" si="2247"/>
        <v>74.25</v>
      </c>
      <c r="AO537" s="535">
        <f t="shared" si="2247"/>
        <v>1259.82</v>
      </c>
      <c r="AP537" s="535" t="str">
        <f t="shared" si="2247"/>
        <v/>
      </c>
      <c r="AQ537" s="535">
        <f t="shared" si="2247"/>
        <v>360</v>
      </c>
      <c r="AR537" s="535" t="str">
        <f t="shared" si="2247"/>
        <v/>
      </c>
      <c r="AS537" s="535">
        <f t="shared" si="2247"/>
        <v>119.7</v>
      </c>
      <c r="AT537" s="535" t="str">
        <f t="shared" si="2247"/>
        <v/>
      </c>
      <c r="AU537" s="535" t="str">
        <f t="shared" si="2247"/>
        <v/>
      </c>
      <c r="AV537" s="535" t="str">
        <f t="shared" si="2247"/>
        <v/>
      </c>
      <c r="AW537" s="535" t="str">
        <f t="shared" si="2247"/>
        <v/>
      </c>
      <c r="AX537" s="535" t="str">
        <f t="shared" si="2247"/>
        <v/>
      </c>
      <c r="AY537" s="535" t="str">
        <f t="shared" si="2247"/>
        <v/>
      </c>
      <c r="AZ537" s="535" t="str">
        <f t="shared" si="2247"/>
        <v/>
      </c>
      <c r="BA537" s="535" t="str">
        <f t="shared" si="2247"/>
        <v/>
      </c>
      <c r="BB537" s="535" t="str">
        <f t="shared" si="2247"/>
        <v/>
      </c>
      <c r="BC537" s="541"/>
      <c r="BD537" s="535">
        <f t="shared" ref="BD537:BT537" si="2248">IF(BD536="","",BD533*BD536)</f>
        <v>420</v>
      </c>
      <c r="BE537" s="535">
        <f t="shared" si="2248"/>
        <v>360</v>
      </c>
      <c r="BF537" s="535" t="str">
        <f t="shared" si="2248"/>
        <v/>
      </c>
      <c r="BG537" s="535">
        <f t="shared" si="2248"/>
        <v>51</v>
      </c>
      <c r="BH537" s="535" t="str">
        <f t="shared" si="2248"/>
        <v/>
      </c>
      <c r="BI537" s="535">
        <f t="shared" si="2248"/>
        <v>19.950000000000003</v>
      </c>
      <c r="BJ537" s="535">
        <f t="shared" si="2248"/>
        <v>96</v>
      </c>
      <c r="BK537" s="535">
        <f t="shared" si="2248"/>
        <v>240</v>
      </c>
      <c r="BL537" s="535">
        <f t="shared" si="2248"/>
        <v>540</v>
      </c>
      <c r="BM537" s="535" t="str">
        <f t="shared" si="2248"/>
        <v/>
      </c>
      <c r="BN537" s="535" t="str">
        <f t="shared" si="2248"/>
        <v/>
      </c>
      <c r="BO537" s="535" t="str">
        <f t="shared" si="2248"/>
        <v/>
      </c>
      <c r="BP537" s="535" t="str">
        <f t="shared" si="2248"/>
        <v/>
      </c>
      <c r="BQ537" s="535" t="str">
        <f t="shared" si="2248"/>
        <v/>
      </c>
      <c r="BR537" s="535" t="str">
        <f t="shared" si="2248"/>
        <v/>
      </c>
      <c r="BS537" s="535" t="str">
        <f t="shared" si="2248"/>
        <v/>
      </c>
      <c r="BT537" s="535" t="str">
        <f t="shared" si="2248"/>
        <v/>
      </c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2207"/>
        <v>44.999999999999972</v>
      </c>
      <c r="CA537" s="373">
        <f t="shared" si="2208"/>
        <v>37.5</v>
      </c>
      <c r="CB537" s="373">
        <f t="shared" si="2209"/>
        <v>197.32499999999999</v>
      </c>
      <c r="CC537" s="462">
        <f t="shared" si="2210"/>
        <v>233.4</v>
      </c>
      <c r="CD537" s="1108" t="str">
        <f t="shared" si="2231"/>
        <v/>
      </c>
      <c r="CE537" s="1109" t="str">
        <f t="shared" si="2223"/>
        <v/>
      </c>
      <c r="CF537" s="1110" t="str">
        <f t="shared" si="2223"/>
        <v/>
      </c>
      <c r="CG537" s="1110" t="str">
        <f t="shared" si="2223"/>
        <v/>
      </c>
      <c r="CH537" s="1110" t="str">
        <f t="shared" si="2223"/>
        <v/>
      </c>
      <c r="CI537" s="1110">
        <f t="shared" si="2223"/>
        <v>19.950000000000003</v>
      </c>
      <c r="CJ537" s="1110">
        <f t="shared" si="2223"/>
        <v>51</v>
      </c>
      <c r="CK537" s="1111">
        <f t="shared" si="2223"/>
        <v>96</v>
      </c>
      <c r="CL537" s="1111">
        <f t="shared" si="2223"/>
        <v>240</v>
      </c>
      <c r="CM537" s="1111">
        <f t="shared" si="2223"/>
        <v>360</v>
      </c>
      <c r="CN537" s="1110">
        <f t="shared" si="2223"/>
        <v>420</v>
      </c>
      <c r="CO537" s="1110">
        <f t="shared" si="2223"/>
        <v>540</v>
      </c>
      <c r="CP537" s="1110" t="str">
        <f t="shared" si="2223"/>
        <v/>
      </c>
      <c r="CQ537" s="1110" t="str">
        <f t="shared" si="2223"/>
        <v/>
      </c>
      <c r="CR537" s="1110" t="str">
        <f t="shared" si="2223"/>
        <v/>
      </c>
      <c r="CS537" s="1109" t="str">
        <f t="shared" si="2223"/>
        <v/>
      </c>
      <c r="CT537" s="1112" t="str">
        <f t="shared" si="2223"/>
        <v/>
      </c>
      <c r="CU537" s="324" t="str">
        <f t="shared" si="2063"/>
        <v/>
      </c>
      <c r="CV537" s="325" t="str">
        <f t="shared" si="2064"/>
        <v/>
      </c>
      <c r="CW537" s="326" t="str">
        <f t="shared" si="2065"/>
        <v/>
      </c>
      <c r="CX537" s="326" t="str">
        <f t="shared" si="2066"/>
        <v/>
      </c>
      <c r="CY537" s="326" t="str">
        <f t="shared" si="2067"/>
        <v/>
      </c>
      <c r="CZ537" s="326">
        <f t="shared" si="2068"/>
        <v>19.950000000000003</v>
      </c>
      <c r="DA537" s="326">
        <f t="shared" si="2069"/>
        <v>51</v>
      </c>
      <c r="DB537" s="327">
        <f t="shared" si="2070"/>
        <v>96</v>
      </c>
      <c r="DC537" s="327">
        <f t="shared" si="2071"/>
        <v>240</v>
      </c>
      <c r="DD537" s="327">
        <f t="shared" si="2072"/>
        <v>360</v>
      </c>
      <c r="DE537" s="326">
        <f t="shared" si="2073"/>
        <v>420</v>
      </c>
      <c r="DF537" s="326">
        <f t="shared" si="2074"/>
        <v>540</v>
      </c>
      <c r="DG537" s="326" t="str">
        <f t="shared" si="2075"/>
        <v/>
      </c>
      <c r="DH537" s="326" t="str">
        <f t="shared" si="2076"/>
        <v/>
      </c>
      <c r="DI537" s="326" t="str">
        <f t="shared" si="2077"/>
        <v/>
      </c>
      <c r="DJ537" s="325" t="str">
        <f t="shared" si="2078"/>
        <v/>
      </c>
      <c r="DK537" s="324" t="str">
        <f t="shared" si="2079"/>
        <v/>
      </c>
      <c r="DL537" s="428">
        <f t="shared" si="2203"/>
        <v>3</v>
      </c>
      <c r="DM537" s="66">
        <f t="shared" si="2204"/>
        <v>3</v>
      </c>
      <c r="DN537" s="66">
        <f t="shared" si="2205"/>
        <v>6</v>
      </c>
      <c r="DO537" s="66">
        <f t="shared" si="2206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4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8" t="str">
        <f t="shared" si="2231"/>
        <v/>
      </c>
      <c r="CE538" s="1109" t="str">
        <f t="shared" ref="CE538:CT538" si="22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0" t="str">
        <f t="shared" si="2249"/>
        <v/>
      </c>
      <c r="CG538" s="1110" t="str">
        <f t="shared" si="2249"/>
        <v/>
      </c>
      <c r="CH538" s="1110">
        <f t="shared" si="2249"/>
        <v>1</v>
      </c>
      <c r="CI538" s="1110">
        <f t="shared" si="2249"/>
        <v>1</v>
      </c>
      <c r="CJ538" s="1110">
        <f t="shared" si="2249"/>
        <v>2</v>
      </c>
      <c r="CK538" s="1111">
        <f t="shared" si="2249"/>
        <v>2</v>
      </c>
      <c r="CL538" s="1111">
        <f t="shared" si="2249"/>
        <v>3</v>
      </c>
      <c r="CM538" s="1111">
        <f t="shared" si="2249"/>
        <v>3</v>
      </c>
      <c r="CN538" s="1110">
        <f t="shared" si="2249"/>
        <v>3</v>
      </c>
      <c r="CO538" s="1110">
        <f t="shared" si="2249"/>
        <v>4</v>
      </c>
      <c r="CP538" s="1110">
        <f t="shared" si="2249"/>
        <v>4</v>
      </c>
      <c r="CQ538" s="1110" t="str">
        <f t="shared" si="2249"/>
        <v/>
      </c>
      <c r="CR538" s="1110" t="str">
        <f t="shared" si="2249"/>
        <v/>
      </c>
      <c r="CS538" s="1109" t="str">
        <f t="shared" si="2249"/>
        <v/>
      </c>
      <c r="CT538" s="1112" t="str">
        <f t="shared" si="2249"/>
        <v/>
      </c>
      <c r="CU538" s="324" t="str">
        <f t="shared" si="2063"/>
        <v/>
      </c>
      <c r="CV538" s="325" t="str">
        <f t="shared" si="2064"/>
        <v/>
      </c>
      <c r="CW538" s="326" t="str">
        <f t="shared" si="2065"/>
        <v/>
      </c>
      <c r="CX538" s="326" t="str">
        <f t="shared" si="2066"/>
        <v/>
      </c>
      <c r="CY538" s="326">
        <f t="shared" si="2067"/>
        <v>1</v>
      </c>
      <c r="CZ538" s="326">
        <f t="shared" si="2068"/>
        <v>1</v>
      </c>
      <c r="DA538" s="326">
        <f t="shared" si="2069"/>
        <v>2</v>
      </c>
      <c r="DB538" s="327">
        <f t="shared" si="2070"/>
        <v>2</v>
      </c>
      <c r="DC538" s="327">
        <f t="shared" si="2071"/>
        <v>3</v>
      </c>
      <c r="DD538" s="327">
        <f t="shared" si="2072"/>
        <v>3</v>
      </c>
      <c r="DE538" s="326">
        <f t="shared" si="2073"/>
        <v>3</v>
      </c>
      <c r="DF538" s="326">
        <f t="shared" si="2074"/>
        <v>4</v>
      </c>
      <c r="DG538" s="326">
        <f t="shared" si="2075"/>
        <v>4</v>
      </c>
      <c r="DH538" s="326" t="str">
        <f t="shared" si="2076"/>
        <v/>
      </c>
      <c r="DI538" s="326" t="str">
        <f t="shared" si="2077"/>
        <v/>
      </c>
      <c r="DJ538" s="325" t="str">
        <f t="shared" si="2078"/>
        <v/>
      </c>
      <c r="DK538" s="324" t="str">
        <f t="shared" si="2079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2207"/>
        <v>3</v>
      </c>
      <c r="CA539" s="373">
        <f t="shared" si="2208"/>
        <v>5</v>
      </c>
      <c r="CB539" s="373">
        <f t="shared" si="2209"/>
        <v>19.833333333333332</v>
      </c>
      <c r="CC539" s="462">
        <f t="shared" si="2210"/>
        <v>16.428571428571427</v>
      </c>
      <c r="CD539" s="1108" t="str">
        <f t="shared" si="2231"/>
        <v/>
      </c>
      <c r="CE539" s="1109" t="str">
        <f t="shared" si="2223"/>
        <v/>
      </c>
      <c r="CF539" s="1110" t="str">
        <f t="shared" si="2223"/>
        <v/>
      </c>
      <c r="CG539" s="1110" t="str">
        <f t="shared" si="2223"/>
        <v/>
      </c>
      <c r="CH539" s="1110">
        <f t="shared" si="2223"/>
        <v>2</v>
      </c>
      <c r="CI539" s="1110">
        <f t="shared" si="2223"/>
        <v>6</v>
      </c>
      <c r="CJ539" s="1110">
        <f t="shared" si="2223"/>
        <v>6</v>
      </c>
      <c r="CK539" s="1111">
        <f t="shared" si="2223"/>
        <v>12</v>
      </c>
      <c r="CL539" s="1111">
        <f t="shared" si="2223"/>
        <v>12</v>
      </c>
      <c r="CM539" s="1111">
        <f t="shared" si="2223"/>
        <v>21</v>
      </c>
      <c r="CN539" s="1110">
        <f t="shared" si="2223"/>
        <v>26</v>
      </c>
      <c r="CO539" s="1110">
        <f t="shared" si="2223"/>
        <v>32</v>
      </c>
      <c r="CP539" s="1110">
        <f t="shared" si="2223"/>
        <v>50</v>
      </c>
      <c r="CQ539" s="1110" t="str">
        <f t="shared" si="2223"/>
        <v/>
      </c>
      <c r="CR539" s="1110" t="str">
        <f t="shared" si="2223"/>
        <v/>
      </c>
      <c r="CS539" s="1109" t="str">
        <f t="shared" si="2223"/>
        <v/>
      </c>
      <c r="CT539" s="1112" t="str">
        <f t="shared" si="2223"/>
        <v/>
      </c>
      <c r="CU539" s="324" t="str">
        <f t="shared" si="2063"/>
        <v/>
      </c>
      <c r="CV539" s="325" t="str">
        <f t="shared" si="2064"/>
        <v/>
      </c>
      <c r="CW539" s="326" t="str">
        <f t="shared" si="2065"/>
        <v/>
      </c>
      <c r="CX539" s="326" t="str">
        <f t="shared" si="2066"/>
        <v/>
      </c>
      <c r="CY539" s="326">
        <f t="shared" si="2067"/>
        <v>2</v>
      </c>
      <c r="CZ539" s="326">
        <f t="shared" si="2068"/>
        <v>6</v>
      </c>
      <c r="DA539" s="326">
        <f t="shared" si="2069"/>
        <v>6</v>
      </c>
      <c r="DB539" s="327">
        <f t="shared" si="2070"/>
        <v>12</v>
      </c>
      <c r="DC539" s="327">
        <f t="shared" si="2071"/>
        <v>12</v>
      </c>
      <c r="DD539" s="327">
        <f t="shared" si="2072"/>
        <v>21</v>
      </c>
      <c r="DE539" s="326">
        <f t="shared" si="2073"/>
        <v>26</v>
      </c>
      <c r="DF539" s="326">
        <f t="shared" si="2074"/>
        <v>32</v>
      </c>
      <c r="DG539" s="326">
        <f t="shared" si="2075"/>
        <v>50</v>
      </c>
      <c r="DH539" s="326" t="str">
        <f t="shared" si="2076"/>
        <v/>
      </c>
      <c r="DI539" s="326" t="str">
        <f t="shared" si="2077"/>
        <v/>
      </c>
      <c r="DJ539" s="325" t="str">
        <f t="shared" si="2078"/>
        <v/>
      </c>
      <c r="DK539" s="324" t="str">
        <f t="shared" si="2079"/>
        <v/>
      </c>
      <c r="DL539" s="428">
        <f t="shared" si="2203"/>
        <v>4</v>
      </c>
      <c r="DM539" s="66">
        <f t="shared" si="2204"/>
        <v>9</v>
      </c>
      <c r="DN539" s="66">
        <f t="shared" si="2205"/>
        <v>8</v>
      </c>
      <c r="DO539" s="66">
        <f t="shared" si="2206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50">2350*$K$1</f>
        <v>2350</v>
      </c>
      <c r="D540" s="536">
        <f t="shared" si="2250"/>
        <v>2350</v>
      </c>
      <c r="E540" s="536">
        <f t="shared" si="2250"/>
        <v>2350</v>
      </c>
      <c r="F540" s="536">
        <f t="shared" si="2250"/>
        <v>2350</v>
      </c>
      <c r="G540" s="536">
        <f t="shared" si="2250"/>
        <v>2350</v>
      </c>
      <c r="H540" s="536">
        <f t="shared" si="2250"/>
        <v>2350</v>
      </c>
      <c r="I540" s="536">
        <f t="shared" si="2250"/>
        <v>2350</v>
      </c>
      <c r="J540" s="536">
        <f t="shared" si="2250"/>
        <v>2350</v>
      </c>
      <c r="K540" s="536">
        <f t="shared" si="2250"/>
        <v>2350</v>
      </c>
      <c r="L540" s="536">
        <f t="shared" si="2250"/>
        <v>2350</v>
      </c>
      <c r="M540" s="536">
        <f t="shared" si="2250"/>
        <v>2350</v>
      </c>
      <c r="N540" s="536">
        <f t="shared" si="2250"/>
        <v>2350</v>
      </c>
      <c r="O540" s="536">
        <f t="shared" si="2250"/>
        <v>2350</v>
      </c>
      <c r="P540" s="536">
        <f t="shared" si="2250"/>
        <v>2350</v>
      </c>
      <c r="Q540" s="536">
        <f t="shared" si="2250"/>
        <v>2350</v>
      </c>
      <c r="R540" s="536">
        <f t="shared" si="2250"/>
        <v>2350</v>
      </c>
      <c r="S540" s="378"/>
      <c r="T540" s="536">
        <f>2350*$K$1</f>
        <v>2350</v>
      </c>
      <c r="U540" s="536">
        <f t="shared" ref="U540:AJ540" si="2251">2350*$K$1</f>
        <v>2350</v>
      </c>
      <c r="V540" s="536">
        <f t="shared" si="2251"/>
        <v>2350</v>
      </c>
      <c r="W540" s="536">
        <f t="shared" si="2251"/>
        <v>2350</v>
      </c>
      <c r="X540" s="536">
        <f t="shared" si="2251"/>
        <v>2350</v>
      </c>
      <c r="Y540" s="536">
        <f t="shared" si="2251"/>
        <v>2350</v>
      </c>
      <c r="Z540" s="536">
        <f t="shared" si="2251"/>
        <v>2350</v>
      </c>
      <c r="AA540" s="536">
        <f t="shared" si="2251"/>
        <v>2350</v>
      </c>
      <c r="AB540" s="536">
        <f t="shared" si="2251"/>
        <v>2350</v>
      </c>
      <c r="AC540" s="536">
        <f t="shared" si="2251"/>
        <v>2350</v>
      </c>
      <c r="AD540" s="536">
        <f t="shared" si="2251"/>
        <v>2350</v>
      </c>
      <c r="AE540" s="536">
        <f t="shared" si="2251"/>
        <v>2350</v>
      </c>
      <c r="AF540" s="536">
        <f t="shared" si="2251"/>
        <v>2350</v>
      </c>
      <c r="AG540" s="536">
        <f t="shared" si="2251"/>
        <v>2350</v>
      </c>
      <c r="AH540" s="536">
        <f t="shared" si="2251"/>
        <v>2350</v>
      </c>
      <c r="AI540" s="536">
        <f t="shared" si="2251"/>
        <v>2350</v>
      </c>
      <c r="AJ540" s="536">
        <f t="shared" si="2251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52">2350*$K$1</f>
        <v>2350</v>
      </c>
      <c r="AO540" s="536">
        <f t="shared" si="2252"/>
        <v>2350</v>
      </c>
      <c r="AP540" s="536">
        <f t="shared" si="2252"/>
        <v>2350</v>
      </c>
      <c r="AQ540" s="536">
        <f t="shared" si="2252"/>
        <v>2350</v>
      </c>
      <c r="AR540" s="536">
        <f t="shared" si="2252"/>
        <v>2350</v>
      </c>
      <c r="AS540" s="536">
        <f t="shared" si="2252"/>
        <v>2350</v>
      </c>
      <c r="AT540" s="536">
        <f t="shared" si="2252"/>
        <v>2350</v>
      </c>
      <c r="AU540" s="536">
        <f t="shared" si="2252"/>
        <v>2350</v>
      </c>
      <c r="AV540" s="536">
        <f t="shared" si="2252"/>
        <v>2350</v>
      </c>
      <c r="AW540" s="536">
        <f t="shared" si="2252"/>
        <v>2350</v>
      </c>
      <c r="AX540" s="536">
        <f t="shared" si="2252"/>
        <v>2350</v>
      </c>
      <c r="AY540" s="536">
        <f t="shared" si="2252"/>
        <v>2350</v>
      </c>
      <c r="AZ540" s="536">
        <f t="shared" si="2252"/>
        <v>2350</v>
      </c>
      <c r="BA540" s="536">
        <f t="shared" si="2252"/>
        <v>2350</v>
      </c>
      <c r="BB540" s="536">
        <f t="shared" si="2252"/>
        <v>2350</v>
      </c>
      <c r="BC540" s="530"/>
      <c r="BD540" s="536">
        <f>2350*$K$1</f>
        <v>2350</v>
      </c>
      <c r="BE540" s="536">
        <f t="shared" ref="BE540:BY540" si="2253">2350*$K$1</f>
        <v>2350</v>
      </c>
      <c r="BF540" s="536">
        <f t="shared" si="2253"/>
        <v>2350</v>
      </c>
      <c r="BG540" s="536">
        <f t="shared" si="2253"/>
        <v>2350</v>
      </c>
      <c r="BH540" s="536">
        <f t="shared" si="2253"/>
        <v>2350</v>
      </c>
      <c r="BI540" s="536">
        <f t="shared" si="2253"/>
        <v>2350</v>
      </c>
      <c r="BJ540" s="536">
        <f t="shared" si="2253"/>
        <v>2350</v>
      </c>
      <c r="BK540" s="536">
        <f t="shared" si="2253"/>
        <v>2350</v>
      </c>
      <c r="BL540" s="536">
        <f t="shared" si="2253"/>
        <v>2350</v>
      </c>
      <c r="BM540" s="536">
        <f t="shared" si="2253"/>
        <v>2350</v>
      </c>
      <c r="BN540" s="536">
        <f t="shared" si="2253"/>
        <v>2350</v>
      </c>
      <c r="BO540" s="536">
        <f t="shared" si="2253"/>
        <v>2350</v>
      </c>
      <c r="BP540" s="536">
        <f t="shared" si="2253"/>
        <v>2350</v>
      </c>
      <c r="BQ540" s="536">
        <f t="shared" si="2253"/>
        <v>2350</v>
      </c>
      <c r="BR540" s="536">
        <f t="shared" si="2253"/>
        <v>2350</v>
      </c>
      <c r="BS540" s="536">
        <f t="shared" si="2253"/>
        <v>2350</v>
      </c>
      <c r="BT540" s="536">
        <f t="shared" si="2253"/>
        <v>2350</v>
      </c>
      <c r="BU540" s="530"/>
      <c r="BV540" s="536">
        <f t="shared" si="2253"/>
        <v>2350</v>
      </c>
      <c r="BW540" s="536">
        <f t="shared" si="2253"/>
        <v>2350</v>
      </c>
      <c r="BX540" s="536">
        <f t="shared" si="2253"/>
        <v>2350</v>
      </c>
      <c r="BY540" s="536">
        <f t="shared" si="2253"/>
        <v>2350</v>
      </c>
      <c r="BZ540" s="373">
        <f t="shared" si="2207"/>
        <v>2350</v>
      </c>
      <c r="CA540" s="373">
        <f t="shared" si="2208"/>
        <v>2350</v>
      </c>
      <c r="CB540" s="373">
        <f t="shared" si="2209"/>
        <v>2350</v>
      </c>
      <c r="CC540" s="462">
        <f t="shared" si="2210"/>
        <v>2350</v>
      </c>
      <c r="CD540" s="1108">
        <f t="shared" si="2231"/>
        <v>2350</v>
      </c>
      <c r="CE540" s="1109">
        <f t="shared" si="2223"/>
        <v>2350</v>
      </c>
      <c r="CF540" s="1110">
        <f t="shared" si="2223"/>
        <v>2350</v>
      </c>
      <c r="CG540" s="1110">
        <f t="shared" si="2223"/>
        <v>2350</v>
      </c>
      <c r="CH540" s="1110">
        <f t="shared" si="2223"/>
        <v>2350</v>
      </c>
      <c r="CI540" s="1110">
        <f t="shared" si="2223"/>
        <v>2350</v>
      </c>
      <c r="CJ540" s="1110">
        <f t="shared" si="2223"/>
        <v>2350</v>
      </c>
      <c r="CK540" s="1111">
        <f t="shared" si="2223"/>
        <v>2350</v>
      </c>
      <c r="CL540" s="1111">
        <f t="shared" si="2223"/>
        <v>2350</v>
      </c>
      <c r="CM540" s="1111">
        <f t="shared" si="2223"/>
        <v>2350</v>
      </c>
      <c r="CN540" s="1110">
        <f t="shared" si="2223"/>
        <v>2350</v>
      </c>
      <c r="CO540" s="1110">
        <f t="shared" si="2223"/>
        <v>2350</v>
      </c>
      <c r="CP540" s="1110">
        <f t="shared" si="2223"/>
        <v>2350</v>
      </c>
      <c r="CQ540" s="1110">
        <f t="shared" si="2223"/>
        <v>2350</v>
      </c>
      <c r="CR540" s="1110">
        <f t="shared" si="2223"/>
        <v>2350</v>
      </c>
      <c r="CS540" s="1109">
        <f t="shared" si="2223"/>
        <v>2350</v>
      </c>
      <c r="CT540" s="1112">
        <f t="shared" si="2223"/>
        <v>2350</v>
      </c>
      <c r="CU540" s="324">
        <f t="shared" si="2063"/>
        <v>2350</v>
      </c>
      <c r="CV540" s="325">
        <f t="shared" si="2064"/>
        <v>2350</v>
      </c>
      <c r="CW540" s="326">
        <f t="shared" si="2065"/>
        <v>2350</v>
      </c>
      <c r="CX540" s="326">
        <f t="shared" si="2066"/>
        <v>2350</v>
      </c>
      <c r="CY540" s="326">
        <f t="shared" si="2067"/>
        <v>2350</v>
      </c>
      <c r="CZ540" s="326">
        <f t="shared" si="2068"/>
        <v>2350</v>
      </c>
      <c r="DA540" s="326">
        <f t="shared" si="2069"/>
        <v>2350</v>
      </c>
      <c r="DB540" s="327">
        <f t="shared" si="2070"/>
        <v>2350</v>
      </c>
      <c r="DC540" s="327">
        <f t="shared" si="2071"/>
        <v>2350</v>
      </c>
      <c r="DD540" s="327">
        <f t="shared" si="2072"/>
        <v>2350</v>
      </c>
      <c r="DE540" s="326">
        <f t="shared" si="2073"/>
        <v>2350</v>
      </c>
      <c r="DF540" s="326">
        <f t="shared" si="2074"/>
        <v>2350</v>
      </c>
      <c r="DG540" s="326">
        <f t="shared" si="2075"/>
        <v>2350</v>
      </c>
      <c r="DH540" s="326">
        <f t="shared" si="2076"/>
        <v>2350</v>
      </c>
      <c r="DI540" s="326">
        <f t="shared" si="2077"/>
        <v>2350</v>
      </c>
      <c r="DJ540" s="325">
        <f t="shared" si="2078"/>
        <v>2350</v>
      </c>
      <c r="DK540" s="324">
        <f t="shared" si="2079"/>
        <v>2350</v>
      </c>
      <c r="DL540" s="428">
        <f t="shared" si="2203"/>
        <v>17</v>
      </c>
      <c r="DM540" s="66">
        <f t="shared" si="2204"/>
        <v>17</v>
      </c>
      <c r="DN540" s="66">
        <f t="shared" si="2205"/>
        <v>17</v>
      </c>
      <c r="DO540" s="66">
        <f t="shared" si="2206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54">IF(B538="","",B538*B539*B540/B$46/365/$G$1)</f>
        <v>1.532941943900848E-3</v>
      </c>
      <c r="C541" s="408">
        <f t="shared" si="2254"/>
        <v>1.3139502376292981E-3</v>
      </c>
      <c r="D541" s="408">
        <f t="shared" si="2254"/>
        <v>1.532941943900848E-3</v>
      </c>
      <c r="E541" s="408" t="str">
        <f t="shared" si="2254"/>
        <v/>
      </c>
      <c r="F541" s="408" t="str">
        <f t="shared" si="2254"/>
        <v/>
      </c>
      <c r="G541" s="408" t="str">
        <f t="shared" si="2254"/>
        <v/>
      </c>
      <c r="H541" s="408" t="str">
        <f t="shared" si="2254"/>
        <v/>
      </c>
      <c r="I541" s="408" t="str">
        <f t="shared" si="2254"/>
        <v/>
      </c>
      <c r="J541" s="408">
        <f t="shared" si="2254"/>
        <v>1.3139502376292981E-3</v>
      </c>
      <c r="K541" s="408" t="str">
        <f t="shared" ref="K541:R541" si="2255">IF(K538="","",K538*K539*K540/K$46/365/$G$1)</f>
        <v/>
      </c>
      <c r="L541" s="408" t="str">
        <f t="shared" si="2255"/>
        <v/>
      </c>
      <c r="M541" s="408" t="str">
        <f t="shared" si="2255"/>
        <v/>
      </c>
      <c r="N541" s="408" t="str">
        <f t="shared" si="2255"/>
        <v/>
      </c>
      <c r="O541" s="408" t="str">
        <f t="shared" si="2255"/>
        <v/>
      </c>
      <c r="P541" s="408" t="str">
        <f t="shared" si="2255"/>
        <v/>
      </c>
      <c r="Q541" s="408" t="str">
        <f t="shared" si="2255"/>
        <v/>
      </c>
      <c r="R541" s="408" t="str">
        <f t="shared" si="2255"/>
        <v/>
      </c>
      <c r="S541" s="364"/>
      <c r="T541" s="408">
        <f t="shared" ref="T541:AB541" si="2256">IF(T538="","",T538*T539*T540/T$46/365/$G$1)</f>
        <v>6.131767775603392E-3</v>
      </c>
      <c r="U541" s="408">
        <f t="shared" si="2256"/>
        <v>8.3615015121864429E-4</v>
      </c>
      <c r="V541" s="408">
        <f t="shared" si="2256"/>
        <v>5.1098064796694937E-4</v>
      </c>
      <c r="W541" s="408">
        <f t="shared" si="2256"/>
        <v>2.7592954990215261E-3</v>
      </c>
      <c r="X541" s="408">
        <f t="shared" si="2256"/>
        <v>1.9161774298760601E-3</v>
      </c>
      <c r="Y541" s="408">
        <f t="shared" si="2256"/>
        <v>1.7519336501723979E-3</v>
      </c>
      <c r="Z541" s="408">
        <f t="shared" si="2256"/>
        <v>2.2994129158512722E-3</v>
      </c>
      <c r="AA541" s="408">
        <f t="shared" si="2256"/>
        <v>1.8395303326810175E-3</v>
      </c>
      <c r="AB541" s="408">
        <f t="shared" si="2256"/>
        <v>8.7596682508619896E-4</v>
      </c>
      <c r="AC541" s="408" t="str">
        <f t="shared" ref="AC541:AJ541" si="2257">IF(AC538="","",AC538*AC539*AC540/AC$46/365/$G$1)</f>
        <v/>
      </c>
      <c r="AD541" s="408" t="str">
        <f t="shared" si="2257"/>
        <v/>
      </c>
      <c r="AE541" s="408" t="str">
        <f t="shared" si="2257"/>
        <v/>
      </c>
      <c r="AF541" s="408" t="str">
        <f t="shared" si="2257"/>
        <v/>
      </c>
      <c r="AG541" s="408" t="str">
        <f t="shared" si="2257"/>
        <v/>
      </c>
      <c r="AH541" s="408" t="str">
        <f t="shared" si="2257"/>
        <v/>
      </c>
      <c r="AI541" s="408" t="str">
        <f t="shared" si="2257"/>
        <v/>
      </c>
      <c r="AJ541" s="408" t="str">
        <f t="shared" si="2257"/>
        <v/>
      </c>
      <c r="AK541" s="364"/>
      <c r="AL541" s="408">
        <f t="shared" ref="AL541:AT541" si="2258">IF(AL538="","",AL538*AL539*AL540/AL$46/365/$G$1)</f>
        <v>1.0033801814623731E-2</v>
      </c>
      <c r="AM541" s="408">
        <f t="shared" si="2258"/>
        <v>6.131767775603392E-3</v>
      </c>
      <c r="AN541" s="408">
        <f t="shared" si="2258"/>
        <v>7.6647097195042401E-4</v>
      </c>
      <c r="AO541" s="408">
        <f t="shared" si="2258"/>
        <v>1.9161774298760599E-2</v>
      </c>
      <c r="AP541" s="408" t="str">
        <f t="shared" si="2258"/>
        <v/>
      </c>
      <c r="AQ541" s="408">
        <f t="shared" si="2258"/>
        <v>5.8251793868232225E-2</v>
      </c>
      <c r="AR541" s="408">
        <f t="shared" si="2258"/>
        <v>1.8395303326810178E-2</v>
      </c>
      <c r="AS541" s="408">
        <f t="shared" si="2258"/>
        <v>2.8742661448140899E-2</v>
      </c>
      <c r="AT541" s="408">
        <f t="shared" si="2258"/>
        <v>1.471624266144814E-2</v>
      </c>
      <c r="AU541" s="408" t="str">
        <f t="shared" ref="AU541:BB541" si="2259">IF(AU538="","",AU538*AU539*AU540/AU$46/365/$G$1)</f>
        <v/>
      </c>
      <c r="AV541" s="408" t="str">
        <f t="shared" si="2259"/>
        <v/>
      </c>
      <c r="AW541" s="408" t="str">
        <f t="shared" si="2259"/>
        <v/>
      </c>
      <c r="AX541" s="408" t="str">
        <f t="shared" si="2259"/>
        <v/>
      </c>
      <c r="AY541" s="408" t="str">
        <f t="shared" si="2259"/>
        <v/>
      </c>
      <c r="AZ541" s="408" t="str">
        <f t="shared" si="2259"/>
        <v/>
      </c>
      <c r="BA541" s="408" t="str">
        <f t="shared" si="2259"/>
        <v/>
      </c>
      <c r="BB541" s="408" t="str">
        <f t="shared" si="2259"/>
        <v/>
      </c>
      <c r="BC541" s="427"/>
      <c r="BD541" s="408">
        <f t="shared" ref="BD541:BT541" si="2260">IF(BD538="","",BD538*BD539*BD540/BD$46/365/$G$1)</f>
        <v>2.6570993694281366E-2</v>
      </c>
      <c r="BE541" s="408">
        <f t="shared" si="2260"/>
        <v>6.131767775603392E-3</v>
      </c>
      <c r="BF541" s="408">
        <f t="shared" si="2260"/>
        <v>1.5329419439008481E-2</v>
      </c>
      <c r="BG541" s="408">
        <f t="shared" si="2260"/>
        <v>7.3581213307240701E-3</v>
      </c>
      <c r="BH541" s="408">
        <f t="shared" si="2260"/>
        <v>1.2263535551206785E-3</v>
      </c>
      <c r="BI541" s="408">
        <f t="shared" si="2260"/>
        <v>7.8837014257757913E-3</v>
      </c>
      <c r="BJ541" s="408">
        <f t="shared" si="2260"/>
        <v>6.131767775603392E-3</v>
      </c>
      <c r="BK541" s="408">
        <f t="shared" si="2260"/>
        <v>2.4527071102413568E-2</v>
      </c>
      <c r="BL541" s="408">
        <f t="shared" si="2260"/>
        <v>2.146118721461187E-2</v>
      </c>
      <c r="BM541" s="408" t="str">
        <f t="shared" ref="BM541:BT541" si="2261">IF(BM538="","",BM538*BM539*BM540/BM$46/365/$G$1)</f>
        <v/>
      </c>
      <c r="BN541" s="408" t="str">
        <f t="shared" si="2261"/>
        <v/>
      </c>
      <c r="BO541" s="408" t="str">
        <f t="shared" si="2261"/>
        <v/>
      </c>
      <c r="BP541" s="408" t="str">
        <f t="shared" si="2261"/>
        <v/>
      </c>
      <c r="BQ541" s="408" t="str">
        <f t="shared" si="2261"/>
        <v/>
      </c>
      <c r="BR541" s="408" t="str">
        <f t="shared" si="2261"/>
        <v/>
      </c>
      <c r="BS541" s="408" t="str">
        <f t="shared" si="2261"/>
        <v/>
      </c>
      <c r="BT541" s="408" t="str">
        <f t="shared" si="2261"/>
        <v/>
      </c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2207"/>
        <v>1.4234460907650733E-3</v>
      </c>
      <c r="CA541" s="398">
        <f t="shared" si="2208"/>
        <v>1.7540666862724454E-3</v>
      </c>
      <c r="CB541" s="398">
        <f t="shared" si="2209"/>
        <v>1.6196925220897818E-2</v>
      </c>
      <c r="CC541" s="398">
        <f t="shared" si="2210"/>
        <v>1.2689005151962937E-2</v>
      </c>
      <c r="CD541" s="1113" t="str">
        <f t="shared" si="2231"/>
        <v/>
      </c>
      <c r="CE541" s="1114" t="str">
        <f t="shared" si="2223"/>
        <v/>
      </c>
      <c r="CF541" s="1115" t="str">
        <f t="shared" si="2223"/>
        <v/>
      </c>
      <c r="CG541" s="1115" t="str">
        <f t="shared" si="2223"/>
        <v/>
      </c>
      <c r="CH541" s="1115">
        <f t="shared" si="2223"/>
        <v>1.2263535551206785E-3</v>
      </c>
      <c r="CI541" s="1115">
        <f t="shared" si="2223"/>
        <v>6.131767775603392E-3</v>
      </c>
      <c r="CJ541" s="1115">
        <f t="shared" si="2223"/>
        <v>6.131767775603392E-3</v>
      </c>
      <c r="CK541" s="1116">
        <f t="shared" si="2223"/>
        <v>7.3581213307240701E-3</v>
      </c>
      <c r="CL541" s="1116">
        <f t="shared" si="2223"/>
        <v>7.8837014257757913E-3</v>
      </c>
      <c r="CM541" s="1116">
        <f t="shared" si="2223"/>
        <v>1.5329419439008481E-2</v>
      </c>
      <c r="CN541" s="1115">
        <f t="shared" si="2223"/>
        <v>2.146118721461187E-2</v>
      </c>
      <c r="CO541" s="1115">
        <f t="shared" si="2223"/>
        <v>2.4527071102413568E-2</v>
      </c>
      <c r="CP541" s="1115">
        <f t="shared" si="2223"/>
        <v>2.6570993694281366E-2</v>
      </c>
      <c r="CQ541" s="1115" t="str">
        <f t="shared" si="2223"/>
        <v/>
      </c>
      <c r="CR541" s="1115" t="str">
        <f t="shared" si="2223"/>
        <v/>
      </c>
      <c r="CS541" s="1114" t="str">
        <f t="shared" si="2223"/>
        <v/>
      </c>
      <c r="CT541" s="1117" t="str">
        <f t="shared" si="2223"/>
        <v/>
      </c>
      <c r="CU541" s="312" t="str">
        <f t="shared" si="2063"/>
        <v/>
      </c>
      <c r="CV541" s="313" t="str">
        <f t="shared" si="2064"/>
        <v/>
      </c>
      <c r="CW541" s="314" t="str">
        <f t="shared" si="2065"/>
        <v/>
      </c>
      <c r="CX541" s="314" t="str">
        <f t="shared" si="2066"/>
        <v/>
      </c>
      <c r="CY541" s="314">
        <f t="shared" si="2067"/>
        <v>1.2263535551206785E-3</v>
      </c>
      <c r="CZ541" s="314">
        <f t="shared" si="2068"/>
        <v>6.131767775603392E-3</v>
      </c>
      <c r="DA541" s="314">
        <f t="shared" si="2069"/>
        <v>6.131767775603392E-3</v>
      </c>
      <c r="DB541" s="315">
        <f t="shared" si="2070"/>
        <v>7.3581213307240701E-3</v>
      </c>
      <c r="DC541" s="315">
        <f t="shared" si="2071"/>
        <v>7.8837014257757913E-3</v>
      </c>
      <c r="DD541" s="315">
        <f t="shared" si="2072"/>
        <v>1.5329419439008481E-2</v>
      </c>
      <c r="DE541" s="314">
        <f t="shared" si="2073"/>
        <v>2.146118721461187E-2</v>
      </c>
      <c r="DF541" s="314">
        <f t="shared" si="2074"/>
        <v>2.4527071102413568E-2</v>
      </c>
      <c r="DG541" s="314">
        <f t="shared" si="2075"/>
        <v>2.6570993694281366E-2</v>
      </c>
      <c r="DH541" s="314" t="str">
        <f t="shared" si="2076"/>
        <v/>
      </c>
      <c r="DI541" s="314" t="str">
        <f t="shared" si="2077"/>
        <v/>
      </c>
      <c r="DJ541" s="313" t="str">
        <f t="shared" si="2078"/>
        <v/>
      </c>
      <c r="DK541" s="312" t="str">
        <f t="shared" si="2079"/>
        <v/>
      </c>
      <c r="DL541" s="428">
        <f t="shared" si="2203"/>
        <v>4</v>
      </c>
      <c r="DM541" s="66">
        <f t="shared" si="2204"/>
        <v>9</v>
      </c>
      <c r="DN541" s="66">
        <f t="shared" si="2205"/>
        <v>8</v>
      </c>
      <c r="DO541" s="66">
        <f t="shared" si="2206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2207"/>
        <v>9.375</v>
      </c>
      <c r="CA542" s="373">
        <f t="shared" si="2208"/>
        <v>13.571428571428571</v>
      </c>
      <c r="CB542" s="373">
        <f t="shared" si="2209"/>
        <v>14.166666666666666</v>
      </c>
      <c r="CC542" s="462">
        <f t="shared" si="2210"/>
        <v>12.714285714285714</v>
      </c>
      <c r="CD542" s="1108" t="str">
        <f t="shared" si="2231"/>
        <v/>
      </c>
      <c r="CE542" s="1109" t="str">
        <f t="shared" si="2223"/>
        <v/>
      </c>
      <c r="CF542" s="1110" t="str">
        <f t="shared" si="2223"/>
        <v/>
      </c>
      <c r="CG542" s="1110" t="str">
        <f t="shared" si="2223"/>
        <v/>
      </c>
      <c r="CH542" s="1110">
        <f t="shared" si="2223"/>
        <v>6</v>
      </c>
      <c r="CI542" s="1110">
        <f t="shared" si="2223"/>
        <v>9</v>
      </c>
      <c r="CJ542" s="1110">
        <f t="shared" si="2223"/>
        <v>10</v>
      </c>
      <c r="CK542" s="1111">
        <f t="shared" si="2223"/>
        <v>10</v>
      </c>
      <c r="CL542" s="1111">
        <f t="shared" si="2223"/>
        <v>14</v>
      </c>
      <c r="CM542" s="1111">
        <f t="shared" si="2223"/>
        <v>15</v>
      </c>
      <c r="CN542" s="1110">
        <f t="shared" si="2223"/>
        <v>15</v>
      </c>
      <c r="CO542" s="1110">
        <f t="shared" si="2223"/>
        <v>16</v>
      </c>
      <c r="CP542" s="1110">
        <f t="shared" si="2223"/>
        <v>20</v>
      </c>
      <c r="CQ542" s="1110" t="str">
        <f t="shared" si="2223"/>
        <v/>
      </c>
      <c r="CR542" s="1110" t="str">
        <f t="shared" si="2223"/>
        <v/>
      </c>
      <c r="CS542" s="1109" t="str">
        <f t="shared" si="2223"/>
        <v/>
      </c>
      <c r="CT542" s="1112" t="str">
        <f t="shared" si="2223"/>
        <v/>
      </c>
      <c r="CU542" s="324" t="str">
        <f t="shared" si="2063"/>
        <v/>
      </c>
      <c r="CV542" s="325" t="str">
        <f t="shared" si="2064"/>
        <v/>
      </c>
      <c r="CW542" s="326" t="str">
        <f t="shared" si="2065"/>
        <v/>
      </c>
      <c r="CX542" s="326" t="str">
        <f t="shared" si="2066"/>
        <v/>
      </c>
      <c r="CY542" s="326">
        <f t="shared" si="2067"/>
        <v>6</v>
      </c>
      <c r="CZ542" s="326">
        <f t="shared" si="2068"/>
        <v>9</v>
      </c>
      <c r="DA542" s="326">
        <f t="shared" si="2069"/>
        <v>10</v>
      </c>
      <c r="DB542" s="327">
        <f t="shared" si="2070"/>
        <v>10</v>
      </c>
      <c r="DC542" s="327">
        <f t="shared" si="2071"/>
        <v>14</v>
      </c>
      <c r="DD542" s="327">
        <f t="shared" si="2072"/>
        <v>15</v>
      </c>
      <c r="DE542" s="326">
        <f t="shared" si="2073"/>
        <v>15</v>
      </c>
      <c r="DF542" s="326">
        <f t="shared" si="2074"/>
        <v>16</v>
      </c>
      <c r="DG542" s="326">
        <f t="shared" si="2075"/>
        <v>20</v>
      </c>
      <c r="DH542" s="326" t="str">
        <f t="shared" si="2076"/>
        <v/>
      </c>
      <c r="DI542" s="326" t="str">
        <f t="shared" si="2077"/>
        <v/>
      </c>
      <c r="DJ542" s="325" t="str">
        <f t="shared" si="2078"/>
        <v/>
      </c>
      <c r="DK542" s="324" t="str">
        <f t="shared" si="2079"/>
        <v/>
      </c>
      <c r="DL542" s="428">
        <f t="shared" si="2203"/>
        <v>4</v>
      </c>
      <c r="DM542" s="66">
        <f t="shared" si="2204"/>
        <v>9</v>
      </c>
      <c r="DN542" s="66">
        <f t="shared" si="2205"/>
        <v>8</v>
      </c>
      <c r="DO542" s="66">
        <f t="shared" si="2206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R543" si="2262">IF(B542="","",B538*B539*B542)</f>
        <v>43.75</v>
      </c>
      <c r="C543" s="535">
        <f t="shared" si="2262"/>
        <v>30</v>
      </c>
      <c r="D543" s="535">
        <f t="shared" si="2262"/>
        <v>15</v>
      </c>
      <c r="E543" s="535" t="str">
        <f t="shared" si="2262"/>
        <v/>
      </c>
      <c r="F543" s="535" t="str">
        <f t="shared" si="2262"/>
        <v/>
      </c>
      <c r="G543" s="535" t="str">
        <f t="shared" si="2262"/>
        <v/>
      </c>
      <c r="H543" s="535" t="str">
        <f t="shared" si="2262"/>
        <v/>
      </c>
      <c r="I543" s="535" t="str">
        <f t="shared" si="2262"/>
        <v/>
      </c>
      <c r="J543" s="535">
        <f t="shared" si="2262"/>
        <v>54</v>
      </c>
      <c r="K543" s="535" t="str">
        <f t="shared" si="2262"/>
        <v/>
      </c>
      <c r="L543" s="535" t="str">
        <f t="shared" si="2262"/>
        <v/>
      </c>
      <c r="M543" s="535" t="str">
        <f t="shared" si="2262"/>
        <v/>
      </c>
      <c r="N543" s="535" t="str">
        <f t="shared" si="2262"/>
        <v/>
      </c>
      <c r="O543" s="535" t="str">
        <f t="shared" si="2262"/>
        <v/>
      </c>
      <c r="P543" s="535" t="str">
        <f t="shared" si="2262"/>
        <v/>
      </c>
      <c r="Q543" s="535" t="str">
        <f t="shared" si="2262"/>
        <v/>
      </c>
      <c r="R543" s="535" t="str">
        <f t="shared" si="2262"/>
        <v/>
      </c>
      <c r="S543" s="541"/>
      <c r="T543" s="535">
        <f t="shared" ref="T543:AB543" si="2263">IF(T542="","",T538*T539*T542)</f>
        <v>160</v>
      </c>
      <c r="U543" s="535">
        <f t="shared" si="2263"/>
        <v>30</v>
      </c>
      <c r="V543" s="535">
        <f t="shared" si="2263"/>
        <v>20</v>
      </c>
      <c r="W543" s="535">
        <f t="shared" si="2263"/>
        <v>135</v>
      </c>
      <c r="X543" s="535">
        <f t="shared" si="2263"/>
        <v>75</v>
      </c>
      <c r="Y543" s="535">
        <f t="shared" si="2263"/>
        <v>60</v>
      </c>
      <c r="Z543" s="535">
        <f t="shared" si="2263"/>
        <v>90</v>
      </c>
      <c r="AA543" s="535">
        <f t="shared" si="2263"/>
        <v>90</v>
      </c>
      <c r="AB543" s="535">
        <f t="shared" si="2263"/>
        <v>30</v>
      </c>
      <c r="AC543" s="535" t="str">
        <f t="shared" ref="AC543:AJ543" si="2264">IF(AC542="","",AC538*AC539*AC542)</f>
        <v/>
      </c>
      <c r="AD543" s="535" t="str">
        <f t="shared" si="2264"/>
        <v/>
      </c>
      <c r="AE543" s="535" t="str">
        <f t="shared" si="2264"/>
        <v/>
      </c>
      <c r="AF543" s="535" t="str">
        <f t="shared" si="2264"/>
        <v/>
      </c>
      <c r="AG543" s="535" t="str">
        <f t="shared" si="2264"/>
        <v/>
      </c>
      <c r="AH543" s="535" t="str">
        <f t="shared" si="2264"/>
        <v/>
      </c>
      <c r="AI543" s="535" t="str">
        <f t="shared" si="2264"/>
        <v/>
      </c>
      <c r="AJ543" s="535" t="str">
        <f t="shared" si="2264"/>
        <v/>
      </c>
      <c r="AK543" s="541"/>
      <c r="AL543" s="535">
        <f t="shared" ref="AL543:BB543" si="2265">IF(AL542="","",AL538*AL539*AL542)</f>
        <v>540</v>
      </c>
      <c r="AM543" s="535">
        <f t="shared" si="2265"/>
        <v>360</v>
      </c>
      <c r="AN543" s="535">
        <f t="shared" si="2265"/>
        <v>20</v>
      </c>
      <c r="AO543" s="535">
        <f t="shared" si="2265"/>
        <v>750</v>
      </c>
      <c r="AP543" s="535" t="str">
        <f t="shared" si="2265"/>
        <v/>
      </c>
      <c r="AQ543" s="535">
        <f t="shared" si="2265"/>
        <v>1140</v>
      </c>
      <c r="AR543" s="535">
        <f t="shared" si="2265"/>
        <v>1200</v>
      </c>
      <c r="AS543" s="535">
        <f t="shared" si="2265"/>
        <v>1125</v>
      </c>
      <c r="AT543" s="535">
        <f t="shared" si="2265"/>
        <v>720</v>
      </c>
      <c r="AU543" s="535" t="str">
        <f t="shared" si="2265"/>
        <v/>
      </c>
      <c r="AV543" s="535" t="str">
        <f t="shared" si="2265"/>
        <v/>
      </c>
      <c r="AW543" s="535" t="str">
        <f t="shared" si="2265"/>
        <v/>
      </c>
      <c r="AX543" s="535" t="str">
        <f t="shared" si="2265"/>
        <v/>
      </c>
      <c r="AY543" s="535" t="str">
        <f t="shared" si="2265"/>
        <v/>
      </c>
      <c r="AZ543" s="535" t="str">
        <f t="shared" si="2265"/>
        <v/>
      </c>
      <c r="BA543" s="535" t="str">
        <f t="shared" si="2265"/>
        <v/>
      </c>
      <c r="BB543" s="535" t="str">
        <f t="shared" si="2265"/>
        <v/>
      </c>
      <c r="BC543" s="541"/>
      <c r="BD543" s="535">
        <f t="shared" ref="BD543:BT543" si="2266">IF(BD542="","",BD538*BD539*BD542)</f>
        <v>1040</v>
      </c>
      <c r="BE543" s="535">
        <f t="shared" si="2266"/>
        <v>240</v>
      </c>
      <c r="BF543" s="535">
        <f t="shared" si="2266"/>
        <v>300</v>
      </c>
      <c r="BG543" s="535">
        <f t="shared" si="2266"/>
        <v>216</v>
      </c>
      <c r="BH543" s="535">
        <f t="shared" si="2266"/>
        <v>60</v>
      </c>
      <c r="BI543" s="535">
        <f t="shared" si="2266"/>
        <v>270</v>
      </c>
      <c r="BJ543" s="535">
        <f t="shared" si="2266"/>
        <v>168</v>
      </c>
      <c r="BK543" s="535">
        <f t="shared" si="2266"/>
        <v>1920</v>
      </c>
      <c r="BL543" s="535">
        <f t="shared" si="2266"/>
        <v>1008</v>
      </c>
      <c r="BM543" s="535" t="str">
        <f t="shared" ref="BM543:BT543" si="2267">IF(BM542="","",BM538*BM539*BM542)</f>
        <v/>
      </c>
      <c r="BN543" s="535" t="str">
        <f t="shared" si="2267"/>
        <v/>
      </c>
      <c r="BO543" s="535" t="str">
        <f t="shared" si="2267"/>
        <v/>
      </c>
      <c r="BP543" s="535" t="str">
        <f t="shared" si="2267"/>
        <v/>
      </c>
      <c r="BQ543" s="535" t="str">
        <f t="shared" si="2267"/>
        <v/>
      </c>
      <c r="BR543" s="535" t="str">
        <f t="shared" si="2267"/>
        <v/>
      </c>
      <c r="BS543" s="535" t="str">
        <f t="shared" si="2267"/>
        <v/>
      </c>
      <c r="BT543" s="535" t="str">
        <f t="shared" si="2267"/>
        <v/>
      </c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2207"/>
        <v>36.875</v>
      </c>
      <c r="CA543" s="373">
        <f t="shared" si="2208"/>
        <v>72.857142857142861</v>
      </c>
      <c r="CB543" s="373">
        <f t="shared" si="2209"/>
        <v>772.5</v>
      </c>
      <c r="CC543" s="462">
        <f t="shared" si="2210"/>
        <v>463.14285714285717</v>
      </c>
      <c r="CD543" s="1108" t="str">
        <f t="shared" si="2231"/>
        <v/>
      </c>
      <c r="CE543" s="1109" t="str">
        <f t="shared" si="2223"/>
        <v/>
      </c>
      <c r="CF543" s="1110" t="str">
        <f t="shared" si="2223"/>
        <v/>
      </c>
      <c r="CG543" s="1110" t="str">
        <f t="shared" si="2223"/>
        <v/>
      </c>
      <c r="CH543" s="1110">
        <f t="shared" si="2223"/>
        <v>60</v>
      </c>
      <c r="CI543" s="1110">
        <f t="shared" si="2223"/>
        <v>168</v>
      </c>
      <c r="CJ543" s="1110">
        <f t="shared" si="2223"/>
        <v>216</v>
      </c>
      <c r="CK543" s="1111">
        <f t="shared" si="2223"/>
        <v>240</v>
      </c>
      <c r="CL543" s="1111">
        <f t="shared" si="2223"/>
        <v>270</v>
      </c>
      <c r="CM543" s="1111">
        <f t="shared" si="2223"/>
        <v>300</v>
      </c>
      <c r="CN543" s="1110">
        <f t="shared" si="2223"/>
        <v>1008</v>
      </c>
      <c r="CO543" s="1110">
        <f t="shared" si="2223"/>
        <v>1040</v>
      </c>
      <c r="CP543" s="1110">
        <f t="shared" si="2223"/>
        <v>1920</v>
      </c>
      <c r="CQ543" s="1110" t="str">
        <f t="shared" si="2223"/>
        <v/>
      </c>
      <c r="CR543" s="1110" t="str">
        <f t="shared" si="2223"/>
        <v/>
      </c>
      <c r="CS543" s="1109" t="str">
        <f t="shared" si="2223"/>
        <v/>
      </c>
      <c r="CT543" s="1112" t="str">
        <f t="shared" si="2223"/>
        <v/>
      </c>
      <c r="CU543" s="324" t="str">
        <f t="shared" si="2063"/>
        <v/>
      </c>
      <c r="CV543" s="325" t="str">
        <f t="shared" si="2064"/>
        <v/>
      </c>
      <c r="CW543" s="326" t="str">
        <f t="shared" si="2065"/>
        <v/>
      </c>
      <c r="CX543" s="326" t="str">
        <f t="shared" si="2066"/>
        <v/>
      </c>
      <c r="CY543" s="326">
        <f t="shared" si="2067"/>
        <v>60</v>
      </c>
      <c r="CZ543" s="326">
        <f t="shared" si="2068"/>
        <v>168</v>
      </c>
      <c r="DA543" s="326">
        <f t="shared" si="2069"/>
        <v>216</v>
      </c>
      <c r="DB543" s="327">
        <f t="shared" si="2070"/>
        <v>240</v>
      </c>
      <c r="DC543" s="327">
        <f t="shared" si="2071"/>
        <v>270</v>
      </c>
      <c r="DD543" s="327">
        <f t="shared" si="2072"/>
        <v>300</v>
      </c>
      <c r="DE543" s="326">
        <f t="shared" si="2073"/>
        <v>1008</v>
      </c>
      <c r="DF543" s="326">
        <f t="shared" si="2074"/>
        <v>1040</v>
      </c>
      <c r="DG543" s="326">
        <f t="shared" si="2075"/>
        <v>1920</v>
      </c>
      <c r="DH543" s="326" t="str">
        <f t="shared" si="2076"/>
        <v/>
      </c>
      <c r="DI543" s="326" t="str">
        <f t="shared" si="2077"/>
        <v/>
      </c>
      <c r="DJ543" s="325" t="str">
        <f t="shared" si="2078"/>
        <v/>
      </c>
      <c r="DK543" s="324" t="str">
        <f t="shared" si="2079"/>
        <v/>
      </c>
      <c r="DL543" s="428">
        <f t="shared" si="2203"/>
        <v>4</v>
      </c>
      <c r="DM543" s="66">
        <f t="shared" si="2204"/>
        <v>9</v>
      </c>
      <c r="DN543" s="66">
        <f t="shared" si="2205"/>
        <v>8</v>
      </c>
      <c r="DO543" s="66">
        <f t="shared" si="2206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4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63"/>
        <v/>
      </c>
      <c r="CV544" s="325" t="str">
        <f t="shared" si="2064"/>
        <v/>
      </c>
      <c r="CW544" s="326" t="str">
        <f t="shared" si="2065"/>
        <v/>
      </c>
      <c r="CX544" s="326" t="str">
        <f t="shared" si="2066"/>
        <v/>
      </c>
      <c r="CY544" s="326" t="str">
        <f t="shared" si="2067"/>
        <v/>
      </c>
      <c r="CZ544" s="326" t="str">
        <f t="shared" si="2068"/>
        <v/>
      </c>
      <c r="DA544" s="326" t="str">
        <f t="shared" si="2069"/>
        <v/>
      </c>
      <c r="DB544" s="327" t="str">
        <f t="shared" si="2070"/>
        <v/>
      </c>
      <c r="DC544" s="327" t="str">
        <f t="shared" si="2071"/>
        <v/>
      </c>
      <c r="DD544" s="327" t="str">
        <f t="shared" si="2072"/>
        <v/>
      </c>
      <c r="DE544" s="326" t="str">
        <f t="shared" si="2073"/>
        <v/>
      </c>
      <c r="DF544" s="326" t="str">
        <f t="shared" si="2074"/>
        <v/>
      </c>
      <c r="DG544" s="326" t="str">
        <f t="shared" si="2075"/>
        <v/>
      </c>
      <c r="DH544" s="326" t="str">
        <f t="shared" si="2076"/>
        <v/>
      </c>
      <c r="DI544" s="326" t="str">
        <f t="shared" si="2077"/>
        <v/>
      </c>
      <c r="DJ544" s="325" t="str">
        <f t="shared" si="2078"/>
        <v/>
      </c>
      <c r="DK544" s="324" t="str">
        <f t="shared" si="2079"/>
        <v/>
      </c>
      <c r="DL544" s="428">
        <f t="shared" si="2203"/>
        <v>0</v>
      </c>
      <c r="DM544" s="66">
        <f t="shared" si="2204"/>
        <v>0</v>
      </c>
      <c r="DN544" s="66">
        <f t="shared" si="2205"/>
        <v>0</v>
      </c>
      <c r="DO544" s="66">
        <f t="shared" si="2206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07"/>
        <v/>
      </c>
      <c r="CA545" s="373" t="str">
        <f t="shared" si="2208"/>
        <v/>
      </c>
      <c r="CB545" s="373" t="str">
        <f t="shared" si="2209"/>
        <v/>
      </c>
      <c r="CC545" s="462" t="str">
        <f t="shared" si="2210"/>
        <v/>
      </c>
      <c r="CD545" s="11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9" t="str">
        <f t="shared" si="2223"/>
        <v/>
      </c>
      <c r="CF545" s="1110" t="str">
        <f t="shared" si="2223"/>
        <v/>
      </c>
      <c r="CG545" s="1110" t="str">
        <f t="shared" si="2223"/>
        <v/>
      </c>
      <c r="CH545" s="1110" t="str">
        <f t="shared" si="2223"/>
        <v/>
      </c>
      <c r="CI545" s="1110" t="str">
        <f t="shared" si="2223"/>
        <v/>
      </c>
      <c r="CJ545" s="1110" t="str">
        <f t="shared" si="2223"/>
        <v/>
      </c>
      <c r="CK545" s="1111" t="str">
        <f t="shared" si="2223"/>
        <v/>
      </c>
      <c r="CL545" s="1111" t="str">
        <f t="shared" si="2223"/>
        <v/>
      </c>
      <c r="CM545" s="1111" t="str">
        <f t="shared" si="2223"/>
        <v/>
      </c>
      <c r="CN545" s="1110" t="str">
        <f t="shared" si="2223"/>
        <v/>
      </c>
      <c r="CO545" s="1110" t="str">
        <f t="shared" si="2223"/>
        <v/>
      </c>
      <c r="CP545" s="1110" t="str">
        <f t="shared" si="2223"/>
        <v/>
      </c>
      <c r="CQ545" s="1110" t="str">
        <f t="shared" si="2223"/>
        <v/>
      </c>
      <c r="CR545" s="1110" t="str">
        <f t="shared" si="2223"/>
        <v/>
      </c>
      <c r="CS545" s="1109" t="str">
        <f t="shared" si="2223"/>
        <v/>
      </c>
      <c r="CT545" s="1112" t="str">
        <f t="shared" si="2223"/>
        <v/>
      </c>
      <c r="CU545" s="324" t="str">
        <f t="shared" si="2063"/>
        <v/>
      </c>
      <c r="CV545" s="325" t="str">
        <f t="shared" si="2064"/>
        <v/>
      </c>
      <c r="CW545" s="326" t="str">
        <f t="shared" si="2065"/>
        <v/>
      </c>
      <c r="CX545" s="326" t="str">
        <f t="shared" si="2066"/>
        <v/>
      </c>
      <c r="CY545" s="326" t="str">
        <f t="shared" si="2067"/>
        <v/>
      </c>
      <c r="CZ545" s="326" t="str">
        <f t="shared" si="2068"/>
        <v/>
      </c>
      <c r="DA545" s="326" t="str">
        <f t="shared" si="2069"/>
        <v/>
      </c>
      <c r="DB545" s="327" t="str">
        <f t="shared" si="2070"/>
        <v/>
      </c>
      <c r="DC545" s="327" t="str">
        <f t="shared" si="2071"/>
        <v/>
      </c>
      <c r="DD545" s="327" t="str">
        <f t="shared" si="2072"/>
        <v/>
      </c>
      <c r="DE545" s="326" t="str">
        <f t="shared" si="2073"/>
        <v/>
      </c>
      <c r="DF545" s="326" t="str">
        <f t="shared" si="2074"/>
        <v/>
      </c>
      <c r="DG545" s="326" t="str">
        <f t="shared" si="2075"/>
        <v/>
      </c>
      <c r="DH545" s="326" t="str">
        <f t="shared" si="2076"/>
        <v/>
      </c>
      <c r="DI545" s="326" t="str">
        <f t="shared" si="2077"/>
        <v/>
      </c>
      <c r="DJ545" s="325" t="str">
        <f t="shared" si="2078"/>
        <v/>
      </c>
      <c r="DK545" s="324" t="str">
        <f t="shared" si="2079"/>
        <v/>
      </c>
      <c r="DL545" s="428">
        <f t="shared" si="2203"/>
        <v>0</v>
      </c>
      <c r="DM545" s="66">
        <f t="shared" si="2204"/>
        <v>0</v>
      </c>
      <c r="DN545" s="66">
        <f t="shared" si="2205"/>
        <v>0</v>
      </c>
      <c r="DO545" s="66">
        <f t="shared" si="2206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268">1450*$K$1</f>
        <v>1450</v>
      </c>
      <c r="D546" s="536">
        <f t="shared" si="2268"/>
        <v>1450</v>
      </c>
      <c r="E546" s="536">
        <f t="shared" si="2268"/>
        <v>1450</v>
      </c>
      <c r="F546" s="536">
        <f t="shared" si="2268"/>
        <v>1450</v>
      </c>
      <c r="G546" s="536">
        <f t="shared" si="2268"/>
        <v>1450</v>
      </c>
      <c r="H546" s="536">
        <f t="shared" si="2268"/>
        <v>1450</v>
      </c>
      <c r="I546" s="536">
        <f t="shared" si="2268"/>
        <v>1450</v>
      </c>
      <c r="J546" s="536">
        <f t="shared" si="2268"/>
        <v>1450</v>
      </c>
      <c r="K546" s="536">
        <f t="shared" si="2268"/>
        <v>1450</v>
      </c>
      <c r="L546" s="536">
        <f t="shared" si="2268"/>
        <v>1450</v>
      </c>
      <c r="M546" s="536">
        <f t="shared" si="2268"/>
        <v>1450</v>
      </c>
      <c r="N546" s="536">
        <f t="shared" si="2268"/>
        <v>1450</v>
      </c>
      <c r="O546" s="536">
        <f t="shared" si="2268"/>
        <v>1450</v>
      </c>
      <c r="P546" s="536">
        <f t="shared" si="2268"/>
        <v>1450</v>
      </c>
      <c r="Q546" s="536">
        <f t="shared" si="2268"/>
        <v>1450</v>
      </c>
      <c r="R546" s="536">
        <f t="shared" si="2268"/>
        <v>1450</v>
      </c>
      <c r="S546" s="378"/>
      <c r="T546" s="536">
        <f>1450*$K$1</f>
        <v>1450</v>
      </c>
      <c r="U546" s="536">
        <f t="shared" ref="U546:AJ546" si="2269">1450*$K$1</f>
        <v>1450</v>
      </c>
      <c r="V546" s="536">
        <f t="shared" si="2269"/>
        <v>1450</v>
      </c>
      <c r="W546" s="536">
        <f t="shared" si="2269"/>
        <v>1450</v>
      </c>
      <c r="X546" s="536">
        <f t="shared" si="2269"/>
        <v>1450</v>
      </c>
      <c r="Y546" s="536">
        <f t="shared" si="2269"/>
        <v>1450</v>
      </c>
      <c r="Z546" s="536">
        <f t="shared" si="2269"/>
        <v>1450</v>
      </c>
      <c r="AA546" s="536">
        <f t="shared" si="2269"/>
        <v>1450</v>
      </c>
      <c r="AB546" s="536">
        <f t="shared" si="2269"/>
        <v>1450</v>
      </c>
      <c r="AC546" s="536">
        <f t="shared" si="2269"/>
        <v>1450</v>
      </c>
      <c r="AD546" s="536">
        <f t="shared" si="2269"/>
        <v>1450</v>
      </c>
      <c r="AE546" s="536">
        <f t="shared" si="2269"/>
        <v>1450</v>
      </c>
      <c r="AF546" s="536">
        <f t="shared" si="2269"/>
        <v>1450</v>
      </c>
      <c r="AG546" s="536">
        <f t="shared" si="2269"/>
        <v>1450</v>
      </c>
      <c r="AH546" s="536">
        <f t="shared" si="2269"/>
        <v>1450</v>
      </c>
      <c r="AI546" s="536">
        <f t="shared" si="2269"/>
        <v>1450</v>
      </c>
      <c r="AJ546" s="536">
        <f t="shared" si="2269"/>
        <v>1450</v>
      </c>
      <c r="AK546" s="378"/>
      <c r="AL546" s="536">
        <f>1450*$K$1</f>
        <v>1450</v>
      </c>
      <c r="AM546" s="536">
        <f t="shared" ref="AM546:BB546" si="2270">1450*$K$1</f>
        <v>1450</v>
      </c>
      <c r="AN546" s="536">
        <f t="shared" si="2270"/>
        <v>1450</v>
      </c>
      <c r="AO546" s="536">
        <f t="shared" si="2270"/>
        <v>1450</v>
      </c>
      <c r="AP546" s="536">
        <f t="shared" si="2270"/>
        <v>1450</v>
      </c>
      <c r="AQ546" s="536">
        <f t="shared" si="2270"/>
        <v>1450</v>
      </c>
      <c r="AR546" s="536">
        <f t="shared" si="2270"/>
        <v>1450</v>
      </c>
      <c r="AS546" s="536">
        <f t="shared" si="2270"/>
        <v>1450</v>
      </c>
      <c r="AT546" s="536">
        <f t="shared" si="2270"/>
        <v>1450</v>
      </c>
      <c r="AU546" s="536">
        <f t="shared" si="2270"/>
        <v>1450</v>
      </c>
      <c r="AV546" s="536">
        <f t="shared" si="2270"/>
        <v>1450</v>
      </c>
      <c r="AW546" s="536">
        <f t="shared" si="2270"/>
        <v>1450</v>
      </c>
      <c r="AX546" s="536">
        <f t="shared" si="2270"/>
        <v>1450</v>
      </c>
      <c r="AY546" s="536">
        <f t="shared" si="2270"/>
        <v>1450</v>
      </c>
      <c r="AZ546" s="536">
        <f t="shared" si="2270"/>
        <v>1450</v>
      </c>
      <c r="BA546" s="536">
        <f t="shared" si="2270"/>
        <v>1450</v>
      </c>
      <c r="BB546" s="536">
        <f t="shared" si="2270"/>
        <v>1450</v>
      </c>
      <c r="BC546" s="530"/>
      <c r="BD546" s="536">
        <f>1450*$K$1</f>
        <v>1450</v>
      </c>
      <c r="BE546" s="536">
        <f t="shared" ref="BE546:BY546" si="2271">1450*$K$1</f>
        <v>1450</v>
      </c>
      <c r="BF546" s="536">
        <f t="shared" si="2271"/>
        <v>1450</v>
      </c>
      <c r="BG546" s="536">
        <f t="shared" si="2271"/>
        <v>1450</v>
      </c>
      <c r="BH546" s="536">
        <f t="shared" si="2271"/>
        <v>1450</v>
      </c>
      <c r="BI546" s="536">
        <f t="shared" si="2271"/>
        <v>1450</v>
      </c>
      <c r="BJ546" s="536">
        <f t="shared" si="2271"/>
        <v>1450</v>
      </c>
      <c r="BK546" s="536">
        <f t="shared" si="2271"/>
        <v>1450</v>
      </c>
      <c r="BL546" s="536">
        <f t="shared" si="2271"/>
        <v>1450</v>
      </c>
      <c r="BM546" s="536">
        <f t="shared" si="2271"/>
        <v>1450</v>
      </c>
      <c r="BN546" s="536">
        <f t="shared" si="2271"/>
        <v>1450</v>
      </c>
      <c r="BO546" s="536">
        <f t="shared" si="2271"/>
        <v>1450</v>
      </c>
      <c r="BP546" s="536">
        <f t="shared" si="2271"/>
        <v>1450</v>
      </c>
      <c r="BQ546" s="536">
        <f t="shared" si="2271"/>
        <v>1450</v>
      </c>
      <c r="BR546" s="536">
        <f t="shared" si="2271"/>
        <v>1450</v>
      </c>
      <c r="BS546" s="536">
        <f t="shared" si="2271"/>
        <v>1450</v>
      </c>
      <c r="BT546" s="536">
        <f t="shared" si="2271"/>
        <v>1450</v>
      </c>
      <c r="BU546" s="530"/>
      <c r="BV546" s="536">
        <f t="shared" si="2271"/>
        <v>1450</v>
      </c>
      <c r="BW546" s="536">
        <f t="shared" si="2271"/>
        <v>1450</v>
      </c>
      <c r="BX546" s="536">
        <f t="shared" si="2271"/>
        <v>1450</v>
      </c>
      <c r="BY546" s="536">
        <f t="shared" si="2271"/>
        <v>1450</v>
      </c>
      <c r="BZ546" s="373">
        <f t="shared" si="2207"/>
        <v>1450</v>
      </c>
      <c r="CA546" s="373">
        <f t="shared" si="2208"/>
        <v>1450</v>
      </c>
      <c r="CB546" s="373">
        <f t="shared" si="2209"/>
        <v>1450</v>
      </c>
      <c r="CC546" s="462">
        <f t="shared" si="2210"/>
        <v>1450</v>
      </c>
      <c r="CD546" s="11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9">
        <f t="shared" si="2223"/>
        <v>1450</v>
      </c>
      <c r="CF546" s="1110">
        <f t="shared" si="2223"/>
        <v>1450</v>
      </c>
      <c r="CG546" s="1110">
        <f t="shared" si="2223"/>
        <v>1450</v>
      </c>
      <c r="CH546" s="1110">
        <f t="shared" si="2223"/>
        <v>1450</v>
      </c>
      <c r="CI546" s="1110">
        <f t="shared" si="2223"/>
        <v>1450</v>
      </c>
      <c r="CJ546" s="1110">
        <f t="shared" si="2223"/>
        <v>1450</v>
      </c>
      <c r="CK546" s="1111">
        <f t="shared" si="2223"/>
        <v>1450</v>
      </c>
      <c r="CL546" s="1111">
        <f t="shared" si="2223"/>
        <v>1450</v>
      </c>
      <c r="CM546" s="1111">
        <f t="shared" si="2223"/>
        <v>1450</v>
      </c>
      <c r="CN546" s="1110">
        <f t="shared" si="2223"/>
        <v>1450</v>
      </c>
      <c r="CO546" s="1110">
        <f t="shared" si="2223"/>
        <v>1450</v>
      </c>
      <c r="CP546" s="1110">
        <f t="shared" si="2223"/>
        <v>1450</v>
      </c>
      <c r="CQ546" s="1110">
        <f t="shared" si="2223"/>
        <v>1450</v>
      </c>
      <c r="CR546" s="1110">
        <f t="shared" ref="CE546:CT561" si="22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9">
        <f t="shared" si="2272"/>
        <v>1450</v>
      </c>
      <c r="CT546" s="1112">
        <f t="shared" si="2272"/>
        <v>1450</v>
      </c>
      <c r="CU546" s="324">
        <f t="shared" si="2063"/>
        <v>1450</v>
      </c>
      <c r="CV546" s="325">
        <f t="shared" si="2064"/>
        <v>1450</v>
      </c>
      <c r="CW546" s="326">
        <f t="shared" si="2065"/>
        <v>1450</v>
      </c>
      <c r="CX546" s="326">
        <f t="shared" si="2066"/>
        <v>1450</v>
      </c>
      <c r="CY546" s="326">
        <f t="shared" si="2067"/>
        <v>1450</v>
      </c>
      <c r="CZ546" s="326">
        <f t="shared" si="2068"/>
        <v>1450</v>
      </c>
      <c r="DA546" s="326">
        <f t="shared" si="2069"/>
        <v>1450</v>
      </c>
      <c r="DB546" s="327">
        <f t="shared" si="2070"/>
        <v>1450</v>
      </c>
      <c r="DC546" s="327">
        <f t="shared" si="2071"/>
        <v>1450</v>
      </c>
      <c r="DD546" s="327">
        <f t="shared" si="2072"/>
        <v>1450</v>
      </c>
      <c r="DE546" s="326">
        <f t="shared" si="2073"/>
        <v>1450</v>
      </c>
      <c r="DF546" s="326">
        <f t="shared" si="2074"/>
        <v>1450</v>
      </c>
      <c r="DG546" s="326">
        <f t="shared" si="2075"/>
        <v>1450</v>
      </c>
      <c r="DH546" s="326">
        <f t="shared" si="2076"/>
        <v>1450</v>
      </c>
      <c r="DI546" s="326">
        <f t="shared" si="2077"/>
        <v>1450</v>
      </c>
      <c r="DJ546" s="325">
        <f t="shared" si="2078"/>
        <v>1450</v>
      </c>
      <c r="DK546" s="324">
        <f t="shared" si="2079"/>
        <v>1450</v>
      </c>
      <c r="DL546" s="428">
        <f t="shared" si="2203"/>
        <v>17</v>
      </c>
      <c r="DM546" s="66">
        <f t="shared" si="2204"/>
        <v>17</v>
      </c>
      <c r="DN546" s="66">
        <f t="shared" si="2205"/>
        <v>17</v>
      </c>
      <c r="DO546" s="66">
        <f t="shared" si="2206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273">IF(B545="","",B545*B546/B$46/365/$G$1)</f>
        <v/>
      </c>
      <c r="C547" s="540" t="str">
        <f t="shared" si="2273"/>
        <v/>
      </c>
      <c r="D547" s="540" t="str">
        <f t="shared" si="2273"/>
        <v/>
      </c>
      <c r="E547" s="540" t="str">
        <f t="shared" si="2273"/>
        <v/>
      </c>
      <c r="F547" s="540" t="str">
        <f t="shared" si="2273"/>
        <v/>
      </c>
      <c r="G547" s="540" t="str">
        <f t="shared" si="2273"/>
        <v/>
      </c>
      <c r="H547" s="540" t="str">
        <f t="shared" si="2273"/>
        <v/>
      </c>
      <c r="I547" s="540" t="str">
        <f t="shared" si="2273"/>
        <v/>
      </c>
      <c r="J547" s="540" t="str">
        <f t="shared" si="2273"/>
        <v/>
      </c>
      <c r="K547" s="540" t="str">
        <f t="shared" ref="K547:R547" si="2274">IF(K545="","",K545*K546/K$46/365/$G$1)</f>
        <v/>
      </c>
      <c r="L547" s="540" t="str">
        <f t="shared" si="2274"/>
        <v/>
      </c>
      <c r="M547" s="540" t="str">
        <f t="shared" si="2274"/>
        <v/>
      </c>
      <c r="N547" s="540" t="str">
        <f t="shared" si="2274"/>
        <v/>
      </c>
      <c r="O547" s="540" t="str">
        <f t="shared" si="2274"/>
        <v/>
      </c>
      <c r="P547" s="540" t="str">
        <f t="shared" si="2274"/>
        <v/>
      </c>
      <c r="Q547" s="540" t="str">
        <f t="shared" si="2274"/>
        <v/>
      </c>
      <c r="R547" s="540" t="str">
        <f t="shared" si="2274"/>
        <v/>
      </c>
      <c r="S547" s="364"/>
      <c r="T547" s="540" t="str">
        <f t="shared" ref="T547:AB547" si="2275">IF(T545="","",T545*T546/T$46/365/$G$1)</f>
        <v/>
      </c>
      <c r="U547" s="540" t="str">
        <f t="shared" si="2275"/>
        <v/>
      </c>
      <c r="V547" s="540" t="str">
        <f t="shared" si="2275"/>
        <v/>
      </c>
      <c r="W547" s="540" t="str">
        <f t="shared" si="2275"/>
        <v/>
      </c>
      <c r="X547" s="540" t="str">
        <f t="shared" si="2275"/>
        <v/>
      </c>
      <c r="Y547" s="540" t="str">
        <f t="shared" si="2275"/>
        <v/>
      </c>
      <c r="Z547" s="540" t="str">
        <f t="shared" si="2275"/>
        <v/>
      </c>
      <c r="AA547" s="540" t="str">
        <f t="shared" si="2275"/>
        <v/>
      </c>
      <c r="AB547" s="540" t="str">
        <f t="shared" si="2275"/>
        <v/>
      </c>
      <c r="AC547" s="540" t="str">
        <f t="shared" ref="AC547:AJ547" si="2276">IF(AC545="","",AC545*AC546/AC$46/365/$G$1)</f>
        <v/>
      </c>
      <c r="AD547" s="540" t="str">
        <f t="shared" si="2276"/>
        <v/>
      </c>
      <c r="AE547" s="540" t="str">
        <f t="shared" si="2276"/>
        <v/>
      </c>
      <c r="AF547" s="540" t="str">
        <f t="shared" si="2276"/>
        <v/>
      </c>
      <c r="AG547" s="540" t="str">
        <f t="shared" si="2276"/>
        <v/>
      </c>
      <c r="AH547" s="540" t="str">
        <f t="shared" si="2276"/>
        <v/>
      </c>
      <c r="AI547" s="540" t="str">
        <f t="shared" si="2276"/>
        <v/>
      </c>
      <c r="AJ547" s="540" t="str">
        <f t="shared" si="2276"/>
        <v/>
      </c>
      <c r="AK547" s="364"/>
      <c r="AL547" s="540" t="str">
        <f t="shared" ref="AL547:AT547" si="2277">IF(AL545="","",AL545*AL546/AL$46/365/$G$1)</f>
        <v/>
      </c>
      <c r="AM547" s="540" t="str">
        <f t="shared" si="2277"/>
        <v/>
      </c>
      <c r="AN547" s="540" t="str">
        <f t="shared" si="2277"/>
        <v/>
      </c>
      <c r="AO547" s="540" t="str">
        <f t="shared" si="2277"/>
        <v/>
      </c>
      <c r="AP547" s="540" t="str">
        <f t="shared" si="2277"/>
        <v/>
      </c>
      <c r="AQ547" s="540" t="str">
        <f t="shared" si="2277"/>
        <v/>
      </c>
      <c r="AR547" s="540" t="str">
        <f t="shared" si="2277"/>
        <v/>
      </c>
      <c r="AS547" s="540" t="str">
        <f t="shared" si="2277"/>
        <v/>
      </c>
      <c r="AT547" s="540" t="str">
        <f t="shared" si="2277"/>
        <v/>
      </c>
      <c r="AU547" s="540" t="str">
        <f t="shared" ref="AU547:BB547" si="2278">IF(AU545="","",AU545*AU546/AU$46/365/$G$1)</f>
        <v/>
      </c>
      <c r="AV547" s="540" t="str">
        <f t="shared" si="2278"/>
        <v/>
      </c>
      <c r="AW547" s="540" t="str">
        <f t="shared" si="2278"/>
        <v/>
      </c>
      <c r="AX547" s="540" t="str">
        <f t="shared" si="2278"/>
        <v/>
      </c>
      <c r="AY547" s="540" t="str">
        <f t="shared" si="2278"/>
        <v/>
      </c>
      <c r="AZ547" s="540" t="str">
        <f t="shared" si="2278"/>
        <v/>
      </c>
      <c r="BA547" s="540" t="str">
        <f t="shared" si="2278"/>
        <v/>
      </c>
      <c r="BB547" s="540" t="str">
        <f t="shared" si="2278"/>
        <v/>
      </c>
      <c r="BC547" s="427"/>
      <c r="BD547" s="540" t="str">
        <f t="shared" ref="BD547:BT547" si="2279">IF(BD545="","",BD545*BD546/BD$46/365/$G$1)</f>
        <v/>
      </c>
      <c r="BE547" s="540" t="str">
        <f t="shared" si="2279"/>
        <v/>
      </c>
      <c r="BF547" s="540" t="str">
        <f t="shared" si="2279"/>
        <v/>
      </c>
      <c r="BG547" s="540" t="str">
        <f t="shared" si="2279"/>
        <v/>
      </c>
      <c r="BH547" s="540" t="str">
        <f t="shared" si="2279"/>
        <v/>
      </c>
      <c r="BI547" s="540" t="str">
        <f t="shared" si="2279"/>
        <v/>
      </c>
      <c r="BJ547" s="540" t="str">
        <f t="shared" si="2279"/>
        <v/>
      </c>
      <c r="BK547" s="540" t="str">
        <f t="shared" si="2279"/>
        <v/>
      </c>
      <c r="BL547" s="540" t="str">
        <f t="shared" si="2279"/>
        <v/>
      </c>
      <c r="BM547" s="540" t="str">
        <f t="shared" ref="BM547:BT547" si="2280">IF(BM545="","",BM545*BM546/BM$46/365/$G$1)</f>
        <v/>
      </c>
      <c r="BN547" s="540" t="str">
        <f t="shared" si="2280"/>
        <v/>
      </c>
      <c r="BO547" s="540" t="str">
        <f t="shared" si="2280"/>
        <v/>
      </c>
      <c r="BP547" s="540" t="str">
        <f t="shared" si="2280"/>
        <v/>
      </c>
      <c r="BQ547" s="540" t="str">
        <f t="shared" si="2280"/>
        <v/>
      </c>
      <c r="BR547" s="540" t="str">
        <f t="shared" si="2280"/>
        <v/>
      </c>
      <c r="BS547" s="540" t="str">
        <f t="shared" si="2280"/>
        <v/>
      </c>
      <c r="BT547" s="540" t="str">
        <f t="shared" si="2280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07"/>
        <v/>
      </c>
      <c r="CA547" s="398" t="str">
        <f t="shared" si="2208"/>
        <v/>
      </c>
      <c r="CB547" s="398" t="str">
        <f t="shared" si="2209"/>
        <v/>
      </c>
      <c r="CC547" s="398" t="str">
        <f t="shared" si="2210"/>
        <v/>
      </c>
      <c r="CD547" s="111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4" t="str">
        <f t="shared" ref="CE547:CT547" si="228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5" t="str">
        <f t="shared" si="2281"/>
        <v/>
      </c>
      <c r="CG547" s="1115" t="str">
        <f t="shared" si="2281"/>
        <v/>
      </c>
      <c r="CH547" s="1115" t="str">
        <f t="shared" si="2281"/>
        <v/>
      </c>
      <c r="CI547" s="1115" t="str">
        <f t="shared" si="2281"/>
        <v/>
      </c>
      <c r="CJ547" s="1115" t="str">
        <f t="shared" si="2281"/>
        <v/>
      </c>
      <c r="CK547" s="1116" t="str">
        <f t="shared" si="2281"/>
        <v/>
      </c>
      <c r="CL547" s="1116" t="str">
        <f t="shared" si="2281"/>
        <v/>
      </c>
      <c r="CM547" s="1116" t="str">
        <f t="shared" si="2281"/>
        <v/>
      </c>
      <c r="CN547" s="1115" t="str">
        <f t="shared" si="2281"/>
        <v/>
      </c>
      <c r="CO547" s="1115" t="str">
        <f t="shared" si="2281"/>
        <v/>
      </c>
      <c r="CP547" s="1115" t="str">
        <f t="shared" si="2281"/>
        <v/>
      </c>
      <c r="CQ547" s="1115" t="str">
        <f t="shared" si="2281"/>
        <v/>
      </c>
      <c r="CR547" s="1115" t="str">
        <f t="shared" si="2281"/>
        <v/>
      </c>
      <c r="CS547" s="1114" t="str">
        <f t="shared" si="2281"/>
        <v/>
      </c>
      <c r="CT547" s="1117" t="str">
        <f t="shared" si="2281"/>
        <v/>
      </c>
      <c r="CU547" s="312" t="str">
        <f t="shared" si="2063"/>
        <v/>
      </c>
      <c r="CV547" s="313" t="str">
        <f t="shared" si="2064"/>
        <v/>
      </c>
      <c r="CW547" s="314" t="str">
        <f t="shared" si="2065"/>
        <v/>
      </c>
      <c r="CX547" s="314" t="str">
        <f t="shared" si="2066"/>
        <v/>
      </c>
      <c r="CY547" s="314" t="str">
        <f t="shared" si="2067"/>
        <v/>
      </c>
      <c r="CZ547" s="314" t="str">
        <f t="shared" si="2068"/>
        <v/>
      </c>
      <c r="DA547" s="314" t="str">
        <f t="shared" si="2069"/>
        <v/>
      </c>
      <c r="DB547" s="315" t="str">
        <f t="shared" si="2070"/>
        <v/>
      </c>
      <c r="DC547" s="315" t="str">
        <f t="shared" si="2071"/>
        <v/>
      </c>
      <c r="DD547" s="315" t="str">
        <f t="shared" si="2072"/>
        <v/>
      </c>
      <c r="DE547" s="314" t="str">
        <f t="shared" si="2073"/>
        <v/>
      </c>
      <c r="DF547" s="314" t="str">
        <f t="shared" si="2074"/>
        <v/>
      </c>
      <c r="DG547" s="314" t="str">
        <f t="shared" si="2075"/>
        <v/>
      </c>
      <c r="DH547" s="314" t="str">
        <f t="shared" si="2076"/>
        <v/>
      </c>
      <c r="DI547" s="314" t="str">
        <f t="shared" si="2077"/>
        <v/>
      </c>
      <c r="DJ547" s="313" t="str">
        <f t="shared" si="2078"/>
        <v/>
      </c>
      <c r="DK547" s="312" t="str">
        <f t="shared" si="2079"/>
        <v/>
      </c>
      <c r="DL547" s="428">
        <f t="shared" si="2203"/>
        <v>0</v>
      </c>
      <c r="DM547" s="66">
        <f t="shared" si="2204"/>
        <v>0</v>
      </c>
      <c r="DN547" s="66">
        <f t="shared" si="2205"/>
        <v>0</v>
      </c>
      <c r="DO547" s="66">
        <f t="shared" si="2206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07"/>
        <v/>
      </c>
      <c r="CA548" s="373" t="str">
        <f t="shared" si="2208"/>
        <v/>
      </c>
      <c r="CB548" s="373" t="str">
        <f t="shared" si="2209"/>
        <v/>
      </c>
      <c r="CC548" s="462" t="str">
        <f t="shared" si="2210"/>
        <v/>
      </c>
      <c r="CD548" s="11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9" t="str">
        <f t="shared" si="2272"/>
        <v/>
      </c>
      <c r="CF548" s="1110" t="str">
        <f t="shared" si="2272"/>
        <v/>
      </c>
      <c r="CG548" s="1110" t="str">
        <f t="shared" si="2272"/>
        <v/>
      </c>
      <c r="CH548" s="1110" t="str">
        <f t="shared" si="2272"/>
        <v/>
      </c>
      <c r="CI548" s="1110" t="str">
        <f t="shared" si="2272"/>
        <v/>
      </c>
      <c r="CJ548" s="1110" t="str">
        <f t="shared" si="2272"/>
        <v/>
      </c>
      <c r="CK548" s="1111" t="str">
        <f t="shared" si="2272"/>
        <v/>
      </c>
      <c r="CL548" s="1111" t="str">
        <f t="shared" si="2272"/>
        <v/>
      </c>
      <c r="CM548" s="1111" t="str">
        <f t="shared" si="2272"/>
        <v/>
      </c>
      <c r="CN548" s="1110" t="str">
        <f t="shared" si="2272"/>
        <v/>
      </c>
      <c r="CO548" s="1110" t="str">
        <f t="shared" si="2272"/>
        <v/>
      </c>
      <c r="CP548" s="1110" t="str">
        <f t="shared" si="2272"/>
        <v/>
      </c>
      <c r="CQ548" s="1110" t="str">
        <f t="shared" si="2272"/>
        <v/>
      </c>
      <c r="CR548" s="1110" t="str">
        <f t="shared" si="2272"/>
        <v/>
      </c>
      <c r="CS548" s="1109" t="str">
        <f t="shared" si="2272"/>
        <v/>
      </c>
      <c r="CT548" s="1112" t="str">
        <f t="shared" si="2272"/>
        <v/>
      </c>
      <c r="CU548" s="324" t="str">
        <f t="shared" si="2063"/>
        <v/>
      </c>
      <c r="CV548" s="325" t="str">
        <f t="shared" si="2064"/>
        <v/>
      </c>
      <c r="CW548" s="326" t="str">
        <f t="shared" si="2065"/>
        <v/>
      </c>
      <c r="CX548" s="326" t="str">
        <f t="shared" si="2066"/>
        <v/>
      </c>
      <c r="CY548" s="326" t="str">
        <f t="shared" si="2067"/>
        <v/>
      </c>
      <c r="CZ548" s="326" t="str">
        <f t="shared" si="2068"/>
        <v/>
      </c>
      <c r="DA548" s="326" t="str">
        <f t="shared" si="2069"/>
        <v/>
      </c>
      <c r="DB548" s="327" t="str">
        <f t="shared" si="2070"/>
        <v/>
      </c>
      <c r="DC548" s="327" t="str">
        <f t="shared" si="2071"/>
        <v/>
      </c>
      <c r="DD548" s="327" t="str">
        <f t="shared" si="2072"/>
        <v/>
      </c>
      <c r="DE548" s="326" t="str">
        <f t="shared" si="2073"/>
        <v/>
      </c>
      <c r="DF548" s="326" t="str">
        <f t="shared" si="2074"/>
        <v/>
      </c>
      <c r="DG548" s="326" t="str">
        <f t="shared" si="2075"/>
        <v/>
      </c>
      <c r="DH548" s="326" t="str">
        <f t="shared" si="2076"/>
        <v/>
      </c>
      <c r="DI548" s="326" t="str">
        <f t="shared" si="2077"/>
        <v/>
      </c>
      <c r="DJ548" s="325" t="str">
        <f t="shared" si="2078"/>
        <v/>
      </c>
      <c r="DK548" s="324" t="str">
        <f t="shared" si="2079"/>
        <v/>
      </c>
      <c r="DL548" s="428">
        <f t="shared" si="2203"/>
        <v>0</v>
      </c>
      <c r="DM548" s="66">
        <f t="shared" si="2204"/>
        <v>0</v>
      </c>
      <c r="DN548" s="66">
        <f t="shared" si="2205"/>
        <v>0</v>
      </c>
      <c r="DO548" s="66">
        <f t="shared" si="2206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282">IF(B548="","",B545*B548)</f>
        <v/>
      </c>
      <c r="C549" s="535" t="str">
        <f t="shared" si="2282"/>
        <v/>
      </c>
      <c r="D549" s="535" t="str">
        <f t="shared" si="2282"/>
        <v/>
      </c>
      <c r="E549" s="535" t="str">
        <f t="shared" si="2282"/>
        <v/>
      </c>
      <c r="F549" s="535" t="str">
        <f t="shared" si="2282"/>
        <v/>
      </c>
      <c r="G549" s="535" t="str">
        <f t="shared" si="2282"/>
        <v/>
      </c>
      <c r="H549" s="535" t="str">
        <f t="shared" si="2282"/>
        <v/>
      </c>
      <c r="I549" s="535" t="str">
        <f t="shared" si="2282"/>
        <v/>
      </c>
      <c r="J549" s="535" t="str">
        <f t="shared" si="2282"/>
        <v/>
      </c>
      <c r="K549" s="535" t="str">
        <f t="shared" ref="K549:R549" si="2283">IF(K548="","",K545*K548)</f>
        <v/>
      </c>
      <c r="L549" s="535" t="str">
        <f t="shared" si="2283"/>
        <v/>
      </c>
      <c r="M549" s="535" t="str">
        <f t="shared" si="2283"/>
        <v/>
      </c>
      <c r="N549" s="535" t="str">
        <f t="shared" si="2283"/>
        <v/>
      </c>
      <c r="O549" s="535" t="str">
        <f t="shared" si="2283"/>
        <v/>
      </c>
      <c r="P549" s="535" t="str">
        <f t="shared" si="2283"/>
        <v/>
      </c>
      <c r="Q549" s="535" t="str">
        <f t="shared" si="2283"/>
        <v/>
      </c>
      <c r="R549" s="535" t="str">
        <f t="shared" si="2283"/>
        <v/>
      </c>
      <c r="S549" s="541"/>
      <c r="T549" s="535" t="str">
        <f t="shared" ref="T549:AB549" si="2284">IF(T548="","",T545*T548)</f>
        <v/>
      </c>
      <c r="U549" s="535" t="str">
        <f t="shared" si="2284"/>
        <v/>
      </c>
      <c r="V549" s="535" t="str">
        <f t="shared" si="2284"/>
        <v/>
      </c>
      <c r="W549" s="535" t="str">
        <f t="shared" si="2284"/>
        <v/>
      </c>
      <c r="X549" s="535" t="str">
        <f t="shared" si="2284"/>
        <v/>
      </c>
      <c r="Y549" s="535" t="str">
        <f t="shared" si="2284"/>
        <v/>
      </c>
      <c r="Z549" s="535" t="str">
        <f t="shared" si="2284"/>
        <v/>
      </c>
      <c r="AA549" s="535" t="str">
        <f t="shared" si="2284"/>
        <v/>
      </c>
      <c r="AB549" s="535" t="str">
        <f t="shared" si="2284"/>
        <v/>
      </c>
      <c r="AC549" s="535" t="str">
        <f t="shared" ref="AC549:AJ549" si="2285">IF(AC548="","",AC545*AC548)</f>
        <v/>
      </c>
      <c r="AD549" s="535" t="str">
        <f t="shared" si="2285"/>
        <v/>
      </c>
      <c r="AE549" s="535" t="str">
        <f t="shared" si="2285"/>
        <v/>
      </c>
      <c r="AF549" s="535" t="str">
        <f t="shared" si="2285"/>
        <v/>
      </c>
      <c r="AG549" s="535" t="str">
        <f t="shared" si="2285"/>
        <v/>
      </c>
      <c r="AH549" s="535" t="str">
        <f t="shared" si="2285"/>
        <v/>
      </c>
      <c r="AI549" s="535" t="str">
        <f t="shared" si="2285"/>
        <v/>
      </c>
      <c r="AJ549" s="535" t="str">
        <f t="shared" si="2285"/>
        <v/>
      </c>
      <c r="AK549" s="541"/>
      <c r="AL549" s="535" t="str">
        <f t="shared" ref="AL549:BB549" si="2286">IF(AL548="","",AL545*AL548)</f>
        <v/>
      </c>
      <c r="AM549" s="535" t="str">
        <f t="shared" si="2286"/>
        <v/>
      </c>
      <c r="AN549" s="535" t="str">
        <f t="shared" si="2286"/>
        <v/>
      </c>
      <c r="AO549" s="535" t="str">
        <f t="shared" si="2286"/>
        <v/>
      </c>
      <c r="AP549" s="535" t="str">
        <f t="shared" si="2286"/>
        <v/>
      </c>
      <c r="AQ549" s="535" t="str">
        <f t="shared" si="2286"/>
        <v/>
      </c>
      <c r="AR549" s="535" t="str">
        <f t="shared" si="2286"/>
        <v/>
      </c>
      <c r="AS549" s="535" t="str">
        <f t="shared" si="2286"/>
        <v/>
      </c>
      <c r="AT549" s="535" t="str">
        <f t="shared" si="2286"/>
        <v/>
      </c>
      <c r="AU549" s="535" t="str">
        <f t="shared" si="2286"/>
        <v/>
      </c>
      <c r="AV549" s="535" t="str">
        <f t="shared" si="2286"/>
        <v/>
      </c>
      <c r="AW549" s="535" t="str">
        <f t="shared" si="2286"/>
        <v/>
      </c>
      <c r="AX549" s="535" t="str">
        <f t="shared" si="2286"/>
        <v/>
      </c>
      <c r="AY549" s="535" t="str">
        <f t="shared" si="2286"/>
        <v/>
      </c>
      <c r="AZ549" s="535" t="str">
        <f t="shared" si="2286"/>
        <v/>
      </c>
      <c r="BA549" s="535" t="str">
        <f t="shared" si="2286"/>
        <v/>
      </c>
      <c r="BB549" s="535" t="str">
        <f t="shared" si="2286"/>
        <v/>
      </c>
      <c r="BC549" s="541"/>
      <c r="BD549" s="535" t="str">
        <f t="shared" ref="BD549:BT549" si="2287">IF(BD548="","",BD545*BD548)</f>
        <v/>
      </c>
      <c r="BE549" s="535" t="str">
        <f t="shared" si="2287"/>
        <v/>
      </c>
      <c r="BF549" s="535" t="str">
        <f t="shared" si="2287"/>
        <v/>
      </c>
      <c r="BG549" s="535" t="str">
        <f t="shared" si="2287"/>
        <v/>
      </c>
      <c r="BH549" s="535" t="str">
        <f t="shared" si="2287"/>
        <v/>
      </c>
      <c r="BI549" s="535" t="str">
        <f t="shared" si="2287"/>
        <v/>
      </c>
      <c r="BJ549" s="535" t="str">
        <f t="shared" si="2287"/>
        <v/>
      </c>
      <c r="BK549" s="535" t="str">
        <f t="shared" si="2287"/>
        <v/>
      </c>
      <c r="BL549" s="535" t="str">
        <f t="shared" si="2287"/>
        <v/>
      </c>
      <c r="BM549" s="535" t="str">
        <f t="shared" ref="BM549:BT549" si="2288">IF(BM548="","",BM545*BM548)</f>
        <v/>
      </c>
      <c r="BN549" s="535" t="str">
        <f t="shared" si="2288"/>
        <v/>
      </c>
      <c r="BO549" s="535" t="str">
        <f t="shared" si="2288"/>
        <v/>
      </c>
      <c r="BP549" s="535" t="str">
        <f t="shared" si="2288"/>
        <v/>
      </c>
      <c r="BQ549" s="535" t="str">
        <f t="shared" si="2288"/>
        <v/>
      </c>
      <c r="BR549" s="535" t="str">
        <f t="shared" si="2288"/>
        <v/>
      </c>
      <c r="BS549" s="535" t="str">
        <f t="shared" si="2288"/>
        <v/>
      </c>
      <c r="BT549" s="535" t="str">
        <f t="shared" si="2288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07"/>
        <v/>
      </c>
      <c r="CA549" s="373" t="str">
        <f t="shared" si="2208"/>
        <v/>
      </c>
      <c r="CB549" s="373" t="str">
        <f t="shared" si="2209"/>
        <v/>
      </c>
      <c r="CC549" s="462" t="str">
        <f t="shared" si="2210"/>
        <v/>
      </c>
      <c r="CD549" s="11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9" t="str">
        <f t="shared" si="2272"/>
        <v/>
      </c>
      <c r="CF549" s="1110" t="str">
        <f t="shared" si="2272"/>
        <v/>
      </c>
      <c r="CG549" s="1110" t="str">
        <f t="shared" si="2272"/>
        <v/>
      </c>
      <c r="CH549" s="1110" t="str">
        <f t="shared" si="2272"/>
        <v/>
      </c>
      <c r="CI549" s="1110" t="str">
        <f t="shared" si="2272"/>
        <v/>
      </c>
      <c r="CJ549" s="1110" t="str">
        <f t="shared" si="2272"/>
        <v/>
      </c>
      <c r="CK549" s="1111" t="str">
        <f t="shared" si="2272"/>
        <v/>
      </c>
      <c r="CL549" s="1111" t="str">
        <f t="shared" si="2272"/>
        <v/>
      </c>
      <c r="CM549" s="1111" t="str">
        <f t="shared" si="2272"/>
        <v/>
      </c>
      <c r="CN549" s="1110" t="str">
        <f t="shared" si="2272"/>
        <v/>
      </c>
      <c r="CO549" s="1110" t="str">
        <f t="shared" si="2272"/>
        <v/>
      </c>
      <c r="CP549" s="1110" t="str">
        <f t="shared" si="2272"/>
        <v/>
      </c>
      <c r="CQ549" s="1110" t="str">
        <f t="shared" si="2272"/>
        <v/>
      </c>
      <c r="CR549" s="1110" t="str">
        <f t="shared" si="2272"/>
        <v/>
      </c>
      <c r="CS549" s="1109" t="str">
        <f t="shared" si="2272"/>
        <v/>
      </c>
      <c r="CT549" s="1112" t="str">
        <f t="shared" si="2272"/>
        <v/>
      </c>
      <c r="CU549" s="324" t="str">
        <f t="shared" si="2063"/>
        <v/>
      </c>
      <c r="CV549" s="325" t="str">
        <f t="shared" si="2064"/>
        <v/>
      </c>
      <c r="CW549" s="326" t="str">
        <f t="shared" si="2065"/>
        <v/>
      </c>
      <c r="CX549" s="326" t="str">
        <f t="shared" si="2066"/>
        <v/>
      </c>
      <c r="CY549" s="326" t="str">
        <f t="shared" si="2067"/>
        <v/>
      </c>
      <c r="CZ549" s="326" t="str">
        <f t="shared" si="2068"/>
        <v/>
      </c>
      <c r="DA549" s="326" t="str">
        <f t="shared" si="2069"/>
        <v/>
      </c>
      <c r="DB549" s="327" t="str">
        <f t="shared" si="2070"/>
        <v/>
      </c>
      <c r="DC549" s="327" t="str">
        <f t="shared" si="2071"/>
        <v/>
      </c>
      <c r="DD549" s="327" t="str">
        <f t="shared" si="2072"/>
        <v/>
      </c>
      <c r="DE549" s="326" t="str">
        <f t="shared" si="2073"/>
        <v/>
      </c>
      <c r="DF549" s="326" t="str">
        <f t="shared" si="2074"/>
        <v/>
      </c>
      <c r="DG549" s="326" t="str">
        <f t="shared" si="2075"/>
        <v/>
      </c>
      <c r="DH549" s="326" t="str">
        <f t="shared" si="2076"/>
        <v/>
      </c>
      <c r="DI549" s="326" t="str">
        <f t="shared" si="2077"/>
        <v/>
      </c>
      <c r="DJ549" s="325" t="str">
        <f t="shared" si="2078"/>
        <v/>
      </c>
      <c r="DK549" s="324" t="str">
        <f t="shared" si="2079"/>
        <v/>
      </c>
      <c r="DL549" s="428">
        <f t="shared" si="2203"/>
        <v>0</v>
      </c>
      <c r="DM549" s="66">
        <f t="shared" si="2204"/>
        <v>0</v>
      </c>
      <c r="DN549" s="66">
        <f t="shared" si="2205"/>
        <v>0</v>
      </c>
      <c r="DO549" s="66">
        <f t="shared" si="2206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4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63"/>
        <v/>
      </c>
      <c r="CV550" s="325" t="str">
        <f t="shared" si="2064"/>
        <v/>
      </c>
      <c r="CW550" s="326" t="str">
        <f t="shared" si="2065"/>
        <v/>
      </c>
      <c r="CX550" s="326" t="str">
        <f t="shared" si="2066"/>
        <v/>
      </c>
      <c r="CY550" s="326" t="str">
        <f t="shared" si="2067"/>
        <v/>
      </c>
      <c r="CZ550" s="326" t="str">
        <f t="shared" si="2068"/>
        <v/>
      </c>
      <c r="DA550" s="326" t="str">
        <f t="shared" si="2069"/>
        <v/>
      </c>
      <c r="DB550" s="327" t="str">
        <f t="shared" si="2070"/>
        <v/>
      </c>
      <c r="DC550" s="327" t="str">
        <f t="shared" si="2071"/>
        <v/>
      </c>
      <c r="DD550" s="327" t="str">
        <f t="shared" si="2072"/>
        <v/>
      </c>
      <c r="DE550" s="326" t="str">
        <f t="shared" si="2073"/>
        <v/>
      </c>
      <c r="DF550" s="326" t="str">
        <f t="shared" si="2074"/>
        <v/>
      </c>
      <c r="DG550" s="326" t="str">
        <f t="shared" si="2075"/>
        <v/>
      </c>
      <c r="DH550" s="326" t="str">
        <f t="shared" si="2076"/>
        <v/>
      </c>
      <c r="DI550" s="326" t="str">
        <f t="shared" si="2077"/>
        <v/>
      </c>
      <c r="DJ550" s="325" t="str">
        <f t="shared" si="2078"/>
        <v/>
      </c>
      <c r="DK550" s="324" t="str">
        <f t="shared" si="2079"/>
        <v/>
      </c>
      <c r="DL550" s="428">
        <f t="shared" si="2203"/>
        <v>0</v>
      </c>
      <c r="DM550" s="66">
        <f t="shared" si="2204"/>
        <v>0</v>
      </c>
      <c r="DN550" s="66">
        <f t="shared" si="2205"/>
        <v>0</v>
      </c>
      <c r="DO550" s="66">
        <f t="shared" si="2206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07"/>
        <v/>
      </c>
      <c r="CA551" s="373" t="str">
        <f t="shared" si="2208"/>
        <v/>
      </c>
      <c r="CB551" s="373">
        <f t="shared" si="2209"/>
        <v>280</v>
      </c>
      <c r="CC551" s="462">
        <f t="shared" si="2210"/>
        <v>85</v>
      </c>
      <c r="CD551" s="11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9" t="str">
        <f t="shared" si="2272"/>
        <v/>
      </c>
      <c r="CF551" s="1110" t="str">
        <f t="shared" si="2272"/>
        <v/>
      </c>
      <c r="CG551" s="1110" t="str">
        <f t="shared" si="2272"/>
        <v/>
      </c>
      <c r="CH551" s="1110" t="str">
        <f t="shared" si="2272"/>
        <v/>
      </c>
      <c r="CI551" s="1110" t="str">
        <f t="shared" si="2272"/>
        <v/>
      </c>
      <c r="CJ551" s="1110" t="str">
        <f t="shared" si="2272"/>
        <v/>
      </c>
      <c r="CK551" s="1111">
        <f t="shared" si="2272"/>
        <v>10</v>
      </c>
      <c r="CL551" s="1111">
        <f t="shared" si="2272"/>
        <v>80</v>
      </c>
      <c r="CM551" s="1111">
        <f t="shared" si="2272"/>
        <v>90</v>
      </c>
      <c r="CN551" s="1110">
        <f t="shared" si="2272"/>
        <v>240</v>
      </c>
      <c r="CO551" s="1110" t="str">
        <f t="shared" si="2272"/>
        <v/>
      </c>
      <c r="CP551" s="1110" t="str">
        <f t="shared" si="2272"/>
        <v/>
      </c>
      <c r="CQ551" s="1110" t="str">
        <f t="shared" si="2272"/>
        <v/>
      </c>
      <c r="CR551" s="1110" t="str">
        <f t="shared" si="2272"/>
        <v/>
      </c>
      <c r="CS551" s="1109" t="str">
        <f t="shared" si="2272"/>
        <v/>
      </c>
      <c r="CT551" s="1112" t="str">
        <f t="shared" si="2272"/>
        <v/>
      </c>
      <c r="CU551" s="324" t="str">
        <f t="shared" si="2063"/>
        <v/>
      </c>
      <c r="CV551" s="325" t="str">
        <f t="shared" si="2064"/>
        <v/>
      </c>
      <c r="CW551" s="326" t="str">
        <f t="shared" si="2065"/>
        <v/>
      </c>
      <c r="CX551" s="326" t="str">
        <f t="shared" si="2066"/>
        <v/>
      </c>
      <c r="CY551" s="326" t="str">
        <f t="shared" si="2067"/>
        <v/>
      </c>
      <c r="CZ551" s="326" t="str">
        <f t="shared" si="2068"/>
        <v/>
      </c>
      <c r="DA551" s="326" t="str">
        <f t="shared" si="2069"/>
        <v/>
      </c>
      <c r="DB551" s="327">
        <f t="shared" si="2070"/>
        <v>10</v>
      </c>
      <c r="DC551" s="327">
        <f t="shared" si="2071"/>
        <v>80</v>
      </c>
      <c r="DD551" s="327">
        <f t="shared" si="2072"/>
        <v>90</v>
      </c>
      <c r="DE551" s="326">
        <f t="shared" si="2073"/>
        <v>240</v>
      </c>
      <c r="DF551" s="326" t="str">
        <f t="shared" si="2074"/>
        <v/>
      </c>
      <c r="DG551" s="326" t="str">
        <f t="shared" si="2075"/>
        <v/>
      </c>
      <c r="DH551" s="326" t="str">
        <f t="shared" si="2076"/>
        <v/>
      </c>
      <c r="DI551" s="326" t="str">
        <f t="shared" si="2077"/>
        <v/>
      </c>
      <c r="DJ551" s="325" t="str">
        <f t="shared" si="2078"/>
        <v/>
      </c>
      <c r="DK551" s="324" t="str">
        <f t="shared" si="2079"/>
        <v/>
      </c>
      <c r="DL551" s="428">
        <f t="shared" si="2203"/>
        <v>1</v>
      </c>
      <c r="DM551" s="66">
        <f t="shared" si="2204"/>
        <v>0</v>
      </c>
      <c r="DN551" s="66">
        <f t="shared" si="2205"/>
        <v>3</v>
      </c>
      <c r="DO551" s="66">
        <f t="shared" si="2206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640*$K$1</f>
        <v>640</v>
      </c>
      <c r="C552" s="536">
        <f t="shared" ref="C552:R552" si="2289">640*$K$1</f>
        <v>640</v>
      </c>
      <c r="D552" s="536">
        <f t="shared" si="2289"/>
        <v>640</v>
      </c>
      <c r="E552" s="536">
        <f t="shared" si="2289"/>
        <v>640</v>
      </c>
      <c r="F552" s="536">
        <f t="shared" si="2289"/>
        <v>640</v>
      </c>
      <c r="G552" s="536">
        <f t="shared" si="2289"/>
        <v>640</v>
      </c>
      <c r="H552" s="536">
        <f t="shared" si="2289"/>
        <v>640</v>
      </c>
      <c r="I552" s="536">
        <f t="shared" si="2289"/>
        <v>640</v>
      </c>
      <c r="J552" s="536">
        <f t="shared" si="2289"/>
        <v>640</v>
      </c>
      <c r="K552" s="536">
        <f t="shared" si="2289"/>
        <v>640</v>
      </c>
      <c r="L552" s="536">
        <f t="shared" si="2289"/>
        <v>640</v>
      </c>
      <c r="M552" s="536">
        <f t="shared" si="2289"/>
        <v>640</v>
      </c>
      <c r="N552" s="536">
        <f t="shared" si="2289"/>
        <v>640</v>
      </c>
      <c r="O552" s="536">
        <f t="shared" si="2289"/>
        <v>640</v>
      </c>
      <c r="P552" s="536">
        <f t="shared" si="2289"/>
        <v>640</v>
      </c>
      <c r="Q552" s="536">
        <f t="shared" si="2289"/>
        <v>640</v>
      </c>
      <c r="R552" s="536">
        <f t="shared" si="2289"/>
        <v>640</v>
      </c>
      <c r="S552" s="378"/>
      <c r="T552" s="536">
        <f>640*$K$1</f>
        <v>640</v>
      </c>
      <c r="U552" s="536">
        <f t="shared" ref="U552:AJ552" si="2290">640*$K$1</f>
        <v>640</v>
      </c>
      <c r="V552" s="536">
        <f t="shared" si="2290"/>
        <v>640</v>
      </c>
      <c r="W552" s="536">
        <f t="shared" si="2290"/>
        <v>640</v>
      </c>
      <c r="X552" s="536">
        <f t="shared" si="2290"/>
        <v>640</v>
      </c>
      <c r="Y552" s="536">
        <f t="shared" si="2290"/>
        <v>640</v>
      </c>
      <c r="Z552" s="536">
        <f t="shared" si="2290"/>
        <v>640</v>
      </c>
      <c r="AA552" s="536">
        <f t="shared" si="2290"/>
        <v>640</v>
      </c>
      <c r="AB552" s="536">
        <f t="shared" si="2290"/>
        <v>640</v>
      </c>
      <c r="AC552" s="536">
        <f t="shared" si="2290"/>
        <v>640</v>
      </c>
      <c r="AD552" s="536">
        <f t="shared" si="2290"/>
        <v>640</v>
      </c>
      <c r="AE552" s="536">
        <f t="shared" si="2290"/>
        <v>640</v>
      </c>
      <c r="AF552" s="536">
        <f t="shared" si="2290"/>
        <v>640</v>
      </c>
      <c r="AG552" s="536">
        <f t="shared" si="2290"/>
        <v>640</v>
      </c>
      <c r="AH552" s="536">
        <f t="shared" si="2290"/>
        <v>640</v>
      </c>
      <c r="AI552" s="536">
        <f t="shared" si="2290"/>
        <v>640</v>
      </c>
      <c r="AJ552" s="536">
        <f t="shared" si="2290"/>
        <v>640</v>
      </c>
      <c r="AK552" s="378"/>
      <c r="AL552" s="536">
        <f>640*$K$1</f>
        <v>640</v>
      </c>
      <c r="AM552" s="536">
        <f t="shared" ref="AM552:BB552" si="2291">640*$K$1</f>
        <v>640</v>
      </c>
      <c r="AN552" s="536">
        <f t="shared" si="2291"/>
        <v>640</v>
      </c>
      <c r="AO552" s="536">
        <f t="shared" si="2291"/>
        <v>640</v>
      </c>
      <c r="AP552" s="536">
        <f t="shared" si="2291"/>
        <v>640</v>
      </c>
      <c r="AQ552" s="536">
        <f t="shared" si="2291"/>
        <v>640</v>
      </c>
      <c r="AR552" s="536">
        <f t="shared" si="2291"/>
        <v>640</v>
      </c>
      <c r="AS552" s="536">
        <f t="shared" si="2291"/>
        <v>640</v>
      </c>
      <c r="AT552" s="536">
        <f t="shared" si="2291"/>
        <v>640</v>
      </c>
      <c r="AU552" s="536">
        <f t="shared" si="2291"/>
        <v>640</v>
      </c>
      <c r="AV552" s="536">
        <f t="shared" si="2291"/>
        <v>640</v>
      </c>
      <c r="AW552" s="536">
        <f t="shared" si="2291"/>
        <v>640</v>
      </c>
      <c r="AX552" s="536">
        <f t="shared" si="2291"/>
        <v>640</v>
      </c>
      <c r="AY552" s="536">
        <f t="shared" si="2291"/>
        <v>640</v>
      </c>
      <c r="AZ552" s="536">
        <f t="shared" si="2291"/>
        <v>640</v>
      </c>
      <c r="BA552" s="536">
        <f t="shared" si="2291"/>
        <v>640</v>
      </c>
      <c r="BB552" s="536">
        <f t="shared" si="2291"/>
        <v>640</v>
      </c>
      <c r="BC552" s="530"/>
      <c r="BD552" s="536">
        <f>640*$K$1</f>
        <v>640</v>
      </c>
      <c r="BE552" s="536">
        <f t="shared" ref="BE552:BY552" si="2292">640*$K$1</f>
        <v>640</v>
      </c>
      <c r="BF552" s="536">
        <f t="shared" si="2292"/>
        <v>640</v>
      </c>
      <c r="BG552" s="536">
        <f t="shared" si="2292"/>
        <v>640</v>
      </c>
      <c r="BH552" s="536">
        <f t="shared" si="2292"/>
        <v>640</v>
      </c>
      <c r="BI552" s="536">
        <f t="shared" si="2292"/>
        <v>640</v>
      </c>
      <c r="BJ552" s="536">
        <f t="shared" si="2292"/>
        <v>640</v>
      </c>
      <c r="BK552" s="536">
        <f t="shared" si="2292"/>
        <v>640</v>
      </c>
      <c r="BL552" s="536">
        <f t="shared" si="2292"/>
        <v>640</v>
      </c>
      <c r="BM552" s="536">
        <f t="shared" si="2292"/>
        <v>640</v>
      </c>
      <c r="BN552" s="536">
        <f t="shared" si="2292"/>
        <v>640</v>
      </c>
      <c r="BO552" s="536">
        <f t="shared" si="2292"/>
        <v>640</v>
      </c>
      <c r="BP552" s="536">
        <f t="shared" si="2292"/>
        <v>640</v>
      </c>
      <c r="BQ552" s="536">
        <f t="shared" si="2292"/>
        <v>640</v>
      </c>
      <c r="BR552" s="536">
        <f t="shared" si="2292"/>
        <v>640</v>
      </c>
      <c r="BS552" s="536">
        <f t="shared" si="2292"/>
        <v>640</v>
      </c>
      <c r="BT552" s="536">
        <f t="shared" si="2292"/>
        <v>640</v>
      </c>
      <c r="BU552" s="530"/>
      <c r="BV552" s="536">
        <f t="shared" si="2292"/>
        <v>640</v>
      </c>
      <c r="BW552" s="536">
        <f t="shared" si="2292"/>
        <v>640</v>
      </c>
      <c r="BX552" s="536">
        <f t="shared" si="2292"/>
        <v>640</v>
      </c>
      <c r="BY552" s="536">
        <f t="shared" si="2292"/>
        <v>640</v>
      </c>
      <c r="BZ552" s="373">
        <f t="shared" si="2207"/>
        <v>640</v>
      </c>
      <c r="CA552" s="373">
        <f t="shared" si="2208"/>
        <v>640</v>
      </c>
      <c r="CB552" s="373">
        <f t="shared" si="2209"/>
        <v>640</v>
      </c>
      <c r="CC552" s="462">
        <f t="shared" si="2210"/>
        <v>640</v>
      </c>
      <c r="CD552" s="11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640</v>
      </c>
      <c r="CE552" s="1109">
        <f t="shared" si="2272"/>
        <v>640</v>
      </c>
      <c r="CF552" s="1110">
        <f t="shared" si="2272"/>
        <v>640</v>
      </c>
      <c r="CG552" s="1110">
        <f t="shared" si="2272"/>
        <v>640</v>
      </c>
      <c r="CH552" s="1110">
        <f t="shared" si="2272"/>
        <v>640</v>
      </c>
      <c r="CI552" s="1110">
        <f t="shared" si="2272"/>
        <v>640</v>
      </c>
      <c r="CJ552" s="1110">
        <f t="shared" si="2272"/>
        <v>640</v>
      </c>
      <c r="CK552" s="1111">
        <f t="shared" si="2272"/>
        <v>640</v>
      </c>
      <c r="CL552" s="1111">
        <f t="shared" si="2272"/>
        <v>640</v>
      </c>
      <c r="CM552" s="1111">
        <f t="shared" si="2272"/>
        <v>640</v>
      </c>
      <c r="CN552" s="1110">
        <f t="shared" si="2272"/>
        <v>640</v>
      </c>
      <c r="CO552" s="1110">
        <f t="shared" si="2272"/>
        <v>640</v>
      </c>
      <c r="CP552" s="1110">
        <f t="shared" si="2272"/>
        <v>640</v>
      </c>
      <c r="CQ552" s="1110">
        <f t="shared" si="2272"/>
        <v>640</v>
      </c>
      <c r="CR552" s="1110">
        <f t="shared" si="2272"/>
        <v>640</v>
      </c>
      <c r="CS552" s="1109">
        <f t="shared" si="2272"/>
        <v>640</v>
      </c>
      <c r="CT552" s="1112">
        <f t="shared" si="2272"/>
        <v>640</v>
      </c>
      <c r="CU552" s="324">
        <f t="shared" si="2063"/>
        <v>640</v>
      </c>
      <c r="CV552" s="325">
        <f t="shared" si="2064"/>
        <v>640</v>
      </c>
      <c r="CW552" s="326">
        <f t="shared" si="2065"/>
        <v>640</v>
      </c>
      <c r="CX552" s="326">
        <f t="shared" si="2066"/>
        <v>640</v>
      </c>
      <c r="CY552" s="326">
        <f t="shared" si="2067"/>
        <v>640</v>
      </c>
      <c r="CZ552" s="326">
        <f t="shared" si="2068"/>
        <v>640</v>
      </c>
      <c r="DA552" s="326">
        <f t="shared" si="2069"/>
        <v>640</v>
      </c>
      <c r="DB552" s="327">
        <f t="shared" si="2070"/>
        <v>640</v>
      </c>
      <c r="DC552" s="327">
        <f t="shared" si="2071"/>
        <v>640</v>
      </c>
      <c r="DD552" s="327">
        <f t="shared" si="2072"/>
        <v>640</v>
      </c>
      <c r="DE552" s="326">
        <f t="shared" si="2073"/>
        <v>640</v>
      </c>
      <c r="DF552" s="326">
        <f t="shared" si="2074"/>
        <v>640</v>
      </c>
      <c r="DG552" s="326">
        <f t="shared" si="2075"/>
        <v>640</v>
      </c>
      <c r="DH552" s="326">
        <f t="shared" si="2076"/>
        <v>640</v>
      </c>
      <c r="DI552" s="326">
        <f t="shared" si="2077"/>
        <v>640</v>
      </c>
      <c r="DJ552" s="325">
        <f t="shared" si="2078"/>
        <v>640</v>
      </c>
      <c r="DK552" s="324">
        <f t="shared" si="2079"/>
        <v>640</v>
      </c>
      <c r="DL552" s="428">
        <f t="shared" si="2203"/>
        <v>17</v>
      </c>
      <c r="DM552" s="66">
        <f t="shared" si="2204"/>
        <v>17</v>
      </c>
      <c r="DN552" s="66">
        <f t="shared" si="2205"/>
        <v>17</v>
      </c>
      <c r="DO552" s="66">
        <f t="shared" si="2206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293">IF(B551="","",B551*B552/B$46/365/$G$1)</f>
        <v/>
      </c>
      <c r="C553" s="540">
        <f t="shared" si="2293"/>
        <v>4.771223557916318E-3</v>
      </c>
      <c r="D553" s="540" t="str">
        <f t="shared" si="2293"/>
        <v/>
      </c>
      <c r="E553" s="540" t="str">
        <f t="shared" si="2293"/>
        <v/>
      </c>
      <c r="F553" s="540" t="str">
        <f t="shared" si="2293"/>
        <v/>
      </c>
      <c r="G553" s="540" t="str">
        <f t="shared" si="2293"/>
        <v/>
      </c>
      <c r="H553" s="540" t="str">
        <f t="shared" si="2293"/>
        <v/>
      </c>
      <c r="I553" s="540" t="str">
        <f t="shared" si="2293"/>
        <v/>
      </c>
      <c r="J553" s="540" t="str">
        <f t="shared" si="2293"/>
        <v/>
      </c>
      <c r="K553" s="540" t="str">
        <f t="shared" ref="K553:R553" si="2294">IF(K551="","",K551*K552/K$46/365/$G$1)</f>
        <v/>
      </c>
      <c r="L553" s="540" t="str">
        <f t="shared" si="2294"/>
        <v/>
      </c>
      <c r="M553" s="540" t="str">
        <f t="shared" si="2294"/>
        <v/>
      </c>
      <c r="N553" s="540" t="str">
        <f t="shared" si="2294"/>
        <v/>
      </c>
      <c r="O553" s="540" t="str">
        <f t="shared" si="2294"/>
        <v/>
      </c>
      <c r="P553" s="540" t="str">
        <f t="shared" si="2294"/>
        <v/>
      </c>
      <c r="Q553" s="540" t="str">
        <f t="shared" si="2294"/>
        <v/>
      </c>
      <c r="R553" s="540" t="str">
        <f t="shared" si="2294"/>
        <v/>
      </c>
      <c r="S553" s="364"/>
      <c r="T553" s="540" t="str">
        <f t="shared" ref="T553:AB553" si="2295">IF(T551="","",T551*T552/T$46/365/$G$1)</f>
        <v/>
      </c>
      <c r="U553" s="540" t="str">
        <f t="shared" si="2295"/>
        <v/>
      </c>
      <c r="V553" s="540" t="str">
        <f t="shared" si="2295"/>
        <v/>
      </c>
      <c r="W553" s="540" t="str">
        <f t="shared" si="2295"/>
        <v/>
      </c>
      <c r="X553" s="540" t="str">
        <f t="shared" si="2295"/>
        <v/>
      </c>
      <c r="Y553" s="540" t="str">
        <f t="shared" si="2295"/>
        <v/>
      </c>
      <c r="Z553" s="540" t="str">
        <f t="shared" si="2295"/>
        <v/>
      </c>
      <c r="AA553" s="540" t="str">
        <f t="shared" si="2295"/>
        <v/>
      </c>
      <c r="AB553" s="540" t="str">
        <f t="shared" si="2295"/>
        <v/>
      </c>
      <c r="AC553" s="540" t="str">
        <f t="shared" ref="AC553:AJ553" si="2296">IF(AC551="","",AC551*AC552/AC$46/365/$G$1)</f>
        <v/>
      </c>
      <c r="AD553" s="540" t="str">
        <f t="shared" si="2296"/>
        <v/>
      </c>
      <c r="AE553" s="540" t="str">
        <f t="shared" si="2296"/>
        <v/>
      </c>
      <c r="AF553" s="540" t="str">
        <f t="shared" si="2296"/>
        <v/>
      </c>
      <c r="AG553" s="540" t="str">
        <f t="shared" si="2296"/>
        <v/>
      </c>
      <c r="AH553" s="540" t="str">
        <f t="shared" si="2296"/>
        <v/>
      </c>
      <c r="AI553" s="540" t="str">
        <f t="shared" si="2296"/>
        <v/>
      </c>
      <c r="AJ553" s="540" t="str">
        <f t="shared" si="2296"/>
        <v/>
      </c>
      <c r="AK553" s="364"/>
      <c r="AL553" s="540" t="str">
        <f t="shared" ref="AL553:AT553" si="2297">IF(AL551="","",AL551*AL552/AL$46/365/$G$1)</f>
        <v/>
      </c>
      <c r="AM553" s="540" t="str">
        <f t="shared" si="2297"/>
        <v/>
      </c>
      <c r="AN553" s="540" t="str">
        <f t="shared" si="2297"/>
        <v/>
      </c>
      <c r="AO553" s="540">
        <f t="shared" si="2297"/>
        <v>1.6699282452707111E-2</v>
      </c>
      <c r="AP553" s="540" t="str">
        <f t="shared" si="2297"/>
        <v/>
      </c>
      <c r="AQ553" s="540" t="str">
        <f t="shared" si="2297"/>
        <v/>
      </c>
      <c r="AR553" s="540" t="str">
        <f t="shared" si="2297"/>
        <v/>
      </c>
      <c r="AS553" s="540">
        <f t="shared" si="2297"/>
        <v>3.3398564905414221E-2</v>
      </c>
      <c r="AT553" s="540">
        <f t="shared" si="2297"/>
        <v>2.3378995433789952E-2</v>
      </c>
      <c r="AU553" s="540" t="str">
        <f t="shared" ref="AU553:BB553" si="2298">IF(AU551="","",AU551*AU552/AU$46/365/$G$1)</f>
        <v/>
      </c>
      <c r="AV553" s="540" t="str">
        <f t="shared" si="2298"/>
        <v/>
      </c>
      <c r="AW553" s="540" t="str">
        <f t="shared" si="2298"/>
        <v/>
      </c>
      <c r="AX553" s="540" t="str">
        <f t="shared" si="2298"/>
        <v/>
      </c>
      <c r="AY553" s="540" t="str">
        <f t="shared" si="2298"/>
        <v/>
      </c>
      <c r="AZ553" s="540" t="str">
        <f t="shared" si="2298"/>
        <v/>
      </c>
      <c r="BA553" s="540" t="str">
        <f t="shared" si="2298"/>
        <v/>
      </c>
      <c r="BB553" s="540" t="str">
        <f t="shared" si="2298"/>
        <v/>
      </c>
      <c r="BC553" s="427"/>
      <c r="BD553" s="540" t="str">
        <f t="shared" ref="BD553:BT553" si="2299">IF(BD551="","",BD551*BD552/BD$46/365/$G$1)</f>
        <v/>
      </c>
      <c r="BE553" s="540" t="str">
        <f t="shared" si="2299"/>
        <v/>
      </c>
      <c r="BF553" s="540">
        <f t="shared" si="2299"/>
        <v>6.6797129810828434E-3</v>
      </c>
      <c r="BG553" s="540" t="str">
        <f t="shared" si="2299"/>
        <v/>
      </c>
      <c r="BH553" s="540">
        <f t="shared" si="2299"/>
        <v>7.5146771037181989E-3</v>
      </c>
      <c r="BI553" s="540" t="str">
        <f t="shared" si="2299"/>
        <v/>
      </c>
      <c r="BJ553" s="540">
        <f t="shared" si="2299"/>
        <v>1.391606871058926E-3</v>
      </c>
      <c r="BK553" s="540" t="str">
        <f t="shared" si="2299"/>
        <v/>
      </c>
      <c r="BL553" s="540">
        <f t="shared" si="2299"/>
        <v>2.2265709936942817E-2</v>
      </c>
      <c r="BM553" s="540" t="str">
        <f t="shared" ref="BM553:BT553" si="2300">IF(BM551="","",BM551*BM552/BM$46/365/$G$1)</f>
        <v/>
      </c>
      <c r="BN553" s="540" t="str">
        <f t="shared" si="2300"/>
        <v/>
      </c>
      <c r="BO553" s="540" t="str">
        <f t="shared" si="2300"/>
        <v/>
      </c>
      <c r="BP553" s="540" t="str">
        <f t="shared" si="2300"/>
        <v/>
      </c>
      <c r="BQ553" s="540" t="str">
        <f t="shared" si="2300"/>
        <v/>
      </c>
      <c r="BR553" s="540" t="str">
        <f t="shared" si="2300"/>
        <v/>
      </c>
      <c r="BS553" s="540" t="str">
        <f t="shared" si="2300"/>
        <v/>
      </c>
      <c r="BT553" s="540" t="str">
        <f t="shared" si="2300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07"/>
        <v/>
      </c>
      <c r="CA553" s="398" t="str">
        <f t="shared" si="2208"/>
        <v/>
      </c>
      <c r="CB553" s="398">
        <f t="shared" si="2209"/>
        <v>2.3378995433789955E-2</v>
      </c>
      <c r="CC553" s="398">
        <f t="shared" si="2210"/>
        <v>7.0971950424005247E-3</v>
      </c>
      <c r="CD553" s="111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4" t="str">
        <f t="shared" si="2272"/>
        <v/>
      </c>
      <c r="CF553" s="1115" t="str">
        <f t="shared" si="2272"/>
        <v/>
      </c>
      <c r="CG553" s="1115" t="str">
        <f t="shared" si="2272"/>
        <v/>
      </c>
      <c r="CH553" s="1115" t="str">
        <f t="shared" si="2272"/>
        <v/>
      </c>
      <c r="CI553" s="1115" t="str">
        <f t="shared" si="2272"/>
        <v/>
      </c>
      <c r="CJ553" s="1115" t="str">
        <f t="shared" si="2272"/>
        <v/>
      </c>
      <c r="CK553" s="1116">
        <f t="shared" si="2272"/>
        <v>1.391606871058926E-3</v>
      </c>
      <c r="CL553" s="1116">
        <f t="shared" si="2272"/>
        <v>6.6797129810828434E-3</v>
      </c>
      <c r="CM553" s="1116">
        <f t="shared" si="2272"/>
        <v>7.5146771037181989E-3</v>
      </c>
      <c r="CN553" s="1115">
        <f t="shared" si="2272"/>
        <v>2.2265709936942817E-2</v>
      </c>
      <c r="CO553" s="1115" t="str">
        <f t="shared" si="2272"/>
        <v/>
      </c>
      <c r="CP553" s="1115" t="str">
        <f t="shared" si="2272"/>
        <v/>
      </c>
      <c r="CQ553" s="1115" t="str">
        <f t="shared" si="2272"/>
        <v/>
      </c>
      <c r="CR553" s="1115" t="str">
        <f t="shared" si="2272"/>
        <v/>
      </c>
      <c r="CS553" s="1114" t="str">
        <f t="shared" si="2272"/>
        <v/>
      </c>
      <c r="CT553" s="1117" t="str">
        <f t="shared" si="2272"/>
        <v/>
      </c>
      <c r="CU553" s="312" t="str">
        <f t="shared" si="2063"/>
        <v/>
      </c>
      <c r="CV553" s="313" t="str">
        <f t="shared" si="2064"/>
        <v/>
      </c>
      <c r="CW553" s="314" t="str">
        <f t="shared" si="2065"/>
        <v/>
      </c>
      <c r="CX553" s="314" t="str">
        <f t="shared" si="2066"/>
        <v/>
      </c>
      <c r="CY553" s="314" t="str">
        <f t="shared" si="2067"/>
        <v/>
      </c>
      <c r="CZ553" s="314" t="str">
        <f t="shared" si="2068"/>
        <v/>
      </c>
      <c r="DA553" s="314" t="str">
        <f t="shared" si="2069"/>
        <v/>
      </c>
      <c r="DB553" s="315">
        <f t="shared" si="2070"/>
        <v>1.391606871058926E-3</v>
      </c>
      <c r="DC553" s="315">
        <f t="shared" si="2071"/>
        <v>6.6797129810828434E-3</v>
      </c>
      <c r="DD553" s="315">
        <f t="shared" si="2072"/>
        <v>7.5146771037181989E-3</v>
      </c>
      <c r="DE553" s="314">
        <f t="shared" si="2073"/>
        <v>2.2265709936942817E-2</v>
      </c>
      <c r="DF553" s="314" t="str">
        <f t="shared" si="2074"/>
        <v/>
      </c>
      <c r="DG553" s="314" t="str">
        <f t="shared" si="2075"/>
        <v/>
      </c>
      <c r="DH553" s="314" t="str">
        <f t="shared" si="2076"/>
        <v/>
      </c>
      <c r="DI553" s="314" t="str">
        <f t="shared" si="2077"/>
        <v/>
      </c>
      <c r="DJ553" s="313" t="str">
        <f t="shared" si="2078"/>
        <v/>
      </c>
      <c r="DK553" s="312" t="str">
        <f t="shared" si="2079"/>
        <v/>
      </c>
      <c r="DL553" s="428">
        <f t="shared" si="2203"/>
        <v>1</v>
      </c>
      <c r="DM553" s="66">
        <f t="shared" si="2204"/>
        <v>0</v>
      </c>
      <c r="DN553" s="66">
        <f t="shared" si="2205"/>
        <v>3</v>
      </c>
      <c r="DO553" s="66">
        <f t="shared" si="2206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19"/>
      <c r="N554" s="419"/>
      <c r="O554" s="419"/>
      <c r="P554" s="419"/>
      <c r="Q554" s="419"/>
      <c r="R554" s="419"/>
      <c r="S554" s="782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19"/>
      <c r="AF554" s="419"/>
      <c r="AG554" s="419"/>
      <c r="AH554" s="419"/>
      <c r="AI554" s="419"/>
      <c r="AJ554" s="419"/>
      <c r="AK554" s="782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2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2"/>
      <c r="BV554" s="419"/>
      <c r="BW554" s="453"/>
      <c r="BX554" s="419"/>
      <c r="BY554" s="453"/>
      <c r="BZ554" s="373" t="str">
        <f t="shared" si="2207"/>
        <v/>
      </c>
      <c r="CA554" s="373" t="str">
        <f t="shared" si="2208"/>
        <v/>
      </c>
      <c r="CB554" s="373">
        <f t="shared" si="2209"/>
        <v>1.5</v>
      </c>
      <c r="CC554" s="462">
        <f t="shared" si="2210"/>
        <v>1.9000000000000004</v>
      </c>
      <c r="CD554" s="110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09" t="str">
        <f t="shared" si="2272"/>
        <v/>
      </c>
      <c r="CF554" s="1110" t="str">
        <f t="shared" si="2272"/>
        <v/>
      </c>
      <c r="CG554" s="1110" t="str">
        <f t="shared" si="2272"/>
        <v/>
      </c>
      <c r="CH554" s="1110" t="str">
        <f t="shared" si="2272"/>
        <v/>
      </c>
      <c r="CI554" s="1110" t="str">
        <f t="shared" si="2272"/>
        <v/>
      </c>
      <c r="CJ554" s="1110" t="str">
        <f t="shared" si="2272"/>
        <v/>
      </c>
      <c r="CK554" s="1111">
        <f t="shared" si="2272"/>
        <v>1</v>
      </c>
      <c r="CL554" s="1111">
        <f t="shared" si="2272"/>
        <v>1.8</v>
      </c>
      <c r="CM554" s="1111">
        <f t="shared" si="2272"/>
        <v>2</v>
      </c>
      <c r="CN554" s="1110">
        <f t="shared" si="2272"/>
        <v>25</v>
      </c>
      <c r="CO554" s="1110" t="str">
        <f t="shared" si="2272"/>
        <v/>
      </c>
      <c r="CP554" s="1110" t="str">
        <f t="shared" si="2272"/>
        <v/>
      </c>
      <c r="CQ554" s="1110" t="str">
        <f t="shared" si="2272"/>
        <v/>
      </c>
      <c r="CR554" s="1110" t="str">
        <f t="shared" si="2272"/>
        <v/>
      </c>
      <c r="CS554" s="1109" t="str">
        <f t="shared" si="2272"/>
        <v/>
      </c>
      <c r="CT554" s="1112" t="str">
        <f t="shared" si="2272"/>
        <v/>
      </c>
      <c r="CU554" s="324" t="str">
        <f t="shared" si="2063"/>
        <v/>
      </c>
      <c r="CV554" s="325" t="str">
        <f t="shared" si="2064"/>
        <v/>
      </c>
      <c r="CW554" s="326" t="str">
        <f t="shared" si="2065"/>
        <v/>
      </c>
      <c r="CX554" s="326" t="str">
        <f t="shared" si="2066"/>
        <v/>
      </c>
      <c r="CY554" s="326" t="str">
        <f t="shared" si="2067"/>
        <v/>
      </c>
      <c r="CZ554" s="326" t="str">
        <f t="shared" si="2068"/>
        <v/>
      </c>
      <c r="DA554" s="326" t="str">
        <f t="shared" si="2069"/>
        <v/>
      </c>
      <c r="DB554" s="327">
        <f t="shared" si="2070"/>
        <v>1</v>
      </c>
      <c r="DC554" s="327">
        <f t="shared" si="2071"/>
        <v>1.8</v>
      </c>
      <c r="DD554" s="327">
        <f t="shared" si="2072"/>
        <v>2</v>
      </c>
      <c r="DE554" s="326">
        <f t="shared" si="2073"/>
        <v>25</v>
      </c>
      <c r="DF554" s="326" t="str">
        <f t="shared" si="2074"/>
        <v/>
      </c>
      <c r="DG554" s="326" t="str">
        <f t="shared" si="2075"/>
        <v/>
      </c>
      <c r="DH554" s="326" t="str">
        <f t="shared" si="2076"/>
        <v/>
      </c>
      <c r="DI554" s="326" t="str">
        <f t="shared" si="2077"/>
        <v/>
      </c>
      <c r="DJ554" s="325" t="str">
        <f t="shared" si="2078"/>
        <v/>
      </c>
      <c r="DK554" s="324" t="str">
        <f t="shared" si="2079"/>
        <v/>
      </c>
      <c r="DL554" s="428">
        <f t="shared" si="2203"/>
        <v>1</v>
      </c>
      <c r="DM554" s="66">
        <f t="shared" si="2204"/>
        <v>0</v>
      </c>
      <c r="DN554" s="66">
        <f t="shared" si="2205"/>
        <v>3</v>
      </c>
      <c r="DO554" s="66">
        <f t="shared" si="2206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2301">IF(B554="","",B551*B554)</f>
        <v/>
      </c>
      <c r="C555" s="535">
        <f t="shared" si="2301"/>
        <v>100</v>
      </c>
      <c r="D555" s="535" t="str">
        <f t="shared" si="2301"/>
        <v/>
      </c>
      <c r="E555" s="535" t="str">
        <f t="shared" si="2301"/>
        <v/>
      </c>
      <c r="F555" s="535" t="str">
        <f t="shared" si="2301"/>
        <v/>
      </c>
      <c r="G555" s="535" t="str">
        <f t="shared" si="2301"/>
        <v/>
      </c>
      <c r="H555" s="535" t="str">
        <f t="shared" si="2301"/>
        <v/>
      </c>
      <c r="I555" s="535" t="str">
        <f t="shared" si="2301"/>
        <v/>
      </c>
      <c r="J555" s="535" t="str">
        <f t="shared" si="2301"/>
        <v/>
      </c>
      <c r="K555" s="535" t="str">
        <f t="shared" ref="K555:R555" si="2302">IF(K554="","",K551*K554)</f>
        <v/>
      </c>
      <c r="L555" s="535" t="str">
        <f t="shared" si="2302"/>
        <v/>
      </c>
      <c r="M555" s="535" t="str">
        <f t="shared" si="2302"/>
        <v/>
      </c>
      <c r="N555" s="535" t="str">
        <f t="shared" si="2302"/>
        <v/>
      </c>
      <c r="O555" s="535" t="str">
        <f t="shared" si="2302"/>
        <v/>
      </c>
      <c r="P555" s="535" t="str">
        <f t="shared" si="2302"/>
        <v/>
      </c>
      <c r="Q555" s="535" t="str">
        <f t="shared" si="2302"/>
        <v/>
      </c>
      <c r="R555" s="535" t="str">
        <f t="shared" si="2302"/>
        <v/>
      </c>
      <c r="S555" s="541"/>
      <c r="T555" s="535" t="str">
        <f t="shared" ref="T555:AB555" si="2303">IF(T554="","",T551*T554)</f>
        <v/>
      </c>
      <c r="U555" s="535" t="str">
        <f t="shared" si="2303"/>
        <v/>
      </c>
      <c r="V555" s="535" t="str">
        <f t="shared" si="2303"/>
        <v/>
      </c>
      <c r="W555" s="535" t="str">
        <f t="shared" si="2303"/>
        <v/>
      </c>
      <c r="X555" s="535" t="str">
        <f t="shared" si="2303"/>
        <v/>
      </c>
      <c r="Y555" s="535" t="str">
        <f t="shared" si="2303"/>
        <v/>
      </c>
      <c r="Z555" s="535" t="str">
        <f t="shared" si="2303"/>
        <v/>
      </c>
      <c r="AA555" s="535" t="str">
        <f t="shared" si="2303"/>
        <v/>
      </c>
      <c r="AB555" s="535" t="str">
        <f t="shared" si="2303"/>
        <v/>
      </c>
      <c r="AC555" s="535" t="str">
        <f t="shared" ref="AC555:AJ555" si="2304">IF(AC554="","",AC551*AC554)</f>
        <v/>
      </c>
      <c r="AD555" s="535" t="str">
        <f t="shared" si="2304"/>
        <v/>
      </c>
      <c r="AE555" s="535" t="str">
        <f t="shared" si="2304"/>
        <v/>
      </c>
      <c r="AF555" s="535" t="str">
        <f t="shared" si="2304"/>
        <v/>
      </c>
      <c r="AG555" s="535" t="str">
        <f t="shared" si="2304"/>
        <v/>
      </c>
      <c r="AH555" s="535" t="str">
        <f t="shared" si="2304"/>
        <v/>
      </c>
      <c r="AI555" s="535" t="str">
        <f t="shared" si="2304"/>
        <v/>
      </c>
      <c r="AJ555" s="535" t="str">
        <f t="shared" si="2304"/>
        <v/>
      </c>
      <c r="AK555" s="541"/>
      <c r="AL555" s="535" t="str">
        <f t="shared" ref="AL555:AT555" si="2305">IF(AL554="","",AL551*AL554)</f>
        <v/>
      </c>
      <c r="AM555" s="535" t="str">
        <f t="shared" si="2305"/>
        <v/>
      </c>
      <c r="AN555" s="535" t="str">
        <f t="shared" si="2305"/>
        <v/>
      </c>
      <c r="AO555" s="535">
        <f t="shared" si="2305"/>
        <v>240</v>
      </c>
      <c r="AP555" s="535" t="str">
        <f t="shared" si="2305"/>
        <v/>
      </c>
      <c r="AQ555" s="535" t="str">
        <f t="shared" si="2305"/>
        <v/>
      </c>
      <c r="AR555" s="535" t="str">
        <f t="shared" si="2305"/>
        <v/>
      </c>
      <c r="AS555" s="535">
        <f t="shared" si="2305"/>
        <v>640</v>
      </c>
      <c r="AT555" s="535">
        <f t="shared" si="2305"/>
        <v>420</v>
      </c>
      <c r="AU555" s="535" t="str">
        <f t="shared" ref="AU555:BB555" si="2306">IF(AU554="","",AU551*AU554)</f>
        <v/>
      </c>
      <c r="AV555" s="535" t="str">
        <f t="shared" si="2306"/>
        <v/>
      </c>
      <c r="AW555" s="535" t="str">
        <f t="shared" si="2306"/>
        <v/>
      </c>
      <c r="AX555" s="535" t="str">
        <f t="shared" si="2306"/>
        <v/>
      </c>
      <c r="AY555" s="535" t="str">
        <f t="shared" si="2306"/>
        <v/>
      </c>
      <c r="AZ555" s="535" t="str">
        <f t="shared" si="2306"/>
        <v/>
      </c>
      <c r="BA555" s="535" t="str">
        <f t="shared" si="2306"/>
        <v/>
      </c>
      <c r="BB555" s="535" t="str">
        <f t="shared" si="2306"/>
        <v/>
      </c>
      <c r="BC555" s="541"/>
      <c r="BD555" s="535" t="str">
        <f t="shared" ref="BD555:BT555" si="2307">IF(BD554="","",BD551*BD554)</f>
        <v/>
      </c>
      <c r="BE555" s="535" t="str">
        <f t="shared" si="2307"/>
        <v/>
      </c>
      <c r="BF555" s="535">
        <f t="shared" si="2307"/>
        <v>80</v>
      </c>
      <c r="BG555" s="535" t="str">
        <f t="shared" si="2307"/>
        <v/>
      </c>
      <c r="BH555" s="535">
        <f t="shared" si="2307"/>
        <v>180</v>
      </c>
      <c r="BI555" s="535" t="str">
        <f t="shared" si="2307"/>
        <v/>
      </c>
      <c r="BJ555" s="535">
        <f t="shared" si="2307"/>
        <v>250</v>
      </c>
      <c r="BK555" s="535" t="str">
        <f t="shared" si="2307"/>
        <v/>
      </c>
      <c r="BL555" s="535">
        <f t="shared" si="2307"/>
        <v>432</v>
      </c>
      <c r="BM555" s="535" t="str">
        <f t="shared" si="2307"/>
        <v/>
      </c>
      <c r="BN555" s="535" t="str">
        <f t="shared" si="2307"/>
        <v/>
      </c>
      <c r="BO555" s="535" t="str">
        <f t="shared" si="2307"/>
        <v/>
      </c>
      <c r="BP555" s="535" t="str">
        <f t="shared" si="2307"/>
        <v/>
      </c>
      <c r="BQ555" s="535" t="str">
        <f t="shared" si="2307"/>
        <v/>
      </c>
      <c r="BR555" s="535" t="str">
        <f t="shared" si="2307"/>
        <v/>
      </c>
      <c r="BS555" s="535" t="str">
        <f t="shared" si="2307"/>
        <v/>
      </c>
      <c r="BT555" s="535" t="str">
        <f t="shared" si="2307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07"/>
        <v/>
      </c>
      <c r="CA555" s="373" t="str">
        <f t="shared" si="2208"/>
        <v/>
      </c>
      <c r="CB555" s="373">
        <f t="shared" si="2209"/>
        <v>420</v>
      </c>
      <c r="CC555" s="462">
        <f t="shared" si="2210"/>
        <v>215</v>
      </c>
      <c r="CD555" s="11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9" t="str">
        <f t="shared" si="2272"/>
        <v/>
      </c>
      <c r="CF555" s="1110" t="str">
        <f t="shared" si="2272"/>
        <v/>
      </c>
      <c r="CG555" s="1110" t="str">
        <f t="shared" si="2272"/>
        <v/>
      </c>
      <c r="CH555" s="1110" t="str">
        <f t="shared" si="2272"/>
        <v/>
      </c>
      <c r="CI555" s="1110" t="str">
        <f t="shared" si="2272"/>
        <v/>
      </c>
      <c r="CJ555" s="1110" t="str">
        <f t="shared" si="2272"/>
        <v/>
      </c>
      <c r="CK555" s="1111">
        <f t="shared" si="2272"/>
        <v>80</v>
      </c>
      <c r="CL555" s="1111">
        <f t="shared" si="2272"/>
        <v>180</v>
      </c>
      <c r="CM555" s="1111">
        <f t="shared" si="2272"/>
        <v>250</v>
      </c>
      <c r="CN555" s="1110">
        <f t="shared" si="2272"/>
        <v>432</v>
      </c>
      <c r="CO555" s="1110" t="str">
        <f t="shared" si="2272"/>
        <v/>
      </c>
      <c r="CP555" s="1110" t="str">
        <f t="shared" si="2272"/>
        <v/>
      </c>
      <c r="CQ555" s="1110" t="str">
        <f t="shared" si="2272"/>
        <v/>
      </c>
      <c r="CR555" s="1110" t="str">
        <f t="shared" si="2272"/>
        <v/>
      </c>
      <c r="CS555" s="1109" t="str">
        <f t="shared" si="2272"/>
        <v/>
      </c>
      <c r="CT555" s="1112" t="str">
        <f t="shared" si="2272"/>
        <v/>
      </c>
      <c r="CU555" s="324" t="str">
        <f t="shared" si="2063"/>
        <v/>
      </c>
      <c r="CV555" s="325" t="str">
        <f t="shared" si="2064"/>
        <v/>
      </c>
      <c r="CW555" s="326" t="str">
        <f t="shared" si="2065"/>
        <v/>
      </c>
      <c r="CX555" s="326" t="str">
        <f t="shared" si="2066"/>
        <v/>
      </c>
      <c r="CY555" s="326" t="str">
        <f t="shared" si="2067"/>
        <v/>
      </c>
      <c r="CZ555" s="326" t="str">
        <f t="shared" si="2068"/>
        <v/>
      </c>
      <c r="DA555" s="326" t="str">
        <f t="shared" si="2069"/>
        <v/>
      </c>
      <c r="DB555" s="327">
        <f t="shared" si="2070"/>
        <v>80</v>
      </c>
      <c r="DC555" s="327">
        <f t="shared" si="2071"/>
        <v>180</v>
      </c>
      <c r="DD555" s="327">
        <f t="shared" si="2072"/>
        <v>250</v>
      </c>
      <c r="DE555" s="326">
        <f t="shared" si="2073"/>
        <v>432</v>
      </c>
      <c r="DF555" s="326" t="str">
        <f t="shared" si="2074"/>
        <v/>
      </c>
      <c r="DG555" s="326" t="str">
        <f t="shared" si="2075"/>
        <v/>
      </c>
      <c r="DH555" s="326" t="str">
        <f t="shared" si="2076"/>
        <v/>
      </c>
      <c r="DI555" s="326" t="str">
        <f t="shared" si="2077"/>
        <v/>
      </c>
      <c r="DJ555" s="325" t="str">
        <f t="shared" si="2078"/>
        <v/>
      </c>
      <c r="DK555" s="324" t="str">
        <f t="shared" si="2079"/>
        <v/>
      </c>
      <c r="DL555" s="428">
        <f t="shared" si="2203"/>
        <v>1</v>
      </c>
      <c r="DM555" s="66">
        <f t="shared" si="2204"/>
        <v>0</v>
      </c>
      <c r="DN555" s="66">
        <f t="shared" si="2205"/>
        <v>3</v>
      </c>
      <c r="DO555" s="66">
        <f t="shared" si="2206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4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63"/>
        <v/>
      </c>
      <c r="CV556" s="325" t="str">
        <f t="shared" si="2064"/>
        <v/>
      </c>
      <c r="CW556" s="326" t="str">
        <f t="shared" si="2065"/>
        <v/>
      </c>
      <c r="CX556" s="326" t="str">
        <f t="shared" si="2066"/>
        <v/>
      </c>
      <c r="CY556" s="326" t="str">
        <f t="shared" si="2067"/>
        <v/>
      </c>
      <c r="CZ556" s="326" t="str">
        <f t="shared" si="2068"/>
        <v/>
      </c>
      <c r="DA556" s="326" t="str">
        <f t="shared" si="2069"/>
        <v/>
      </c>
      <c r="DB556" s="327" t="str">
        <f t="shared" si="2070"/>
        <v/>
      </c>
      <c r="DC556" s="327" t="str">
        <f t="shared" si="2071"/>
        <v/>
      </c>
      <c r="DD556" s="327" t="str">
        <f t="shared" si="2072"/>
        <v/>
      </c>
      <c r="DE556" s="326" t="str">
        <f t="shared" si="2073"/>
        <v/>
      </c>
      <c r="DF556" s="326" t="str">
        <f t="shared" si="2074"/>
        <v/>
      </c>
      <c r="DG556" s="326" t="str">
        <f t="shared" si="2075"/>
        <v/>
      </c>
      <c r="DH556" s="326" t="str">
        <f t="shared" si="2076"/>
        <v/>
      </c>
      <c r="DI556" s="326" t="str">
        <f t="shared" si="2077"/>
        <v/>
      </c>
      <c r="DJ556" s="325" t="str">
        <f t="shared" si="2078"/>
        <v/>
      </c>
      <c r="DK556" s="324" t="str">
        <f t="shared" si="2079"/>
        <v/>
      </c>
      <c r="DL556" s="428">
        <f t="shared" si="2203"/>
        <v>3</v>
      </c>
      <c r="DM556" s="66">
        <f t="shared" si="2204"/>
        <v>0</v>
      </c>
      <c r="DN556" s="66">
        <f t="shared" si="2205"/>
        <v>0</v>
      </c>
      <c r="DO556" s="66">
        <f t="shared" si="2206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2207"/>
        <v>96</v>
      </c>
      <c r="CA557" s="373" t="str">
        <f t="shared" si="2208"/>
        <v/>
      </c>
      <c r="CB557" s="373" t="str">
        <f t="shared" si="2209"/>
        <v/>
      </c>
      <c r="CC557" s="462">
        <f t="shared" si="2210"/>
        <v>120</v>
      </c>
      <c r="CD557" s="11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9" t="str">
        <f t="shared" si="2272"/>
        <v/>
      </c>
      <c r="CF557" s="1110" t="str">
        <f t="shared" si="2272"/>
        <v/>
      </c>
      <c r="CG557" s="1110" t="str">
        <f t="shared" si="2272"/>
        <v/>
      </c>
      <c r="CH557" s="1110" t="str">
        <f t="shared" si="2272"/>
        <v/>
      </c>
      <c r="CI557" s="1110" t="str">
        <f t="shared" si="2272"/>
        <v/>
      </c>
      <c r="CJ557" s="1110" t="str">
        <f t="shared" si="2272"/>
        <v/>
      </c>
      <c r="CK557" s="1111">
        <f t="shared" si="2272"/>
        <v>90</v>
      </c>
      <c r="CL557" s="1111">
        <f t="shared" si="2272"/>
        <v>120</v>
      </c>
      <c r="CM557" s="1111">
        <f t="shared" si="2272"/>
        <v>900</v>
      </c>
      <c r="CN557" s="1110" t="str">
        <f t="shared" si="2272"/>
        <v/>
      </c>
      <c r="CO557" s="1110" t="str">
        <f t="shared" si="2272"/>
        <v/>
      </c>
      <c r="CP557" s="1110" t="str">
        <f t="shared" si="2272"/>
        <v/>
      </c>
      <c r="CQ557" s="1110" t="str">
        <f t="shared" si="2272"/>
        <v/>
      </c>
      <c r="CR557" s="1110" t="str">
        <f t="shared" si="2272"/>
        <v/>
      </c>
      <c r="CS557" s="1109" t="str">
        <f t="shared" si="2272"/>
        <v/>
      </c>
      <c r="CT557" s="1112" t="str">
        <f t="shared" si="2272"/>
        <v/>
      </c>
      <c r="CU557" s="324" t="str">
        <f t="shared" si="2063"/>
        <v/>
      </c>
      <c r="CV557" s="325" t="str">
        <f t="shared" si="2064"/>
        <v/>
      </c>
      <c r="CW557" s="326" t="str">
        <f t="shared" si="2065"/>
        <v/>
      </c>
      <c r="CX557" s="326" t="str">
        <f t="shared" si="2066"/>
        <v/>
      </c>
      <c r="CY557" s="326" t="str">
        <f t="shared" si="2067"/>
        <v/>
      </c>
      <c r="CZ557" s="326" t="str">
        <f t="shared" si="2068"/>
        <v/>
      </c>
      <c r="DA557" s="326" t="str">
        <f t="shared" si="2069"/>
        <v/>
      </c>
      <c r="DB557" s="327">
        <f t="shared" si="2070"/>
        <v>90</v>
      </c>
      <c r="DC557" s="327">
        <f t="shared" si="2071"/>
        <v>120</v>
      </c>
      <c r="DD557" s="327">
        <f t="shared" si="2072"/>
        <v>900</v>
      </c>
      <c r="DE557" s="326" t="str">
        <f t="shared" si="2073"/>
        <v/>
      </c>
      <c r="DF557" s="326" t="str">
        <f t="shared" si="2074"/>
        <v/>
      </c>
      <c r="DG557" s="326" t="str">
        <f t="shared" si="2075"/>
        <v/>
      </c>
      <c r="DH557" s="326" t="str">
        <f t="shared" si="2076"/>
        <v/>
      </c>
      <c r="DI557" s="326" t="str">
        <f t="shared" si="2077"/>
        <v/>
      </c>
      <c r="DJ557" s="325" t="str">
        <f t="shared" si="2078"/>
        <v/>
      </c>
      <c r="DK557" s="324" t="str">
        <f t="shared" si="2079"/>
        <v/>
      </c>
      <c r="DL557" s="428">
        <f t="shared" si="2203"/>
        <v>3</v>
      </c>
      <c r="DM557" s="66">
        <f t="shared" si="2204"/>
        <v>2</v>
      </c>
      <c r="DN557" s="66">
        <f t="shared" si="2205"/>
        <v>2</v>
      </c>
      <c r="DO557" s="66">
        <f t="shared" si="2206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08">200*$K$1</f>
        <v>200</v>
      </c>
      <c r="D558" s="536">
        <f t="shared" si="2308"/>
        <v>200</v>
      </c>
      <c r="E558" s="536">
        <f t="shared" si="2308"/>
        <v>200</v>
      </c>
      <c r="F558" s="536">
        <f t="shared" si="2308"/>
        <v>200</v>
      </c>
      <c r="G558" s="536">
        <v>200</v>
      </c>
      <c r="H558" s="536">
        <f t="shared" si="2308"/>
        <v>200</v>
      </c>
      <c r="I558" s="536">
        <f t="shared" si="2308"/>
        <v>200</v>
      </c>
      <c r="J558" s="536">
        <f t="shared" si="2308"/>
        <v>200</v>
      </c>
      <c r="K558" s="536">
        <f t="shared" si="2308"/>
        <v>200</v>
      </c>
      <c r="L558" s="536">
        <f t="shared" si="2308"/>
        <v>200</v>
      </c>
      <c r="M558" s="536">
        <f t="shared" si="2308"/>
        <v>200</v>
      </c>
      <c r="N558" s="536">
        <f t="shared" si="2308"/>
        <v>200</v>
      </c>
      <c r="O558" s="536">
        <f t="shared" si="2308"/>
        <v>200</v>
      </c>
      <c r="P558" s="536">
        <f t="shared" si="2308"/>
        <v>200</v>
      </c>
      <c r="Q558" s="536">
        <f t="shared" si="2308"/>
        <v>200</v>
      </c>
      <c r="R558" s="536">
        <f t="shared" si="2308"/>
        <v>200</v>
      </c>
      <c r="S558" s="378"/>
      <c r="T558" s="536">
        <f>200*$K$1</f>
        <v>200</v>
      </c>
      <c r="U558" s="536">
        <f t="shared" ref="U558:AJ558" si="2309">200*$K$1</f>
        <v>200</v>
      </c>
      <c r="V558" s="536">
        <f t="shared" si="2309"/>
        <v>200</v>
      </c>
      <c r="W558" s="536">
        <f t="shared" si="2309"/>
        <v>200</v>
      </c>
      <c r="X558" s="536">
        <f t="shared" si="2309"/>
        <v>200</v>
      </c>
      <c r="Y558" s="536">
        <f t="shared" si="2309"/>
        <v>200</v>
      </c>
      <c r="Z558" s="536">
        <f t="shared" si="2309"/>
        <v>200</v>
      </c>
      <c r="AA558" s="536">
        <f t="shared" si="2309"/>
        <v>200</v>
      </c>
      <c r="AB558" s="536">
        <f t="shared" si="2309"/>
        <v>200</v>
      </c>
      <c r="AC558" s="536">
        <f t="shared" si="2309"/>
        <v>200</v>
      </c>
      <c r="AD558" s="536">
        <f t="shared" si="2309"/>
        <v>200</v>
      </c>
      <c r="AE558" s="536">
        <f t="shared" si="2309"/>
        <v>200</v>
      </c>
      <c r="AF558" s="536">
        <f t="shared" si="2309"/>
        <v>200</v>
      </c>
      <c r="AG558" s="536">
        <f t="shared" si="2309"/>
        <v>200</v>
      </c>
      <c r="AH558" s="536">
        <f t="shared" si="2309"/>
        <v>200</v>
      </c>
      <c r="AI558" s="536">
        <f t="shared" si="2309"/>
        <v>200</v>
      </c>
      <c r="AJ558" s="536">
        <f t="shared" si="2309"/>
        <v>200</v>
      </c>
      <c r="AK558" s="378"/>
      <c r="AL558" s="536">
        <f>200*$K$1</f>
        <v>200</v>
      </c>
      <c r="AM558" s="536">
        <f t="shared" ref="AM558:BB558" si="2310">200*$K$1</f>
        <v>200</v>
      </c>
      <c r="AN558" s="536">
        <f t="shared" si="2310"/>
        <v>200</v>
      </c>
      <c r="AO558" s="536">
        <f t="shared" si="2310"/>
        <v>200</v>
      </c>
      <c r="AP558" s="536">
        <f t="shared" si="2310"/>
        <v>200</v>
      </c>
      <c r="AQ558" s="536">
        <f t="shared" si="2310"/>
        <v>200</v>
      </c>
      <c r="AR558" s="536">
        <f t="shared" si="2310"/>
        <v>200</v>
      </c>
      <c r="AS558" s="536">
        <f t="shared" si="2310"/>
        <v>200</v>
      </c>
      <c r="AT558" s="536">
        <f t="shared" si="2310"/>
        <v>200</v>
      </c>
      <c r="AU558" s="536">
        <f t="shared" si="2310"/>
        <v>200</v>
      </c>
      <c r="AV558" s="536">
        <f t="shared" si="2310"/>
        <v>200</v>
      </c>
      <c r="AW558" s="536">
        <f t="shared" si="2310"/>
        <v>200</v>
      </c>
      <c r="AX558" s="536">
        <f t="shared" si="2310"/>
        <v>200</v>
      </c>
      <c r="AY558" s="536">
        <f t="shared" si="2310"/>
        <v>200</v>
      </c>
      <c r="AZ558" s="536">
        <f t="shared" si="2310"/>
        <v>200</v>
      </c>
      <c r="BA558" s="536">
        <f t="shared" si="2310"/>
        <v>200</v>
      </c>
      <c r="BB558" s="536">
        <f t="shared" si="2310"/>
        <v>200</v>
      </c>
      <c r="BC558" s="530"/>
      <c r="BD558" s="536">
        <f>200*$K$1</f>
        <v>200</v>
      </c>
      <c r="BE558" s="536">
        <f t="shared" ref="BE558:BY558" si="2311">200*$K$1</f>
        <v>200</v>
      </c>
      <c r="BF558" s="536">
        <f t="shared" si="2311"/>
        <v>200</v>
      </c>
      <c r="BG558" s="536">
        <f t="shared" si="2311"/>
        <v>200</v>
      </c>
      <c r="BH558" s="536">
        <f t="shared" si="2311"/>
        <v>200</v>
      </c>
      <c r="BI558" s="536">
        <f t="shared" si="2311"/>
        <v>200</v>
      </c>
      <c r="BJ558" s="536">
        <f t="shared" si="2311"/>
        <v>200</v>
      </c>
      <c r="BK558" s="536">
        <f t="shared" si="2311"/>
        <v>200</v>
      </c>
      <c r="BL558" s="536">
        <f t="shared" si="2311"/>
        <v>200</v>
      </c>
      <c r="BM558" s="536">
        <f t="shared" si="2311"/>
        <v>200</v>
      </c>
      <c r="BN558" s="536">
        <f t="shared" si="2311"/>
        <v>200</v>
      </c>
      <c r="BO558" s="536">
        <f t="shared" si="2311"/>
        <v>200</v>
      </c>
      <c r="BP558" s="536">
        <f t="shared" si="2311"/>
        <v>200</v>
      </c>
      <c r="BQ558" s="536">
        <f t="shared" si="2311"/>
        <v>200</v>
      </c>
      <c r="BR558" s="536">
        <f t="shared" si="2311"/>
        <v>200</v>
      </c>
      <c r="BS558" s="536">
        <f t="shared" si="2311"/>
        <v>200</v>
      </c>
      <c r="BT558" s="536">
        <f t="shared" si="2311"/>
        <v>200</v>
      </c>
      <c r="BU558" s="530"/>
      <c r="BV558" s="536">
        <f t="shared" si="2311"/>
        <v>200</v>
      </c>
      <c r="BW558" s="536">
        <f t="shared" si="2311"/>
        <v>200</v>
      </c>
      <c r="BX558" s="536">
        <f t="shared" si="2311"/>
        <v>200</v>
      </c>
      <c r="BY558" s="536">
        <f t="shared" si="2311"/>
        <v>200</v>
      </c>
      <c r="BZ558" s="373">
        <f t="shared" si="2207"/>
        <v>200</v>
      </c>
      <c r="CA558" s="373">
        <f t="shared" si="2208"/>
        <v>200</v>
      </c>
      <c r="CB558" s="373">
        <f t="shared" si="2209"/>
        <v>200</v>
      </c>
      <c r="CC558" s="462">
        <f t="shared" si="2210"/>
        <v>200</v>
      </c>
      <c r="CD558" s="110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9">
        <f t="shared" si="2272"/>
        <v>200</v>
      </c>
      <c r="CF558" s="1110">
        <f t="shared" si="2272"/>
        <v>200</v>
      </c>
      <c r="CG558" s="1110">
        <f t="shared" si="2272"/>
        <v>200</v>
      </c>
      <c r="CH558" s="1110">
        <f t="shared" si="2272"/>
        <v>200</v>
      </c>
      <c r="CI558" s="1110">
        <f t="shared" si="2272"/>
        <v>200</v>
      </c>
      <c r="CJ558" s="1110">
        <f t="shared" si="2272"/>
        <v>200</v>
      </c>
      <c r="CK558" s="1111">
        <f t="shared" si="2272"/>
        <v>200</v>
      </c>
      <c r="CL558" s="1111">
        <f t="shared" si="2272"/>
        <v>200</v>
      </c>
      <c r="CM558" s="1111">
        <f t="shared" si="2272"/>
        <v>200</v>
      </c>
      <c r="CN558" s="1110">
        <f t="shared" si="2272"/>
        <v>200</v>
      </c>
      <c r="CO558" s="1110">
        <f t="shared" si="2272"/>
        <v>200</v>
      </c>
      <c r="CP558" s="1110">
        <f t="shared" si="2272"/>
        <v>200</v>
      </c>
      <c r="CQ558" s="1110">
        <f t="shared" si="2272"/>
        <v>200</v>
      </c>
      <c r="CR558" s="1110">
        <f t="shared" si="2272"/>
        <v>200</v>
      </c>
      <c r="CS558" s="1109">
        <f t="shared" si="2272"/>
        <v>200</v>
      </c>
      <c r="CT558" s="1112">
        <f t="shared" si="2272"/>
        <v>200</v>
      </c>
      <c r="CU558" s="324">
        <f t="shared" ref="CU558:DJ561" si="231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12"/>
        <v>200</v>
      </c>
      <c r="CW558" s="326">
        <f t="shared" si="2312"/>
        <v>200</v>
      </c>
      <c r="CX558" s="326">
        <f t="shared" si="2312"/>
        <v>200</v>
      </c>
      <c r="CY558" s="326">
        <f t="shared" si="2312"/>
        <v>200</v>
      </c>
      <c r="CZ558" s="326">
        <f t="shared" si="2312"/>
        <v>200</v>
      </c>
      <c r="DA558" s="326">
        <f t="shared" si="2312"/>
        <v>200</v>
      </c>
      <c r="DB558" s="327">
        <f t="shared" si="2312"/>
        <v>200</v>
      </c>
      <c r="DC558" s="327">
        <f t="shared" si="2312"/>
        <v>200</v>
      </c>
      <c r="DD558" s="327">
        <f t="shared" si="2312"/>
        <v>200</v>
      </c>
      <c r="DE558" s="326">
        <f t="shared" si="2312"/>
        <v>200</v>
      </c>
      <c r="DF558" s="326">
        <f t="shared" si="2312"/>
        <v>200</v>
      </c>
      <c r="DG558" s="326">
        <f t="shared" si="2312"/>
        <v>200</v>
      </c>
      <c r="DH558" s="326">
        <f t="shared" si="2312"/>
        <v>200</v>
      </c>
      <c r="DI558" s="326">
        <f t="shared" si="2312"/>
        <v>200</v>
      </c>
      <c r="DJ558" s="325">
        <f t="shared" si="2312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03"/>
        <v>17</v>
      </c>
      <c r="DM558" s="66">
        <f t="shared" si="2204"/>
        <v>17</v>
      </c>
      <c r="DN558" s="66">
        <f t="shared" si="2205"/>
        <v>17</v>
      </c>
      <c r="DO558" s="66">
        <f t="shared" si="2206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13">IF(B557="","",B557*B558/B$46/365/$G$1)</f>
        <v>3.7573385518590995E-3</v>
      </c>
      <c r="C559" s="540">
        <f t="shared" si="2313"/>
        <v>3.5784176684372378E-3</v>
      </c>
      <c r="D559" s="540" t="str">
        <f t="shared" si="2313"/>
        <v/>
      </c>
      <c r="E559" s="540" t="str">
        <f t="shared" si="2313"/>
        <v/>
      </c>
      <c r="F559" s="540">
        <f t="shared" si="2313"/>
        <v>2.1743857360295715E-4</v>
      </c>
      <c r="G559" s="540" t="str">
        <f t="shared" si="2313"/>
        <v/>
      </c>
      <c r="H559" s="540" t="str">
        <f t="shared" si="2313"/>
        <v/>
      </c>
      <c r="I559" s="540" t="str">
        <f t="shared" si="2313"/>
        <v/>
      </c>
      <c r="J559" s="540" t="str">
        <f t="shared" si="2313"/>
        <v/>
      </c>
      <c r="K559" s="540" t="str">
        <f t="shared" ref="K559:R559" si="2314">IF(K557="","",K557*K558/K$46/365/$G$1)</f>
        <v/>
      </c>
      <c r="L559" s="540" t="str">
        <f t="shared" si="2314"/>
        <v/>
      </c>
      <c r="M559" s="540" t="str">
        <f t="shared" si="2314"/>
        <v/>
      </c>
      <c r="N559" s="540" t="str">
        <f t="shared" si="2314"/>
        <v/>
      </c>
      <c r="O559" s="540" t="str">
        <f t="shared" si="2314"/>
        <v/>
      </c>
      <c r="P559" s="540" t="str">
        <f t="shared" si="2314"/>
        <v/>
      </c>
      <c r="Q559" s="540" t="str">
        <f t="shared" si="2314"/>
        <v/>
      </c>
      <c r="R559" s="540" t="str">
        <f t="shared" si="2314"/>
        <v/>
      </c>
      <c r="S559" s="364"/>
      <c r="T559" s="540" t="str">
        <f t="shared" ref="T559:AB559" si="2315">IF(T557="","",T557*T558/T$46/365/$G$1)</f>
        <v/>
      </c>
      <c r="U559" s="540">
        <f t="shared" si="2315"/>
        <v>2.2771748799146063E-3</v>
      </c>
      <c r="V559" s="540">
        <f t="shared" si="2315"/>
        <v>2.1743857360295715E-3</v>
      </c>
      <c r="W559" s="540" t="str">
        <f t="shared" si="2315"/>
        <v/>
      </c>
      <c r="X559" s="540" t="str">
        <f t="shared" si="2315"/>
        <v/>
      </c>
      <c r="Y559" s="540" t="str">
        <f t="shared" si="2315"/>
        <v/>
      </c>
      <c r="Z559" s="540" t="str">
        <f t="shared" si="2315"/>
        <v/>
      </c>
      <c r="AA559" s="540" t="str">
        <f t="shared" si="2315"/>
        <v/>
      </c>
      <c r="AB559" s="540" t="str">
        <f t="shared" si="2315"/>
        <v/>
      </c>
      <c r="AC559" s="540" t="str">
        <f t="shared" ref="AC559:AJ559" si="2316">IF(AC557="","",AC557*AC558/AC$46/365/$G$1)</f>
        <v/>
      </c>
      <c r="AD559" s="540" t="str">
        <f t="shared" si="2316"/>
        <v/>
      </c>
      <c r="AE559" s="540" t="str">
        <f t="shared" si="2316"/>
        <v/>
      </c>
      <c r="AF559" s="540" t="str">
        <f t="shared" si="2316"/>
        <v/>
      </c>
      <c r="AG559" s="540" t="str">
        <f t="shared" si="2316"/>
        <v/>
      </c>
      <c r="AH559" s="540" t="str">
        <f t="shared" si="2316"/>
        <v/>
      </c>
      <c r="AI559" s="540" t="str">
        <f t="shared" si="2316"/>
        <v/>
      </c>
      <c r="AJ559" s="540" t="str">
        <f t="shared" si="2316"/>
        <v/>
      </c>
      <c r="AK559" s="364"/>
      <c r="AL559" s="540" t="str">
        <f t="shared" ref="AL559:AT559" si="2317">IF(AL557="","",AL557*AL558/AL$46/365/$G$1)</f>
        <v/>
      </c>
      <c r="AM559" s="540" t="str">
        <f t="shared" si="2317"/>
        <v/>
      </c>
      <c r="AN559" s="540">
        <f t="shared" si="2317"/>
        <v>3.2615786040443573E-3</v>
      </c>
      <c r="AO559" s="540" t="str">
        <f t="shared" si="2317"/>
        <v/>
      </c>
      <c r="AP559" s="540" t="str">
        <f t="shared" si="2317"/>
        <v/>
      </c>
      <c r="AQ559" s="540" t="str">
        <f t="shared" si="2317"/>
        <v/>
      </c>
      <c r="AR559" s="540">
        <f t="shared" si="2317"/>
        <v>9.784735812133074E-4</v>
      </c>
      <c r="AS559" s="540" t="str">
        <f t="shared" si="2317"/>
        <v/>
      </c>
      <c r="AT559" s="540" t="str">
        <f t="shared" si="2317"/>
        <v/>
      </c>
      <c r="AU559" s="540" t="str">
        <f t="shared" ref="AU559:BB559" si="2318">IF(AU557="","",AU557*AU558/AU$46/365/$G$1)</f>
        <v/>
      </c>
      <c r="AV559" s="540" t="str">
        <f t="shared" si="2318"/>
        <v/>
      </c>
      <c r="AW559" s="540" t="str">
        <f t="shared" si="2318"/>
        <v/>
      </c>
      <c r="AX559" s="540" t="str">
        <f t="shared" si="2318"/>
        <v/>
      </c>
      <c r="AY559" s="540" t="str">
        <f t="shared" si="2318"/>
        <v/>
      </c>
      <c r="AZ559" s="540" t="str">
        <f t="shared" si="2318"/>
        <v/>
      </c>
      <c r="BA559" s="540" t="str">
        <f t="shared" si="2318"/>
        <v/>
      </c>
      <c r="BB559" s="540" t="str">
        <f t="shared" si="2318"/>
        <v/>
      </c>
      <c r="BC559" s="427"/>
      <c r="BD559" s="540" t="str">
        <f t="shared" ref="BD559:BT559" si="2319">IF(BD557="","",BD557*BD558/BD$46/365/$G$1)</f>
        <v/>
      </c>
      <c r="BE559" s="540">
        <f t="shared" si="2319"/>
        <v>1.9569471624266144E-2</v>
      </c>
      <c r="BF559" s="540" t="str">
        <f t="shared" si="2319"/>
        <v/>
      </c>
      <c r="BG559" s="540" t="str">
        <f t="shared" si="2319"/>
        <v/>
      </c>
      <c r="BH559" s="540" t="str">
        <f t="shared" si="2319"/>
        <v/>
      </c>
      <c r="BI559" s="540" t="str">
        <f t="shared" si="2319"/>
        <v/>
      </c>
      <c r="BJ559" s="540" t="str">
        <f t="shared" si="2319"/>
        <v/>
      </c>
      <c r="BK559" s="540">
        <f t="shared" si="2319"/>
        <v>1.9569471624266148E-3</v>
      </c>
      <c r="BL559" s="540">
        <f t="shared" si="2319"/>
        <v>3.4790171776473144E-3</v>
      </c>
      <c r="BM559" s="540" t="str">
        <f t="shared" ref="BM559:BT559" si="2320">IF(BM557="","",BM557*BM558/BM$46/365/$G$1)</f>
        <v/>
      </c>
      <c r="BN559" s="540" t="str">
        <f t="shared" si="2320"/>
        <v/>
      </c>
      <c r="BO559" s="540" t="str">
        <f t="shared" si="2320"/>
        <v/>
      </c>
      <c r="BP559" s="540" t="str">
        <f t="shared" si="2320"/>
        <v/>
      </c>
      <c r="BQ559" s="540" t="str">
        <f t="shared" si="2320"/>
        <v/>
      </c>
      <c r="BR559" s="540" t="str">
        <f t="shared" si="2320"/>
        <v/>
      </c>
      <c r="BS559" s="540" t="str">
        <f t="shared" si="2320"/>
        <v/>
      </c>
      <c r="BT559" s="540" t="str">
        <f t="shared" si="2320"/>
        <v/>
      </c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2207"/>
        <v>3.5784176684372378E-3</v>
      </c>
      <c r="CA559" s="398" t="str">
        <f t="shared" si="2208"/>
        <v/>
      </c>
      <c r="CB559" s="398" t="str">
        <f t="shared" si="2209"/>
        <v/>
      </c>
      <c r="CC559" s="398">
        <f t="shared" si="2210"/>
        <v>3.4790171776473144E-3</v>
      </c>
      <c r="CD559" s="111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4" t="str">
        <f t="shared" si="2272"/>
        <v/>
      </c>
      <c r="CF559" s="1115" t="str">
        <f t="shared" si="2272"/>
        <v/>
      </c>
      <c r="CG559" s="1115" t="str">
        <f t="shared" si="2272"/>
        <v/>
      </c>
      <c r="CH559" s="1115" t="str">
        <f t="shared" si="2272"/>
        <v/>
      </c>
      <c r="CI559" s="1115" t="str">
        <f t="shared" si="2272"/>
        <v/>
      </c>
      <c r="CJ559" s="1115" t="str">
        <f t="shared" si="2272"/>
        <v/>
      </c>
      <c r="CK559" s="1116">
        <f t="shared" si="2272"/>
        <v>1.9569471624266148E-3</v>
      </c>
      <c r="CL559" s="1116">
        <f t="shared" si="2272"/>
        <v>3.4790171776473144E-3</v>
      </c>
      <c r="CM559" s="1116">
        <f t="shared" si="2272"/>
        <v>1.9569471624266144E-2</v>
      </c>
      <c r="CN559" s="1115" t="str">
        <f t="shared" si="2272"/>
        <v/>
      </c>
      <c r="CO559" s="1115" t="str">
        <f t="shared" si="2272"/>
        <v/>
      </c>
      <c r="CP559" s="1115" t="str">
        <f t="shared" si="2272"/>
        <v/>
      </c>
      <c r="CQ559" s="1115" t="str">
        <f t="shared" si="2272"/>
        <v/>
      </c>
      <c r="CR559" s="1115" t="str">
        <f t="shared" si="2272"/>
        <v/>
      </c>
      <c r="CS559" s="1114" t="str">
        <f t="shared" si="2272"/>
        <v/>
      </c>
      <c r="CT559" s="1117" t="str">
        <f t="shared" si="2272"/>
        <v/>
      </c>
      <c r="CU559" s="312" t="str">
        <f t="shared" si="2312"/>
        <v/>
      </c>
      <c r="CV559" s="313" t="str">
        <f t="shared" si="2312"/>
        <v/>
      </c>
      <c r="CW559" s="314" t="str">
        <f t="shared" si="2312"/>
        <v/>
      </c>
      <c r="CX559" s="314" t="str">
        <f t="shared" si="2312"/>
        <v/>
      </c>
      <c r="CY559" s="314" t="str">
        <f t="shared" si="2312"/>
        <v/>
      </c>
      <c r="CZ559" s="314" t="str">
        <f t="shared" si="2312"/>
        <v/>
      </c>
      <c r="DA559" s="314" t="str">
        <f t="shared" si="2312"/>
        <v/>
      </c>
      <c r="DB559" s="315">
        <f t="shared" si="2312"/>
        <v>1.9569471624266148E-3</v>
      </c>
      <c r="DC559" s="315">
        <f t="shared" si="2312"/>
        <v>3.4790171776473144E-3</v>
      </c>
      <c r="DD559" s="315">
        <f t="shared" si="2312"/>
        <v>1.9569471624266144E-2</v>
      </c>
      <c r="DE559" s="314" t="str">
        <f t="shared" si="2312"/>
        <v/>
      </c>
      <c r="DF559" s="314" t="str">
        <f t="shared" si="2312"/>
        <v/>
      </c>
      <c r="DG559" s="314" t="str">
        <f t="shared" si="2312"/>
        <v/>
      </c>
      <c r="DH559" s="314" t="str">
        <f t="shared" si="2312"/>
        <v/>
      </c>
      <c r="DI559" s="314" t="str">
        <f t="shared" si="2312"/>
        <v/>
      </c>
      <c r="DJ559" s="313" t="str">
        <f t="shared" si="2312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03"/>
        <v>3</v>
      </c>
      <c r="DM559" s="66">
        <f t="shared" si="2204"/>
        <v>2</v>
      </c>
      <c r="DN559" s="66">
        <f t="shared" si="2205"/>
        <v>2</v>
      </c>
      <c r="DO559" s="66">
        <f t="shared" si="2206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2207"/>
        <v>0.30000000000000004</v>
      </c>
      <c r="CA560" s="373" t="str">
        <f t="shared" si="2208"/>
        <v/>
      </c>
      <c r="CB560" s="373" t="str">
        <f t="shared" si="2209"/>
        <v/>
      </c>
      <c r="CC560" s="462">
        <f t="shared" si="2210"/>
        <v>1</v>
      </c>
      <c r="CD560" s="110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09" t="str">
        <f t="shared" si="2272"/>
        <v/>
      </c>
      <c r="CF560" s="1110" t="str">
        <f t="shared" si="2272"/>
        <v/>
      </c>
      <c r="CG560" s="1110" t="str">
        <f t="shared" si="2272"/>
        <v/>
      </c>
      <c r="CH560" s="1110" t="str">
        <f t="shared" si="2272"/>
        <v/>
      </c>
      <c r="CI560" s="1110" t="str">
        <f t="shared" si="2272"/>
        <v/>
      </c>
      <c r="CJ560" s="1110" t="str">
        <f t="shared" si="2272"/>
        <v/>
      </c>
      <c r="CK560" s="1111">
        <f t="shared" si="2272"/>
        <v>1</v>
      </c>
      <c r="CL560" s="1111">
        <f t="shared" si="2272"/>
        <v>1</v>
      </c>
      <c r="CM560" s="1111">
        <f t="shared" si="2272"/>
        <v>2</v>
      </c>
      <c r="CN560" s="1110" t="str">
        <f t="shared" si="2272"/>
        <v/>
      </c>
      <c r="CO560" s="1110" t="str">
        <f t="shared" si="2272"/>
        <v/>
      </c>
      <c r="CP560" s="1110" t="str">
        <f t="shared" si="2272"/>
        <v/>
      </c>
      <c r="CQ560" s="1110" t="str">
        <f t="shared" si="2272"/>
        <v/>
      </c>
      <c r="CR560" s="1110" t="str">
        <f t="shared" si="2272"/>
        <v/>
      </c>
      <c r="CS560" s="1109" t="str">
        <f t="shared" si="2272"/>
        <v/>
      </c>
      <c r="CT560" s="1112" t="str">
        <f t="shared" si="2272"/>
        <v/>
      </c>
      <c r="CU560" s="324" t="str">
        <f t="shared" si="2312"/>
        <v/>
      </c>
      <c r="CV560" s="325" t="str">
        <f t="shared" si="2312"/>
        <v/>
      </c>
      <c r="CW560" s="326" t="str">
        <f t="shared" si="2312"/>
        <v/>
      </c>
      <c r="CX560" s="326" t="str">
        <f t="shared" si="2312"/>
        <v/>
      </c>
      <c r="CY560" s="326" t="str">
        <f t="shared" si="2312"/>
        <v/>
      </c>
      <c r="CZ560" s="326" t="str">
        <f t="shared" si="2312"/>
        <v/>
      </c>
      <c r="DA560" s="326" t="str">
        <f t="shared" si="2312"/>
        <v/>
      </c>
      <c r="DB560" s="327">
        <f t="shared" si="2312"/>
        <v>1</v>
      </c>
      <c r="DC560" s="327">
        <f t="shared" si="2312"/>
        <v>1</v>
      </c>
      <c r="DD560" s="327">
        <f t="shared" si="2312"/>
        <v>2</v>
      </c>
      <c r="DE560" s="326" t="str">
        <f t="shared" si="2312"/>
        <v/>
      </c>
      <c r="DF560" s="326" t="str">
        <f t="shared" si="2312"/>
        <v/>
      </c>
      <c r="DG560" s="326" t="str">
        <f t="shared" si="2312"/>
        <v/>
      </c>
      <c r="DH560" s="326" t="str">
        <f t="shared" si="2312"/>
        <v/>
      </c>
      <c r="DI560" s="326" t="str">
        <f t="shared" si="2312"/>
        <v/>
      </c>
      <c r="DJ560" s="325" t="str">
        <f t="shared" si="2312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2203"/>
        <v>3</v>
      </c>
      <c r="DM560" s="66">
        <f t="shared" si="2204"/>
        <v>2</v>
      </c>
      <c r="DN560" s="66">
        <f t="shared" si="2205"/>
        <v>2</v>
      </c>
      <c r="DO560" s="66">
        <f t="shared" si="2206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2321">IF(B560="","",B557*B560)</f>
        <v>36</v>
      </c>
      <c r="C561" s="535">
        <f t="shared" si="2321"/>
        <v>28.799999999999997</v>
      </c>
      <c r="D561" s="535" t="str">
        <f t="shared" si="2321"/>
        <v/>
      </c>
      <c r="E561" s="535" t="str">
        <f t="shared" si="2321"/>
        <v/>
      </c>
      <c r="F561" s="535">
        <f t="shared" si="2321"/>
        <v>5</v>
      </c>
      <c r="G561" s="535" t="str">
        <f t="shared" si="2321"/>
        <v/>
      </c>
      <c r="H561" s="535" t="str">
        <f t="shared" si="2321"/>
        <v/>
      </c>
      <c r="I561" s="535" t="str">
        <f t="shared" si="2321"/>
        <v/>
      </c>
      <c r="J561" s="535" t="str">
        <f t="shared" si="2321"/>
        <v/>
      </c>
      <c r="K561" s="535" t="str">
        <f t="shared" ref="K561:R561" si="2322">IF(K560="","",K557*K560)</f>
        <v/>
      </c>
      <c r="L561" s="535" t="str">
        <f t="shared" si="2322"/>
        <v/>
      </c>
      <c r="M561" s="535" t="str">
        <f t="shared" si="2322"/>
        <v/>
      </c>
      <c r="N561" s="535" t="str">
        <f t="shared" si="2322"/>
        <v/>
      </c>
      <c r="O561" s="535" t="str">
        <f t="shared" si="2322"/>
        <v/>
      </c>
      <c r="P561" s="535" t="str">
        <f t="shared" si="2322"/>
        <v/>
      </c>
      <c r="Q561" s="535" t="str">
        <f t="shared" si="2322"/>
        <v/>
      </c>
      <c r="R561" s="535" t="str">
        <f t="shared" si="2322"/>
        <v/>
      </c>
      <c r="S561" s="541"/>
      <c r="T561" s="535" t="str">
        <f t="shared" ref="T561:AB561" si="2323">IF(T560="","",T557*T560)</f>
        <v/>
      </c>
      <c r="U561" s="535">
        <f t="shared" si="2323"/>
        <v>192</v>
      </c>
      <c r="V561" s="535">
        <f t="shared" si="2323"/>
        <v>200</v>
      </c>
      <c r="W561" s="535" t="str">
        <f t="shared" si="2323"/>
        <v/>
      </c>
      <c r="X561" s="535" t="str">
        <f t="shared" si="2323"/>
        <v/>
      </c>
      <c r="Y561" s="535" t="str">
        <f t="shared" si="2323"/>
        <v/>
      </c>
      <c r="Z561" s="535" t="str">
        <f t="shared" si="2323"/>
        <v/>
      </c>
      <c r="AA561" s="535" t="str">
        <f t="shared" si="2323"/>
        <v/>
      </c>
      <c r="AB561" s="535" t="str">
        <f t="shared" si="2323"/>
        <v/>
      </c>
      <c r="AC561" s="535" t="str">
        <f t="shared" ref="AC561:AJ561" si="2324">IF(AC560="","",AC557*AC560)</f>
        <v/>
      </c>
      <c r="AD561" s="535" t="str">
        <f t="shared" si="2324"/>
        <v/>
      </c>
      <c r="AE561" s="535" t="str">
        <f t="shared" si="2324"/>
        <v/>
      </c>
      <c r="AF561" s="535" t="str">
        <f t="shared" si="2324"/>
        <v/>
      </c>
      <c r="AG561" s="535" t="str">
        <f t="shared" si="2324"/>
        <v/>
      </c>
      <c r="AH561" s="535" t="str">
        <f t="shared" si="2324"/>
        <v/>
      </c>
      <c r="AI561" s="535" t="str">
        <f t="shared" si="2324"/>
        <v/>
      </c>
      <c r="AJ561" s="535" t="str">
        <f t="shared" si="2324"/>
        <v/>
      </c>
      <c r="AK561" s="541"/>
      <c r="AL561" s="535" t="str">
        <f t="shared" ref="AL561:AT561" si="2325">IF(AL560="","",AL557*AL560)</f>
        <v/>
      </c>
      <c r="AM561" s="535" t="str">
        <f t="shared" si="2325"/>
        <v/>
      </c>
      <c r="AN561" s="535">
        <f t="shared" si="2325"/>
        <v>200</v>
      </c>
      <c r="AO561" s="535" t="str">
        <f t="shared" si="2325"/>
        <v/>
      </c>
      <c r="AP561" s="535" t="str">
        <f t="shared" si="2325"/>
        <v/>
      </c>
      <c r="AQ561" s="535" t="str">
        <f t="shared" si="2325"/>
        <v/>
      </c>
      <c r="AR561" s="535">
        <f t="shared" si="2325"/>
        <v>45</v>
      </c>
      <c r="AS561" s="535" t="str">
        <f t="shared" si="2325"/>
        <v/>
      </c>
      <c r="AT561" s="535" t="str">
        <f t="shared" si="2325"/>
        <v/>
      </c>
      <c r="AU561" s="535" t="str">
        <f t="shared" ref="AU561:BB561" si="2326">IF(AU560="","",AU557*AU560)</f>
        <v/>
      </c>
      <c r="AV561" s="535" t="str">
        <f t="shared" si="2326"/>
        <v/>
      </c>
      <c r="AW561" s="535" t="str">
        <f t="shared" si="2326"/>
        <v/>
      </c>
      <c r="AX561" s="535" t="str">
        <f t="shared" si="2326"/>
        <v/>
      </c>
      <c r="AY561" s="535" t="str">
        <f t="shared" si="2326"/>
        <v/>
      </c>
      <c r="AZ561" s="535" t="str">
        <f t="shared" si="2326"/>
        <v/>
      </c>
      <c r="BA561" s="535" t="str">
        <f t="shared" si="2326"/>
        <v/>
      </c>
      <c r="BB561" s="535" t="str">
        <f t="shared" si="2326"/>
        <v/>
      </c>
      <c r="BC561" s="541"/>
      <c r="BD561" s="535" t="str">
        <f t="shared" ref="BD561:BT561" si="2327">IF(BD560="","",BD557*BD560)</f>
        <v/>
      </c>
      <c r="BE561" s="535">
        <f t="shared" si="2327"/>
        <v>900</v>
      </c>
      <c r="BF561" s="535" t="str">
        <f t="shared" si="2327"/>
        <v/>
      </c>
      <c r="BG561" s="535" t="str">
        <f t="shared" si="2327"/>
        <v/>
      </c>
      <c r="BH561" s="535" t="str">
        <f t="shared" si="2327"/>
        <v/>
      </c>
      <c r="BI561" s="535" t="str">
        <f t="shared" si="2327"/>
        <v/>
      </c>
      <c r="BJ561" s="535" t="str">
        <f t="shared" si="2327"/>
        <v/>
      </c>
      <c r="BK561" s="535">
        <f t="shared" si="2327"/>
        <v>180</v>
      </c>
      <c r="BL561" s="535">
        <f t="shared" si="2327"/>
        <v>120</v>
      </c>
      <c r="BM561" s="535" t="str">
        <f t="shared" si="2327"/>
        <v/>
      </c>
      <c r="BN561" s="535" t="str">
        <f t="shared" si="2327"/>
        <v/>
      </c>
      <c r="BO561" s="535" t="str">
        <f t="shared" si="2327"/>
        <v/>
      </c>
      <c r="BP561" s="535" t="str">
        <f t="shared" si="2327"/>
        <v/>
      </c>
      <c r="BQ561" s="535" t="str">
        <f t="shared" si="2327"/>
        <v/>
      </c>
      <c r="BR561" s="535" t="str">
        <f t="shared" si="2327"/>
        <v/>
      </c>
      <c r="BS561" s="535" t="str">
        <f t="shared" si="2327"/>
        <v/>
      </c>
      <c r="BT561" s="535" t="str">
        <f t="shared" si="2327"/>
        <v/>
      </c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2207"/>
        <v>28.799999999999997</v>
      </c>
      <c r="CA561" s="373" t="str">
        <f t="shared" si="2208"/>
        <v/>
      </c>
      <c r="CB561" s="373" t="str">
        <f t="shared" si="2209"/>
        <v/>
      </c>
      <c r="CC561" s="462">
        <f t="shared" si="2210"/>
        <v>180</v>
      </c>
      <c r="CD561" s="11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9" t="str">
        <f t="shared" si="2272"/>
        <v/>
      </c>
      <c r="CF561" s="1110" t="str">
        <f t="shared" si="2272"/>
        <v/>
      </c>
      <c r="CG561" s="1110" t="str">
        <f t="shared" si="2272"/>
        <v/>
      </c>
      <c r="CH561" s="1110" t="str">
        <f t="shared" si="2272"/>
        <v/>
      </c>
      <c r="CI561" s="1110" t="str">
        <f t="shared" si="2272"/>
        <v/>
      </c>
      <c r="CJ561" s="1110" t="str">
        <f t="shared" si="2272"/>
        <v/>
      </c>
      <c r="CK561" s="1111">
        <f t="shared" si="2272"/>
        <v>120</v>
      </c>
      <c r="CL561" s="1111">
        <f t="shared" si="2272"/>
        <v>180</v>
      </c>
      <c r="CM561" s="1111">
        <f t="shared" si="2272"/>
        <v>900</v>
      </c>
      <c r="CN561" s="1110" t="str">
        <f t="shared" si="2272"/>
        <v/>
      </c>
      <c r="CO561" s="1110" t="str">
        <f t="shared" si="2272"/>
        <v/>
      </c>
      <c r="CP561" s="1110" t="str">
        <f t="shared" si="2272"/>
        <v/>
      </c>
      <c r="CQ561" s="1110" t="str">
        <f t="shared" si="2272"/>
        <v/>
      </c>
      <c r="CR561" s="1110" t="str">
        <f t="shared" si="2272"/>
        <v/>
      </c>
      <c r="CS561" s="1109" t="str">
        <f t="shared" si="2272"/>
        <v/>
      </c>
      <c r="CT561" s="1112" t="str">
        <f t="shared" si="2272"/>
        <v/>
      </c>
      <c r="CU561" s="324" t="str">
        <f t="shared" si="2312"/>
        <v/>
      </c>
      <c r="CV561" s="325" t="str">
        <f t="shared" si="2312"/>
        <v/>
      </c>
      <c r="CW561" s="326" t="str">
        <f t="shared" si="2312"/>
        <v/>
      </c>
      <c r="CX561" s="326" t="str">
        <f t="shared" si="2312"/>
        <v/>
      </c>
      <c r="CY561" s="326" t="str">
        <f t="shared" si="2312"/>
        <v/>
      </c>
      <c r="CZ561" s="326" t="str">
        <f t="shared" si="2312"/>
        <v/>
      </c>
      <c r="DA561" s="326" t="str">
        <f t="shared" si="2312"/>
        <v/>
      </c>
      <c r="DB561" s="327">
        <f t="shared" si="2312"/>
        <v>120</v>
      </c>
      <c r="DC561" s="327">
        <f t="shared" si="2312"/>
        <v>180</v>
      </c>
      <c r="DD561" s="327">
        <f t="shared" si="2312"/>
        <v>900</v>
      </c>
      <c r="DE561" s="326" t="str">
        <f t="shared" si="2312"/>
        <v/>
      </c>
      <c r="DF561" s="326" t="str">
        <f t="shared" si="2312"/>
        <v/>
      </c>
      <c r="DG561" s="326" t="str">
        <f t="shared" si="2312"/>
        <v/>
      </c>
      <c r="DH561" s="326" t="str">
        <f t="shared" si="2312"/>
        <v/>
      </c>
      <c r="DI561" s="326" t="str">
        <f t="shared" si="2312"/>
        <v/>
      </c>
      <c r="DJ561" s="325" t="str">
        <f t="shared" si="2312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03"/>
        <v>3</v>
      </c>
      <c r="DM561" s="66">
        <f t="shared" si="2204"/>
        <v>2</v>
      </c>
      <c r="DN561" s="66">
        <f t="shared" si="2205"/>
        <v>2</v>
      </c>
      <c r="DO561" s="66">
        <f t="shared" si="2206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4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2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28"/>
        <v/>
      </c>
      <c r="CF563" s="58" t="str">
        <f t="shared" si="2328"/>
        <v/>
      </c>
      <c r="CG563" s="58" t="str">
        <f t="shared" si="2328"/>
        <v/>
      </c>
      <c r="CH563" s="58" t="str">
        <f t="shared" si="2328"/>
        <v/>
      </c>
      <c r="CI563" s="58" t="str">
        <f t="shared" si="2328"/>
        <v/>
      </c>
      <c r="CJ563" s="58" t="str">
        <f t="shared" si="2328"/>
        <v/>
      </c>
      <c r="CK563" s="78" t="str">
        <f t="shared" si="2328"/>
        <v/>
      </c>
      <c r="CL563" s="78">
        <f t="shared" si="2328"/>
        <v>60</v>
      </c>
      <c r="CM563" s="78">
        <f t="shared" si="2328"/>
        <v>300</v>
      </c>
      <c r="CN563" s="58" t="str">
        <f t="shared" si="2328"/>
        <v/>
      </c>
      <c r="CO563" s="58" t="str">
        <f t="shared" si="2328"/>
        <v/>
      </c>
      <c r="CP563" s="58" t="str">
        <f t="shared" si="2328"/>
        <v/>
      </c>
      <c r="CQ563" s="58" t="str">
        <f t="shared" si="2328"/>
        <v/>
      </c>
      <c r="CR563" s="58" t="str">
        <f t="shared" si="2328"/>
        <v/>
      </c>
      <c r="CS563" s="57" t="str">
        <f t="shared" si="2328"/>
        <v/>
      </c>
      <c r="CT563" s="302" t="str">
        <f t="shared" si="2328"/>
        <v/>
      </c>
      <c r="CU563" s="324" t="str">
        <f t="shared" ref="CU563:DJ571" si="232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29"/>
        <v/>
      </c>
      <c r="CW563" s="326" t="str">
        <f t="shared" si="2329"/>
        <v/>
      </c>
      <c r="CX563" s="326" t="str">
        <f t="shared" si="2329"/>
        <v/>
      </c>
      <c r="CY563" s="326" t="str">
        <f t="shared" si="2329"/>
        <v/>
      </c>
      <c r="CZ563" s="326" t="str">
        <f t="shared" si="2329"/>
        <v/>
      </c>
      <c r="DA563" s="326" t="str">
        <f t="shared" si="2329"/>
        <v/>
      </c>
      <c r="DB563" s="327" t="str">
        <f t="shared" si="2329"/>
        <v/>
      </c>
      <c r="DC563" s="327">
        <f t="shared" si="2329"/>
        <v>60</v>
      </c>
      <c r="DD563" s="327">
        <f t="shared" si="2329"/>
        <v>300</v>
      </c>
      <c r="DE563" s="326" t="str">
        <f t="shared" si="2329"/>
        <v/>
      </c>
      <c r="DF563" s="326" t="str">
        <f t="shared" si="2329"/>
        <v/>
      </c>
      <c r="DG563" s="326" t="str">
        <f t="shared" si="2329"/>
        <v/>
      </c>
      <c r="DH563" s="326" t="str">
        <f t="shared" si="2329"/>
        <v/>
      </c>
      <c r="DI563" s="326" t="str">
        <f t="shared" si="2329"/>
        <v/>
      </c>
      <c r="DJ563" s="325" t="str">
        <f t="shared" si="2329"/>
        <v/>
      </c>
      <c r="DK563" s="324" t="str">
        <f t="shared" ref="DK563:DK571" si="233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31">COUNT(B563:R563)</f>
        <v>3</v>
      </c>
      <c r="DM563" s="616">
        <f t="shared" ref="DM563:DM571" si="2332">COUNT(T563:AJ563)</f>
        <v>0</v>
      </c>
      <c r="DN563" s="616">
        <f t="shared" ref="DN563:DN571" si="2333">COUNT(AL563:BB563)</f>
        <v>1</v>
      </c>
      <c r="DO563" s="616">
        <f t="shared" ref="DO563:DO571" si="2334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35">480*$K$1</f>
        <v>480</v>
      </c>
      <c r="D564" s="536">
        <f t="shared" si="2335"/>
        <v>480</v>
      </c>
      <c r="E564" s="536">
        <f t="shared" si="2335"/>
        <v>480</v>
      </c>
      <c r="F564" s="536">
        <f t="shared" si="2335"/>
        <v>480</v>
      </c>
      <c r="G564" s="536">
        <f t="shared" si="2335"/>
        <v>480</v>
      </c>
      <c r="H564" s="536">
        <f t="shared" si="2335"/>
        <v>480</v>
      </c>
      <c r="I564" s="536">
        <f t="shared" si="2335"/>
        <v>480</v>
      </c>
      <c r="J564" s="536">
        <f t="shared" si="2335"/>
        <v>480</v>
      </c>
      <c r="K564" s="536">
        <f t="shared" si="2335"/>
        <v>480</v>
      </c>
      <c r="L564" s="536">
        <f t="shared" si="2335"/>
        <v>480</v>
      </c>
      <c r="M564" s="536">
        <f t="shared" si="2335"/>
        <v>480</v>
      </c>
      <c r="N564" s="536">
        <f t="shared" si="2335"/>
        <v>480</v>
      </c>
      <c r="O564" s="536">
        <f t="shared" si="2335"/>
        <v>480</v>
      </c>
      <c r="P564" s="536">
        <f t="shared" si="2335"/>
        <v>480</v>
      </c>
      <c r="Q564" s="536">
        <f t="shared" si="2335"/>
        <v>480</v>
      </c>
      <c r="R564" s="536">
        <f t="shared" si="2335"/>
        <v>480</v>
      </c>
      <c r="S564" s="378"/>
      <c r="T564" s="536">
        <f>480*$K$1</f>
        <v>480</v>
      </c>
      <c r="U564" s="536">
        <f t="shared" ref="U564:AJ564" si="2336">480*$K$1</f>
        <v>480</v>
      </c>
      <c r="V564" s="536">
        <f t="shared" si="2336"/>
        <v>480</v>
      </c>
      <c r="W564" s="536">
        <f t="shared" si="2336"/>
        <v>480</v>
      </c>
      <c r="X564" s="536">
        <f t="shared" si="2336"/>
        <v>480</v>
      </c>
      <c r="Y564" s="536">
        <f t="shared" si="2336"/>
        <v>480</v>
      </c>
      <c r="Z564" s="536">
        <f t="shared" si="2336"/>
        <v>480</v>
      </c>
      <c r="AA564" s="536">
        <f t="shared" si="2336"/>
        <v>480</v>
      </c>
      <c r="AB564" s="536">
        <f t="shared" si="2336"/>
        <v>480</v>
      </c>
      <c r="AC564" s="536">
        <f t="shared" si="2336"/>
        <v>480</v>
      </c>
      <c r="AD564" s="536">
        <f t="shared" si="2336"/>
        <v>480</v>
      </c>
      <c r="AE564" s="536">
        <f t="shared" si="2336"/>
        <v>480</v>
      </c>
      <c r="AF564" s="536">
        <f t="shared" si="2336"/>
        <v>480</v>
      </c>
      <c r="AG564" s="536">
        <f t="shared" si="2336"/>
        <v>480</v>
      </c>
      <c r="AH564" s="536">
        <f t="shared" si="2336"/>
        <v>480</v>
      </c>
      <c r="AI564" s="536">
        <f t="shared" si="2336"/>
        <v>480</v>
      </c>
      <c r="AJ564" s="536">
        <f t="shared" si="2336"/>
        <v>480</v>
      </c>
      <c r="AK564" s="378"/>
      <c r="AL564" s="536">
        <f>480*$K$1</f>
        <v>480</v>
      </c>
      <c r="AM564" s="536">
        <f t="shared" ref="AM564:BB564" si="2337">480*$K$1</f>
        <v>480</v>
      </c>
      <c r="AN564" s="536">
        <f t="shared" si="2337"/>
        <v>480</v>
      </c>
      <c r="AO564" s="536">
        <f t="shared" si="2337"/>
        <v>480</v>
      </c>
      <c r="AP564" s="536">
        <f t="shared" si="2337"/>
        <v>480</v>
      </c>
      <c r="AQ564" s="536">
        <f t="shared" si="2337"/>
        <v>480</v>
      </c>
      <c r="AR564" s="536">
        <f t="shared" si="2337"/>
        <v>480</v>
      </c>
      <c r="AS564" s="536">
        <f t="shared" si="2337"/>
        <v>480</v>
      </c>
      <c r="AT564" s="536">
        <f t="shared" si="2337"/>
        <v>480</v>
      </c>
      <c r="AU564" s="536">
        <f t="shared" si="2337"/>
        <v>480</v>
      </c>
      <c r="AV564" s="536">
        <f t="shared" si="2337"/>
        <v>480</v>
      </c>
      <c r="AW564" s="536">
        <f t="shared" si="2337"/>
        <v>480</v>
      </c>
      <c r="AX564" s="536">
        <f t="shared" si="2337"/>
        <v>480</v>
      </c>
      <c r="AY564" s="536">
        <f t="shared" si="2337"/>
        <v>480</v>
      </c>
      <c r="AZ564" s="536">
        <f t="shared" si="2337"/>
        <v>480</v>
      </c>
      <c r="BA564" s="536">
        <f t="shared" si="2337"/>
        <v>480</v>
      </c>
      <c r="BB564" s="536">
        <f t="shared" si="2337"/>
        <v>480</v>
      </c>
      <c r="BC564" s="530"/>
      <c r="BD564" s="536">
        <f>480*$K$1</f>
        <v>480</v>
      </c>
      <c r="BE564" s="536">
        <f t="shared" ref="BE564:BY564" si="2338">480*$K$1</f>
        <v>480</v>
      </c>
      <c r="BF564" s="536">
        <f t="shared" si="2338"/>
        <v>480</v>
      </c>
      <c r="BG564" s="536">
        <f t="shared" si="2338"/>
        <v>480</v>
      </c>
      <c r="BH564" s="536">
        <f t="shared" si="2338"/>
        <v>480</v>
      </c>
      <c r="BI564" s="536">
        <f t="shared" si="2338"/>
        <v>480</v>
      </c>
      <c r="BJ564" s="536">
        <f t="shared" si="2338"/>
        <v>480</v>
      </c>
      <c r="BK564" s="536">
        <f t="shared" si="2338"/>
        <v>480</v>
      </c>
      <c r="BL564" s="536">
        <f t="shared" si="2338"/>
        <v>480</v>
      </c>
      <c r="BM564" s="536">
        <f t="shared" si="2338"/>
        <v>480</v>
      </c>
      <c r="BN564" s="536">
        <f t="shared" si="2338"/>
        <v>480</v>
      </c>
      <c r="BO564" s="536">
        <f t="shared" si="2338"/>
        <v>480</v>
      </c>
      <c r="BP564" s="536">
        <f t="shared" si="2338"/>
        <v>480</v>
      </c>
      <c r="BQ564" s="536">
        <f t="shared" si="2338"/>
        <v>480</v>
      </c>
      <c r="BR564" s="536">
        <f t="shared" si="2338"/>
        <v>480</v>
      </c>
      <c r="BS564" s="536">
        <f t="shared" si="2338"/>
        <v>480</v>
      </c>
      <c r="BT564" s="536">
        <f t="shared" si="2338"/>
        <v>480</v>
      </c>
      <c r="BU564" s="530"/>
      <c r="BV564" s="536">
        <f t="shared" si="2338"/>
        <v>480</v>
      </c>
      <c r="BW564" s="536">
        <f t="shared" si="2338"/>
        <v>480</v>
      </c>
      <c r="BX564" s="536">
        <f t="shared" si="2338"/>
        <v>480</v>
      </c>
      <c r="BY564" s="536">
        <f t="shared" si="2338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28"/>
        <v>480</v>
      </c>
      <c r="CE564" s="57">
        <f t="shared" si="2328"/>
        <v>480</v>
      </c>
      <c r="CF564" s="58">
        <f t="shared" si="2328"/>
        <v>480</v>
      </c>
      <c r="CG564" s="58">
        <f t="shared" si="2328"/>
        <v>480</v>
      </c>
      <c r="CH564" s="58">
        <f t="shared" si="2328"/>
        <v>480</v>
      </c>
      <c r="CI564" s="58">
        <f t="shared" si="2328"/>
        <v>480</v>
      </c>
      <c r="CJ564" s="58">
        <f t="shared" si="2328"/>
        <v>480</v>
      </c>
      <c r="CK564" s="78">
        <f t="shared" si="2328"/>
        <v>480</v>
      </c>
      <c r="CL564" s="78">
        <f t="shared" si="2328"/>
        <v>480</v>
      </c>
      <c r="CM564" s="78">
        <f t="shared" si="2328"/>
        <v>480</v>
      </c>
      <c r="CN564" s="58">
        <f t="shared" si="2328"/>
        <v>480</v>
      </c>
      <c r="CO564" s="58">
        <f t="shared" si="2328"/>
        <v>480</v>
      </c>
      <c r="CP564" s="58">
        <f t="shared" si="2328"/>
        <v>480</v>
      </c>
      <c r="CQ564" s="58">
        <f t="shared" si="2328"/>
        <v>480</v>
      </c>
      <c r="CR564" s="58">
        <f t="shared" si="2328"/>
        <v>480</v>
      </c>
      <c r="CS564" s="57">
        <f t="shared" si="2328"/>
        <v>480</v>
      </c>
      <c r="CT564" s="302">
        <f t="shared" si="2328"/>
        <v>480</v>
      </c>
      <c r="CU564" s="324">
        <f t="shared" si="2329"/>
        <v>480</v>
      </c>
      <c r="CV564" s="325">
        <f t="shared" si="2329"/>
        <v>480</v>
      </c>
      <c r="CW564" s="326">
        <f t="shared" si="2329"/>
        <v>480</v>
      </c>
      <c r="CX564" s="326">
        <f t="shared" si="2329"/>
        <v>480</v>
      </c>
      <c r="CY564" s="326">
        <f t="shared" si="2329"/>
        <v>480</v>
      </c>
      <c r="CZ564" s="326">
        <f t="shared" si="2329"/>
        <v>480</v>
      </c>
      <c r="DA564" s="326">
        <f t="shared" si="2329"/>
        <v>480</v>
      </c>
      <c r="DB564" s="327">
        <f t="shared" si="2329"/>
        <v>480</v>
      </c>
      <c r="DC564" s="327">
        <f t="shared" si="2329"/>
        <v>480</v>
      </c>
      <c r="DD564" s="327">
        <f t="shared" si="2329"/>
        <v>480</v>
      </c>
      <c r="DE564" s="326">
        <f t="shared" si="2329"/>
        <v>480</v>
      </c>
      <c r="DF564" s="326">
        <f t="shared" si="2329"/>
        <v>480</v>
      </c>
      <c r="DG564" s="326">
        <f t="shared" si="2329"/>
        <v>480</v>
      </c>
      <c r="DH564" s="326">
        <f t="shared" si="2329"/>
        <v>480</v>
      </c>
      <c r="DI564" s="326">
        <f t="shared" si="2329"/>
        <v>480</v>
      </c>
      <c r="DJ564" s="325">
        <f t="shared" si="2329"/>
        <v>480</v>
      </c>
      <c r="DK564" s="324">
        <f t="shared" si="2330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39">IF(B563="","",B563*B564/B$46/365/$G$1)</f>
        <v>7.5146771037181998E-4</v>
      </c>
      <c r="C565" s="540">
        <f t="shared" si="2339"/>
        <v>8.0514397539837852E-4</v>
      </c>
      <c r="D565" s="540" t="str">
        <f t="shared" si="2339"/>
        <v/>
      </c>
      <c r="E565" s="540">
        <f t="shared" si="2339"/>
        <v>1.5655577299412914E-3</v>
      </c>
      <c r="F565" s="540" t="str">
        <f t="shared" si="2339"/>
        <v/>
      </c>
      <c r="G565" s="540" t="str">
        <f t="shared" si="2339"/>
        <v/>
      </c>
      <c r="H565" s="540" t="str">
        <f t="shared" si="2339"/>
        <v/>
      </c>
      <c r="I565" s="540" t="str">
        <f t="shared" si="2339"/>
        <v/>
      </c>
      <c r="J565" s="540" t="str">
        <f t="shared" si="2339"/>
        <v/>
      </c>
      <c r="K565" s="540" t="str">
        <f t="shared" ref="K565:R565" si="2340">IF(K563="","",K563*K564/K$46/365/$G$1)</f>
        <v/>
      </c>
      <c r="L565" s="540" t="str">
        <f t="shared" si="2340"/>
        <v/>
      </c>
      <c r="M565" s="540" t="str">
        <f t="shared" si="2340"/>
        <v/>
      </c>
      <c r="N565" s="540" t="str">
        <f t="shared" si="2340"/>
        <v/>
      </c>
      <c r="O565" s="540" t="str">
        <f t="shared" si="2340"/>
        <v/>
      </c>
      <c r="P565" s="540" t="str">
        <f t="shared" si="2340"/>
        <v/>
      </c>
      <c r="Q565" s="540" t="str">
        <f t="shared" si="2340"/>
        <v/>
      </c>
      <c r="R565" s="540" t="str">
        <f t="shared" si="2340"/>
        <v/>
      </c>
      <c r="S565" s="364"/>
      <c r="T565" s="540" t="str">
        <f t="shared" ref="T565:AB565" si="2341">IF(T563="","",T563*T564/T$46/365/$G$1)</f>
        <v/>
      </c>
      <c r="U565" s="540" t="str">
        <f t="shared" si="2341"/>
        <v/>
      </c>
      <c r="V565" s="540" t="str">
        <f t="shared" si="2341"/>
        <v/>
      </c>
      <c r="W565" s="540" t="str">
        <f t="shared" si="2341"/>
        <v/>
      </c>
      <c r="X565" s="540" t="str">
        <f t="shared" si="2341"/>
        <v/>
      </c>
      <c r="Y565" s="540" t="str">
        <f t="shared" si="2341"/>
        <v/>
      </c>
      <c r="Z565" s="540" t="str">
        <f t="shared" si="2341"/>
        <v/>
      </c>
      <c r="AA565" s="540" t="str">
        <f t="shared" si="2341"/>
        <v/>
      </c>
      <c r="AB565" s="540" t="str">
        <f t="shared" si="2341"/>
        <v/>
      </c>
      <c r="AC565" s="540" t="str">
        <f t="shared" ref="AC565:AJ565" si="2342">IF(AC563="","",AC563*AC564/AC$46/365/$G$1)</f>
        <v/>
      </c>
      <c r="AD565" s="540" t="str">
        <f t="shared" si="2342"/>
        <v/>
      </c>
      <c r="AE565" s="540" t="str">
        <f t="shared" si="2342"/>
        <v/>
      </c>
      <c r="AF565" s="540" t="str">
        <f t="shared" si="2342"/>
        <v/>
      </c>
      <c r="AG565" s="540" t="str">
        <f t="shared" si="2342"/>
        <v/>
      </c>
      <c r="AH565" s="540" t="str">
        <f t="shared" si="2342"/>
        <v/>
      </c>
      <c r="AI565" s="540" t="str">
        <f t="shared" si="2342"/>
        <v/>
      </c>
      <c r="AJ565" s="540" t="str">
        <f t="shared" si="2342"/>
        <v/>
      </c>
      <c r="AK565" s="364"/>
      <c r="AL565" s="540">
        <f t="shared" ref="AL565:AT565" si="2343">IF(AL563="","",AL563*AL564/AL$46/365/$G$1)</f>
        <v>2.0494573919231456E-3</v>
      </c>
      <c r="AM565" s="540" t="str">
        <f t="shared" si="2343"/>
        <v/>
      </c>
      <c r="AN565" s="540" t="str">
        <f t="shared" si="2343"/>
        <v/>
      </c>
      <c r="AO565" s="540" t="str">
        <f t="shared" si="2343"/>
        <v/>
      </c>
      <c r="AP565" s="540" t="str">
        <f t="shared" si="2343"/>
        <v/>
      </c>
      <c r="AQ565" s="540" t="str">
        <f t="shared" si="2343"/>
        <v/>
      </c>
      <c r="AR565" s="540" t="str">
        <f t="shared" si="2343"/>
        <v/>
      </c>
      <c r="AS565" s="540" t="str">
        <f t="shared" si="2343"/>
        <v/>
      </c>
      <c r="AT565" s="540" t="str">
        <f t="shared" si="2343"/>
        <v/>
      </c>
      <c r="AU565" s="540" t="str">
        <f t="shared" ref="AU565:BB565" si="2344">IF(AU563="","",AU563*AU564/AU$46/365/$G$1)</f>
        <v/>
      </c>
      <c r="AV565" s="540" t="str">
        <f t="shared" si="2344"/>
        <v/>
      </c>
      <c r="AW565" s="540" t="str">
        <f t="shared" si="2344"/>
        <v/>
      </c>
      <c r="AX565" s="540" t="str">
        <f t="shared" si="2344"/>
        <v/>
      </c>
      <c r="AY565" s="540" t="str">
        <f t="shared" si="2344"/>
        <v/>
      </c>
      <c r="AZ565" s="540" t="str">
        <f t="shared" si="2344"/>
        <v/>
      </c>
      <c r="BA565" s="540" t="str">
        <f t="shared" si="2344"/>
        <v/>
      </c>
      <c r="BB565" s="540" t="str">
        <f t="shared" si="2344"/>
        <v/>
      </c>
      <c r="BC565" s="427"/>
      <c r="BD565" s="540" t="str">
        <f t="shared" ref="BD565:BT565" si="2345">IF(BD563="","",BD563*BD564/BD$46/365/$G$1)</f>
        <v/>
      </c>
      <c r="BE565" s="540">
        <f t="shared" si="2345"/>
        <v>1.5655577299412918E-2</v>
      </c>
      <c r="BF565" s="540" t="str">
        <f t="shared" si="2345"/>
        <v/>
      </c>
      <c r="BG565" s="540" t="str">
        <f t="shared" si="2345"/>
        <v/>
      </c>
      <c r="BH565" s="540" t="str">
        <f t="shared" si="2345"/>
        <v/>
      </c>
      <c r="BI565" s="540" t="str">
        <f t="shared" si="2345"/>
        <v/>
      </c>
      <c r="BJ565" s="540" t="str">
        <f t="shared" si="2345"/>
        <v/>
      </c>
      <c r="BK565" s="540" t="str">
        <f t="shared" si="2345"/>
        <v/>
      </c>
      <c r="BL565" s="540">
        <f t="shared" si="2345"/>
        <v>4.1748206131767777E-3</v>
      </c>
      <c r="BM565" s="540" t="str">
        <f t="shared" ref="BM565:BT565" si="2346">IF(BM563="","",BM563*BM564/BM$46/365/$G$1)</f>
        <v/>
      </c>
      <c r="BN565" s="540" t="str">
        <f t="shared" si="2346"/>
        <v/>
      </c>
      <c r="BO565" s="540" t="str">
        <f t="shared" si="2346"/>
        <v/>
      </c>
      <c r="BP565" s="540" t="str">
        <f t="shared" si="2346"/>
        <v/>
      </c>
      <c r="BQ565" s="540" t="str">
        <f t="shared" si="2346"/>
        <v/>
      </c>
      <c r="BR565" s="540" t="str">
        <f t="shared" si="2346"/>
        <v/>
      </c>
      <c r="BS565" s="540" t="str">
        <f t="shared" si="2346"/>
        <v/>
      </c>
      <c r="BT565" s="540" t="str">
        <f t="shared" si="2346"/>
        <v/>
      </c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4" t="str">
        <f t="shared" si="2328"/>
        <v/>
      </c>
      <c r="CF565" s="1115" t="str">
        <f t="shared" si="2328"/>
        <v/>
      </c>
      <c r="CG565" s="1115" t="str">
        <f t="shared" si="2328"/>
        <v/>
      </c>
      <c r="CH565" s="1115" t="str">
        <f t="shared" si="2328"/>
        <v/>
      </c>
      <c r="CI565" s="1115" t="str">
        <f t="shared" si="2328"/>
        <v/>
      </c>
      <c r="CJ565" s="1115" t="str">
        <f t="shared" si="2328"/>
        <v/>
      </c>
      <c r="CK565" s="1116" t="str">
        <f t="shared" si="2328"/>
        <v/>
      </c>
      <c r="CL565" s="1116">
        <f t="shared" si="2328"/>
        <v>4.1748206131767777E-3</v>
      </c>
      <c r="CM565" s="1116">
        <f t="shared" si="2328"/>
        <v>1.5655577299412918E-2</v>
      </c>
      <c r="CN565" s="1115" t="str">
        <f t="shared" si="2328"/>
        <v/>
      </c>
      <c r="CO565" s="1115" t="str">
        <f t="shared" si="2328"/>
        <v/>
      </c>
      <c r="CP565" s="1115" t="str">
        <f t="shared" si="2328"/>
        <v/>
      </c>
      <c r="CQ565" s="1115" t="str">
        <f t="shared" si="2328"/>
        <v/>
      </c>
      <c r="CR565" s="1115" t="str">
        <f t="shared" si="2328"/>
        <v/>
      </c>
      <c r="CS565" s="1114" t="str">
        <f t="shared" si="2328"/>
        <v/>
      </c>
      <c r="CT565" s="1117" t="str">
        <f t="shared" si="2328"/>
        <v/>
      </c>
      <c r="CU565" s="312" t="str">
        <f t="shared" si="2329"/>
        <v/>
      </c>
      <c r="CV565" s="313" t="str">
        <f t="shared" si="2329"/>
        <v/>
      </c>
      <c r="CW565" s="314" t="str">
        <f t="shared" si="2329"/>
        <v/>
      </c>
      <c r="CX565" s="314" t="str">
        <f t="shared" si="2329"/>
        <v/>
      </c>
      <c r="CY565" s="314" t="str">
        <f t="shared" si="2329"/>
        <v/>
      </c>
      <c r="CZ565" s="314" t="str">
        <f t="shared" si="2329"/>
        <v/>
      </c>
      <c r="DA565" s="314" t="str">
        <f t="shared" si="2329"/>
        <v/>
      </c>
      <c r="DB565" s="315" t="str">
        <f t="shared" si="2329"/>
        <v/>
      </c>
      <c r="DC565" s="315">
        <f t="shared" si="2329"/>
        <v>4.1748206131767777E-3</v>
      </c>
      <c r="DD565" s="315">
        <f t="shared" si="2329"/>
        <v>1.5655577299412918E-2</v>
      </c>
      <c r="DE565" s="314" t="str">
        <f t="shared" si="2329"/>
        <v/>
      </c>
      <c r="DF565" s="314" t="str">
        <f t="shared" si="2329"/>
        <v/>
      </c>
      <c r="DG565" s="314" t="str">
        <f t="shared" si="2329"/>
        <v/>
      </c>
      <c r="DH565" s="314" t="str">
        <f t="shared" si="2329"/>
        <v/>
      </c>
      <c r="DI565" s="314" t="str">
        <f t="shared" si="2329"/>
        <v/>
      </c>
      <c r="DJ565" s="313" t="str">
        <f t="shared" si="2329"/>
        <v/>
      </c>
      <c r="DK565" s="312" t="str">
        <f t="shared" si="2330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7"/>
      <c r="AH566" s="417"/>
      <c r="AI566" s="417"/>
      <c r="AJ566" s="417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59">
        <f>IF(DL566&lt;3,"",(SUM(B566:R566)-MIN(B566:R566)-MAX(B566:R566))/(DL566-2))</f>
        <v>1</v>
      </c>
      <c r="CA566" s="659" t="str">
        <f>IF(DM566&lt;3,"",(SUM(T566:AJ566)-MIN(T566:AJ566)-MAX(T566:AJ566))/(DM566-2))</f>
        <v/>
      </c>
      <c r="CB566" s="659" t="str">
        <f>IF(DN566&lt;3,"",(SUM(AL566:BB566)-MIN(AL566:BB566)-MAX(AL566:BB566))/(DN566-2))</f>
        <v/>
      </c>
      <c r="CC566" s="660" t="str">
        <f>IF(DO566&lt;3,"",(SUM(BD566:BT566)-MIN(BD566:BT566)-MAX(BD566:BT566))/(DO566-2))</f>
        <v/>
      </c>
      <c r="CD566" s="301" t="str">
        <f t="shared" si="2328"/>
        <v/>
      </c>
      <c r="CE566" s="57" t="str">
        <f t="shared" si="2328"/>
        <v/>
      </c>
      <c r="CF566" s="58" t="str">
        <f t="shared" si="2328"/>
        <v/>
      </c>
      <c r="CG566" s="58" t="str">
        <f t="shared" si="2328"/>
        <v/>
      </c>
      <c r="CH566" s="58" t="str">
        <f t="shared" si="2328"/>
        <v/>
      </c>
      <c r="CI566" s="58" t="str">
        <f t="shared" si="2328"/>
        <v/>
      </c>
      <c r="CJ566" s="58" t="str">
        <f t="shared" si="2328"/>
        <v/>
      </c>
      <c r="CK566" s="78" t="str">
        <f t="shared" si="2328"/>
        <v/>
      </c>
      <c r="CL566" s="78">
        <f t="shared" si="2328"/>
        <v>1</v>
      </c>
      <c r="CM566" s="78">
        <f t="shared" si="2328"/>
        <v>3</v>
      </c>
      <c r="CN566" s="58" t="str">
        <f t="shared" si="2328"/>
        <v/>
      </c>
      <c r="CO566" s="58" t="str">
        <f t="shared" si="2328"/>
        <v/>
      </c>
      <c r="CP566" s="58" t="str">
        <f t="shared" si="2328"/>
        <v/>
      </c>
      <c r="CQ566" s="58" t="str">
        <f t="shared" si="2328"/>
        <v/>
      </c>
      <c r="CR566" s="58" t="str">
        <f t="shared" si="2328"/>
        <v/>
      </c>
      <c r="CS566" s="57" t="str">
        <f t="shared" si="2328"/>
        <v/>
      </c>
      <c r="CT566" s="302" t="str">
        <f t="shared" si="2328"/>
        <v/>
      </c>
      <c r="CU566" s="324" t="str">
        <f t="shared" si="2329"/>
        <v/>
      </c>
      <c r="CV566" s="325" t="str">
        <f t="shared" si="2329"/>
        <v/>
      </c>
      <c r="CW566" s="326" t="str">
        <f t="shared" si="2329"/>
        <v/>
      </c>
      <c r="CX566" s="326" t="str">
        <f t="shared" si="2329"/>
        <v/>
      </c>
      <c r="CY566" s="326" t="str">
        <f t="shared" si="2329"/>
        <v/>
      </c>
      <c r="CZ566" s="326" t="str">
        <f t="shared" si="2329"/>
        <v/>
      </c>
      <c r="DA566" s="326" t="str">
        <f t="shared" si="2329"/>
        <v/>
      </c>
      <c r="DB566" s="327" t="str">
        <f t="shared" si="2329"/>
        <v/>
      </c>
      <c r="DC566" s="327">
        <f t="shared" si="2329"/>
        <v>1</v>
      </c>
      <c r="DD566" s="327">
        <f t="shared" si="2329"/>
        <v>3</v>
      </c>
      <c r="DE566" s="326" t="str">
        <f t="shared" si="2329"/>
        <v/>
      </c>
      <c r="DF566" s="326" t="str">
        <f t="shared" si="2329"/>
        <v/>
      </c>
      <c r="DG566" s="326" t="str">
        <f t="shared" si="2329"/>
        <v/>
      </c>
      <c r="DH566" s="326" t="str">
        <f t="shared" si="2329"/>
        <v/>
      </c>
      <c r="DI566" s="326" t="str">
        <f t="shared" si="2329"/>
        <v/>
      </c>
      <c r="DJ566" s="325" t="str">
        <f t="shared" si="2329"/>
        <v/>
      </c>
      <c r="DK566" s="324" t="str">
        <f t="shared" si="2330"/>
        <v/>
      </c>
      <c r="DL566" s="661">
        <f t="shared" si="2331"/>
        <v>3</v>
      </c>
      <c r="DM566" s="616">
        <f t="shared" si="2332"/>
        <v>0</v>
      </c>
      <c r="DN566" s="616">
        <f t="shared" si="2333"/>
        <v>1</v>
      </c>
      <c r="DO566" s="616">
        <f t="shared" si="2334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2347">IF(B566="","",B563*B566)</f>
        <v>12</v>
      </c>
      <c r="C567" s="535">
        <f t="shared" si="2347"/>
        <v>9</v>
      </c>
      <c r="D567" s="535" t="str">
        <f t="shared" si="2347"/>
        <v/>
      </c>
      <c r="E567" s="535">
        <f t="shared" si="2347"/>
        <v>15</v>
      </c>
      <c r="F567" s="535" t="str">
        <f t="shared" si="2347"/>
        <v/>
      </c>
      <c r="G567" s="535" t="str">
        <f t="shared" si="2347"/>
        <v/>
      </c>
      <c r="H567" s="535" t="str">
        <f t="shared" si="2347"/>
        <v/>
      </c>
      <c r="I567" s="535" t="str">
        <f t="shared" si="2347"/>
        <v/>
      </c>
      <c r="J567" s="535" t="str">
        <f t="shared" si="2347"/>
        <v/>
      </c>
      <c r="K567" s="535" t="str">
        <f t="shared" ref="K567:R567" si="2348">IF(K566="","",K563*K566)</f>
        <v/>
      </c>
      <c r="L567" s="535" t="str">
        <f t="shared" si="2348"/>
        <v/>
      </c>
      <c r="M567" s="535" t="str">
        <f t="shared" si="2348"/>
        <v/>
      </c>
      <c r="N567" s="535" t="str">
        <f t="shared" si="2348"/>
        <v/>
      </c>
      <c r="O567" s="535" t="str">
        <f t="shared" si="2348"/>
        <v/>
      </c>
      <c r="P567" s="535" t="str">
        <f t="shared" si="2348"/>
        <v/>
      </c>
      <c r="Q567" s="535" t="str">
        <f t="shared" si="2348"/>
        <v/>
      </c>
      <c r="R567" s="535" t="str">
        <f t="shared" si="2348"/>
        <v/>
      </c>
      <c r="S567" s="541"/>
      <c r="T567" s="535" t="str">
        <f t="shared" ref="T567:AB567" si="2349">IF(T566="","",T563*T566)</f>
        <v/>
      </c>
      <c r="U567" s="535" t="str">
        <f t="shared" si="2349"/>
        <v/>
      </c>
      <c r="V567" s="535" t="str">
        <f t="shared" si="2349"/>
        <v/>
      </c>
      <c r="W567" s="535" t="str">
        <f t="shared" si="2349"/>
        <v/>
      </c>
      <c r="X567" s="535" t="str">
        <f t="shared" si="2349"/>
        <v/>
      </c>
      <c r="Y567" s="535" t="str">
        <f t="shared" si="2349"/>
        <v/>
      </c>
      <c r="Z567" s="535" t="str">
        <f t="shared" si="2349"/>
        <v/>
      </c>
      <c r="AA567" s="535" t="str">
        <f t="shared" si="2349"/>
        <v/>
      </c>
      <c r="AB567" s="535" t="str">
        <f t="shared" si="2349"/>
        <v/>
      </c>
      <c r="AC567" s="535" t="str">
        <f t="shared" ref="AC567:AJ567" si="2350">IF(AC566="","",AC563*AC566)</f>
        <v/>
      </c>
      <c r="AD567" s="535" t="str">
        <f t="shared" si="2350"/>
        <v/>
      </c>
      <c r="AE567" s="535" t="str">
        <f t="shared" si="2350"/>
        <v/>
      </c>
      <c r="AF567" s="535" t="str">
        <f t="shared" si="2350"/>
        <v/>
      </c>
      <c r="AG567" s="535" t="str">
        <f t="shared" si="2350"/>
        <v/>
      </c>
      <c r="AH567" s="535" t="str">
        <f t="shared" si="2350"/>
        <v/>
      </c>
      <c r="AI567" s="535" t="str">
        <f t="shared" si="2350"/>
        <v/>
      </c>
      <c r="AJ567" s="535" t="str">
        <f t="shared" si="2350"/>
        <v/>
      </c>
      <c r="AK567" s="541"/>
      <c r="AL567" s="535">
        <f t="shared" ref="AL567:AT567" si="2351">IF(AL566="","",AL563*AL566)</f>
        <v>900</v>
      </c>
      <c r="AM567" s="535" t="str">
        <f t="shared" si="2351"/>
        <v/>
      </c>
      <c r="AN567" s="535" t="str">
        <f t="shared" si="2351"/>
        <v/>
      </c>
      <c r="AO567" s="535" t="str">
        <f t="shared" si="2351"/>
        <v/>
      </c>
      <c r="AP567" s="535" t="str">
        <f t="shared" si="2351"/>
        <v/>
      </c>
      <c r="AQ567" s="535" t="str">
        <f t="shared" si="2351"/>
        <v/>
      </c>
      <c r="AR567" s="535" t="str">
        <f t="shared" si="2351"/>
        <v/>
      </c>
      <c r="AS567" s="535" t="str">
        <f t="shared" si="2351"/>
        <v/>
      </c>
      <c r="AT567" s="535" t="str">
        <f t="shared" si="2351"/>
        <v/>
      </c>
      <c r="AU567" s="535" t="str">
        <f t="shared" ref="AU567:BB567" si="2352">IF(AU566="","",AU563*AU566)</f>
        <v/>
      </c>
      <c r="AV567" s="535" t="str">
        <f t="shared" si="2352"/>
        <v/>
      </c>
      <c r="AW567" s="535" t="str">
        <f t="shared" si="2352"/>
        <v/>
      </c>
      <c r="AX567" s="535" t="str">
        <f t="shared" si="2352"/>
        <v/>
      </c>
      <c r="AY567" s="535" t="str">
        <f t="shared" si="2352"/>
        <v/>
      </c>
      <c r="AZ567" s="535" t="str">
        <f t="shared" si="2352"/>
        <v/>
      </c>
      <c r="BA567" s="535" t="str">
        <f t="shared" si="2352"/>
        <v/>
      </c>
      <c r="BB567" s="535" t="str">
        <f t="shared" si="2352"/>
        <v/>
      </c>
      <c r="BC567" s="541"/>
      <c r="BD567" s="535" t="str">
        <f t="shared" ref="BD567:BT567" si="2353">IF(BD566="","",BD563*BD566)</f>
        <v/>
      </c>
      <c r="BE567" s="535">
        <f t="shared" si="2353"/>
        <v>900</v>
      </c>
      <c r="BF567" s="535" t="str">
        <f t="shared" si="2353"/>
        <v/>
      </c>
      <c r="BG567" s="535" t="str">
        <f t="shared" si="2353"/>
        <v/>
      </c>
      <c r="BH567" s="535" t="str">
        <f t="shared" si="2353"/>
        <v/>
      </c>
      <c r="BI567" s="535" t="str">
        <f t="shared" si="2353"/>
        <v/>
      </c>
      <c r="BJ567" s="535" t="str">
        <f t="shared" si="2353"/>
        <v/>
      </c>
      <c r="BK567" s="535" t="str">
        <f t="shared" si="2353"/>
        <v/>
      </c>
      <c r="BL567" s="535">
        <f t="shared" si="2353"/>
        <v>60</v>
      </c>
      <c r="BM567" s="535" t="str">
        <f t="shared" ref="BM567:BT567" si="2354">IF(BM566="","",BM563*BM566)</f>
        <v/>
      </c>
      <c r="BN567" s="535" t="str">
        <f t="shared" si="2354"/>
        <v/>
      </c>
      <c r="BO567" s="535" t="str">
        <f t="shared" si="2354"/>
        <v/>
      </c>
      <c r="BP567" s="535" t="str">
        <f t="shared" si="2354"/>
        <v/>
      </c>
      <c r="BQ567" s="535" t="str">
        <f t="shared" si="2354"/>
        <v/>
      </c>
      <c r="BR567" s="535" t="str">
        <f t="shared" si="2354"/>
        <v/>
      </c>
      <c r="BS567" s="535" t="str">
        <f t="shared" si="2354"/>
        <v/>
      </c>
      <c r="BT567" s="535" t="str">
        <f t="shared" si="2354"/>
        <v/>
      </c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28"/>
        <v/>
      </c>
      <c r="CE567" s="57" t="str">
        <f t="shared" si="2328"/>
        <v/>
      </c>
      <c r="CF567" s="58" t="str">
        <f t="shared" si="2328"/>
        <v/>
      </c>
      <c r="CG567" s="58" t="str">
        <f t="shared" si="2328"/>
        <v/>
      </c>
      <c r="CH567" s="58" t="str">
        <f t="shared" si="2328"/>
        <v/>
      </c>
      <c r="CI567" s="58" t="str">
        <f t="shared" si="2328"/>
        <v/>
      </c>
      <c r="CJ567" s="58" t="str">
        <f t="shared" si="2328"/>
        <v/>
      </c>
      <c r="CK567" s="78" t="str">
        <f t="shared" si="2328"/>
        <v/>
      </c>
      <c r="CL567" s="78">
        <f t="shared" si="2328"/>
        <v>60</v>
      </c>
      <c r="CM567" s="78">
        <f t="shared" si="2328"/>
        <v>900</v>
      </c>
      <c r="CN567" s="58" t="str">
        <f t="shared" si="2328"/>
        <v/>
      </c>
      <c r="CO567" s="58" t="str">
        <f t="shared" si="2328"/>
        <v/>
      </c>
      <c r="CP567" s="58" t="str">
        <f t="shared" si="2328"/>
        <v/>
      </c>
      <c r="CQ567" s="58" t="str">
        <f t="shared" si="2328"/>
        <v/>
      </c>
      <c r="CR567" s="58" t="str">
        <f t="shared" si="2328"/>
        <v/>
      </c>
      <c r="CS567" s="57" t="str">
        <f t="shared" si="2328"/>
        <v/>
      </c>
      <c r="CT567" s="302" t="str">
        <f t="shared" si="2328"/>
        <v/>
      </c>
      <c r="CU567" s="324" t="str">
        <f t="shared" si="2329"/>
        <v/>
      </c>
      <c r="CV567" s="325" t="str">
        <f t="shared" si="2329"/>
        <v/>
      </c>
      <c r="CW567" s="326" t="str">
        <f t="shared" si="2329"/>
        <v/>
      </c>
      <c r="CX567" s="326" t="str">
        <f t="shared" si="2329"/>
        <v/>
      </c>
      <c r="CY567" s="326" t="str">
        <f t="shared" si="2329"/>
        <v/>
      </c>
      <c r="CZ567" s="326" t="str">
        <f t="shared" si="2329"/>
        <v/>
      </c>
      <c r="DA567" s="326" t="str">
        <f t="shared" si="2329"/>
        <v/>
      </c>
      <c r="DB567" s="327" t="str">
        <f t="shared" si="2329"/>
        <v/>
      </c>
      <c r="DC567" s="327">
        <f t="shared" si="2329"/>
        <v>60</v>
      </c>
      <c r="DD567" s="327">
        <f t="shared" si="2329"/>
        <v>900</v>
      </c>
      <c r="DE567" s="326" t="str">
        <f t="shared" si="2329"/>
        <v/>
      </c>
      <c r="DF567" s="326" t="str">
        <f t="shared" si="2329"/>
        <v/>
      </c>
      <c r="DG567" s="326" t="str">
        <f t="shared" si="2329"/>
        <v/>
      </c>
      <c r="DH567" s="326" t="str">
        <f t="shared" si="2329"/>
        <v/>
      </c>
      <c r="DI567" s="326" t="str">
        <f t="shared" si="2329"/>
        <v/>
      </c>
      <c r="DJ567" s="325" t="str">
        <f t="shared" si="2329"/>
        <v/>
      </c>
      <c r="DK567" s="324" t="str">
        <f t="shared" si="2330"/>
        <v/>
      </c>
      <c r="DL567" s="661">
        <f t="shared" si="2331"/>
        <v>3</v>
      </c>
      <c r="DM567" s="616">
        <f t="shared" si="2332"/>
        <v>0</v>
      </c>
      <c r="DN567" s="616">
        <f t="shared" si="2333"/>
        <v>1</v>
      </c>
      <c r="DO567" s="616">
        <f t="shared" si="2334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4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29"/>
        <v/>
      </c>
      <c r="CV568" s="313" t="str">
        <f t="shared" si="2329"/>
        <v/>
      </c>
      <c r="CW568" s="314" t="str">
        <f t="shared" si="2329"/>
        <v/>
      </c>
      <c r="CX568" s="314" t="str">
        <f t="shared" si="2329"/>
        <v/>
      </c>
      <c r="CY568" s="314" t="str">
        <f t="shared" si="2329"/>
        <v/>
      </c>
      <c r="CZ568" s="314" t="str">
        <f t="shared" si="2329"/>
        <v/>
      </c>
      <c r="DA568" s="314" t="str">
        <f t="shared" si="2329"/>
        <v/>
      </c>
      <c r="DB568" s="315" t="str">
        <f t="shared" si="2329"/>
        <v/>
      </c>
      <c r="DC568" s="315" t="str">
        <f t="shared" si="2329"/>
        <v/>
      </c>
      <c r="DD568" s="315" t="str">
        <f t="shared" si="2329"/>
        <v/>
      </c>
      <c r="DE568" s="314" t="str">
        <f t="shared" si="2329"/>
        <v/>
      </c>
      <c r="DF568" s="314" t="str">
        <f t="shared" si="2329"/>
        <v/>
      </c>
      <c r="DG568" s="314" t="str">
        <f t="shared" si="2329"/>
        <v/>
      </c>
      <c r="DH568" s="314" t="str">
        <f t="shared" si="2329"/>
        <v/>
      </c>
      <c r="DI568" s="314" t="str">
        <f t="shared" si="2329"/>
        <v/>
      </c>
      <c r="DJ568" s="313" t="str">
        <f t="shared" si="2329"/>
        <v/>
      </c>
      <c r="DK568" s="312" t="str">
        <f t="shared" si="2330"/>
        <v/>
      </c>
      <c r="DL568" s="661">
        <f t="shared" si="2331"/>
        <v>0</v>
      </c>
      <c r="DM568" s="616">
        <f t="shared" si="2332"/>
        <v>0</v>
      </c>
      <c r="DN568" s="616">
        <f t="shared" si="2333"/>
        <v>0</v>
      </c>
      <c r="DO568" s="616">
        <f t="shared" si="2334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28"/>
        <v/>
      </c>
      <c r="CE569" s="57" t="str">
        <f t="shared" si="2328"/>
        <v/>
      </c>
      <c r="CF569" s="58" t="str">
        <f t="shared" si="2328"/>
        <v/>
      </c>
      <c r="CG569" s="58" t="str">
        <f t="shared" si="2328"/>
        <v/>
      </c>
      <c r="CH569" s="58" t="str">
        <f t="shared" si="2328"/>
        <v/>
      </c>
      <c r="CI569" s="58" t="str">
        <f t="shared" si="2328"/>
        <v/>
      </c>
      <c r="CJ569" s="58" t="str">
        <f t="shared" si="2328"/>
        <v/>
      </c>
      <c r="CK569" s="78" t="str">
        <f t="shared" si="2328"/>
        <v/>
      </c>
      <c r="CL569" s="78" t="str">
        <f t="shared" si="2328"/>
        <v/>
      </c>
      <c r="CM569" s="78" t="str">
        <f t="shared" si="2328"/>
        <v/>
      </c>
      <c r="CN569" s="58" t="str">
        <f t="shared" si="2328"/>
        <v/>
      </c>
      <c r="CO569" s="58" t="str">
        <f t="shared" si="2328"/>
        <v/>
      </c>
      <c r="CP569" s="58" t="str">
        <f t="shared" si="2328"/>
        <v/>
      </c>
      <c r="CQ569" s="58" t="str">
        <f t="shared" si="2328"/>
        <v/>
      </c>
      <c r="CR569" s="58" t="str">
        <f t="shared" si="2328"/>
        <v/>
      </c>
      <c r="CS569" s="57" t="str">
        <f t="shared" si="2328"/>
        <v/>
      </c>
      <c r="CT569" s="302" t="str">
        <f t="shared" si="2328"/>
        <v/>
      </c>
      <c r="CU569" s="324" t="str">
        <f t="shared" si="2329"/>
        <v/>
      </c>
      <c r="CV569" s="325" t="str">
        <f t="shared" si="2329"/>
        <v/>
      </c>
      <c r="CW569" s="326" t="str">
        <f t="shared" si="2329"/>
        <v/>
      </c>
      <c r="CX569" s="326" t="str">
        <f t="shared" si="2329"/>
        <v/>
      </c>
      <c r="CY569" s="326" t="str">
        <f t="shared" si="2329"/>
        <v/>
      </c>
      <c r="CZ569" s="326" t="str">
        <f t="shared" si="2329"/>
        <v/>
      </c>
      <c r="DA569" s="326" t="str">
        <f t="shared" si="2329"/>
        <v/>
      </c>
      <c r="DB569" s="327" t="str">
        <f t="shared" si="2329"/>
        <v/>
      </c>
      <c r="DC569" s="327" t="str">
        <f t="shared" si="2329"/>
        <v/>
      </c>
      <c r="DD569" s="327" t="str">
        <f t="shared" si="2329"/>
        <v/>
      </c>
      <c r="DE569" s="326" t="str">
        <f t="shared" si="2329"/>
        <v/>
      </c>
      <c r="DF569" s="326" t="str">
        <f t="shared" si="2329"/>
        <v/>
      </c>
      <c r="DG569" s="326" t="str">
        <f t="shared" si="2329"/>
        <v/>
      </c>
      <c r="DH569" s="326" t="str">
        <f t="shared" si="2329"/>
        <v/>
      </c>
      <c r="DI569" s="326" t="str">
        <f t="shared" si="2329"/>
        <v/>
      </c>
      <c r="DJ569" s="325" t="str">
        <f t="shared" si="2329"/>
        <v/>
      </c>
      <c r="DK569" s="324" t="str">
        <f t="shared" si="2330"/>
        <v/>
      </c>
      <c r="DL569" s="661">
        <f t="shared" si="2331"/>
        <v>0</v>
      </c>
      <c r="DM569" s="616">
        <f t="shared" si="2332"/>
        <v>0</v>
      </c>
      <c r="DN569" s="616">
        <f t="shared" si="2333"/>
        <v>1</v>
      </c>
      <c r="DO569" s="616">
        <f t="shared" si="2334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55">1160*$K$1</f>
        <v>1160</v>
      </c>
      <c r="D570" s="536">
        <f t="shared" si="2355"/>
        <v>1160</v>
      </c>
      <c r="E570" s="536">
        <f t="shared" si="2355"/>
        <v>1160</v>
      </c>
      <c r="F570" s="536">
        <f t="shared" si="2355"/>
        <v>1160</v>
      </c>
      <c r="G570" s="536">
        <v>1160</v>
      </c>
      <c r="H570" s="536">
        <f t="shared" si="2355"/>
        <v>1160</v>
      </c>
      <c r="I570" s="536">
        <f t="shared" si="2355"/>
        <v>1160</v>
      </c>
      <c r="J570" s="536">
        <f t="shared" si="2355"/>
        <v>1160</v>
      </c>
      <c r="K570" s="536">
        <f t="shared" si="2355"/>
        <v>1160</v>
      </c>
      <c r="L570" s="536">
        <f t="shared" si="2355"/>
        <v>1160</v>
      </c>
      <c r="M570" s="536">
        <f t="shared" si="2355"/>
        <v>1160</v>
      </c>
      <c r="N570" s="536">
        <f t="shared" si="2355"/>
        <v>1160</v>
      </c>
      <c r="O570" s="536">
        <f t="shared" si="2355"/>
        <v>1160</v>
      </c>
      <c r="P570" s="536">
        <f t="shared" si="2355"/>
        <v>1160</v>
      </c>
      <c r="Q570" s="536">
        <f t="shared" si="2355"/>
        <v>1160</v>
      </c>
      <c r="R570" s="536">
        <f t="shared" si="2355"/>
        <v>1160</v>
      </c>
      <c r="S570" s="378"/>
      <c r="T570" s="536">
        <f>1160*$K$1</f>
        <v>1160</v>
      </c>
      <c r="U570" s="536">
        <f t="shared" ref="U570:AJ570" si="2356">1160*$K$1</f>
        <v>1160</v>
      </c>
      <c r="V570" s="536">
        <f t="shared" si="2356"/>
        <v>1160</v>
      </c>
      <c r="W570" s="536">
        <f t="shared" si="2356"/>
        <v>1160</v>
      </c>
      <c r="X570" s="536">
        <f t="shared" si="2356"/>
        <v>1160</v>
      </c>
      <c r="Y570" s="536">
        <f t="shared" si="2356"/>
        <v>1160</v>
      </c>
      <c r="Z570" s="536">
        <f t="shared" si="2356"/>
        <v>1160</v>
      </c>
      <c r="AA570" s="536">
        <f t="shared" si="2356"/>
        <v>1160</v>
      </c>
      <c r="AB570" s="536">
        <f t="shared" si="2356"/>
        <v>1160</v>
      </c>
      <c r="AC570" s="536">
        <f t="shared" si="2356"/>
        <v>1160</v>
      </c>
      <c r="AD570" s="536">
        <f t="shared" si="2356"/>
        <v>1160</v>
      </c>
      <c r="AE570" s="536">
        <f t="shared" si="2356"/>
        <v>1160</v>
      </c>
      <c r="AF570" s="536">
        <f t="shared" si="2356"/>
        <v>1160</v>
      </c>
      <c r="AG570" s="536">
        <f t="shared" si="2356"/>
        <v>1160</v>
      </c>
      <c r="AH570" s="536">
        <f t="shared" si="2356"/>
        <v>1160</v>
      </c>
      <c r="AI570" s="536">
        <f t="shared" si="2356"/>
        <v>1160</v>
      </c>
      <c r="AJ570" s="536">
        <f t="shared" si="2356"/>
        <v>1160</v>
      </c>
      <c r="AK570" s="378"/>
      <c r="AL570" s="536">
        <f>1160*$K$1</f>
        <v>1160</v>
      </c>
      <c r="AM570" s="536">
        <f t="shared" ref="AM570:BB570" si="2357">1160*$K$1</f>
        <v>1160</v>
      </c>
      <c r="AN570" s="536">
        <f t="shared" si="2357"/>
        <v>1160</v>
      </c>
      <c r="AO570" s="536">
        <f t="shared" si="2357"/>
        <v>1160</v>
      </c>
      <c r="AP570" s="536">
        <f t="shared" si="2357"/>
        <v>1160</v>
      </c>
      <c r="AQ570" s="536">
        <f t="shared" si="2357"/>
        <v>1160</v>
      </c>
      <c r="AR570" s="536">
        <f t="shared" si="2357"/>
        <v>1160</v>
      </c>
      <c r="AS570" s="536">
        <f t="shared" si="2357"/>
        <v>1160</v>
      </c>
      <c r="AT570" s="536">
        <f t="shared" si="2357"/>
        <v>1160</v>
      </c>
      <c r="AU570" s="536">
        <f t="shared" si="2357"/>
        <v>1160</v>
      </c>
      <c r="AV570" s="536">
        <f t="shared" si="2357"/>
        <v>1160</v>
      </c>
      <c r="AW570" s="536">
        <f t="shared" si="2357"/>
        <v>1160</v>
      </c>
      <c r="AX570" s="536">
        <f t="shared" si="2357"/>
        <v>1160</v>
      </c>
      <c r="AY570" s="536">
        <f t="shared" si="2357"/>
        <v>1160</v>
      </c>
      <c r="AZ570" s="536">
        <f t="shared" si="2357"/>
        <v>1160</v>
      </c>
      <c r="BA570" s="536">
        <f t="shared" si="2357"/>
        <v>1160</v>
      </c>
      <c r="BB570" s="536">
        <f t="shared" si="2357"/>
        <v>1160</v>
      </c>
      <c r="BC570" s="530"/>
      <c r="BD570" s="536">
        <f>1160*$K$1</f>
        <v>1160</v>
      </c>
      <c r="BE570" s="536">
        <f t="shared" ref="BE570:BY570" si="2358">1160*$K$1</f>
        <v>1160</v>
      </c>
      <c r="BF570" s="536">
        <f t="shared" si="2358"/>
        <v>1160</v>
      </c>
      <c r="BG570" s="536">
        <f t="shared" si="2358"/>
        <v>1160</v>
      </c>
      <c r="BH570" s="536">
        <f t="shared" si="2358"/>
        <v>1160</v>
      </c>
      <c r="BI570" s="536">
        <f t="shared" si="2358"/>
        <v>1160</v>
      </c>
      <c r="BJ570" s="536">
        <f t="shared" si="2358"/>
        <v>1160</v>
      </c>
      <c r="BK570" s="536">
        <f t="shared" si="2358"/>
        <v>1160</v>
      </c>
      <c r="BL570" s="536">
        <f t="shared" si="2358"/>
        <v>1160</v>
      </c>
      <c r="BM570" s="536">
        <f t="shared" si="2358"/>
        <v>1160</v>
      </c>
      <c r="BN570" s="536">
        <f t="shared" si="2358"/>
        <v>1160</v>
      </c>
      <c r="BO570" s="536">
        <f t="shared" si="2358"/>
        <v>1160</v>
      </c>
      <c r="BP570" s="536">
        <f t="shared" si="2358"/>
        <v>1160</v>
      </c>
      <c r="BQ570" s="536">
        <f t="shared" si="2358"/>
        <v>1160</v>
      </c>
      <c r="BR570" s="536">
        <f t="shared" si="2358"/>
        <v>1160</v>
      </c>
      <c r="BS570" s="536">
        <f t="shared" si="2358"/>
        <v>1160</v>
      </c>
      <c r="BT570" s="536">
        <f t="shared" si="2358"/>
        <v>1160</v>
      </c>
      <c r="BU570" s="530"/>
      <c r="BV570" s="536">
        <f t="shared" si="2358"/>
        <v>1160</v>
      </c>
      <c r="BW570" s="536">
        <f t="shared" si="2358"/>
        <v>1160</v>
      </c>
      <c r="BX570" s="536">
        <f t="shared" si="2358"/>
        <v>1160</v>
      </c>
      <c r="BY570" s="536">
        <f t="shared" si="2358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28"/>
        <v>1160</v>
      </c>
      <c r="CE570" s="57">
        <f t="shared" si="2328"/>
        <v>1160</v>
      </c>
      <c r="CF570" s="58">
        <f t="shared" si="2328"/>
        <v>1160</v>
      </c>
      <c r="CG570" s="58">
        <f t="shared" si="2328"/>
        <v>1160</v>
      </c>
      <c r="CH570" s="58">
        <f t="shared" si="2328"/>
        <v>1160</v>
      </c>
      <c r="CI570" s="58">
        <f t="shared" si="2328"/>
        <v>1160</v>
      </c>
      <c r="CJ570" s="58">
        <f t="shared" si="2328"/>
        <v>1160</v>
      </c>
      <c r="CK570" s="78">
        <f t="shared" si="2328"/>
        <v>1160</v>
      </c>
      <c r="CL570" s="78">
        <f t="shared" si="2328"/>
        <v>1160</v>
      </c>
      <c r="CM570" s="78">
        <f t="shared" si="2328"/>
        <v>1160</v>
      </c>
      <c r="CN570" s="58">
        <f t="shared" si="2328"/>
        <v>1160</v>
      </c>
      <c r="CO570" s="58">
        <f t="shared" si="2328"/>
        <v>1160</v>
      </c>
      <c r="CP570" s="58">
        <f t="shared" si="2328"/>
        <v>1160</v>
      </c>
      <c r="CQ570" s="58">
        <f t="shared" si="2328"/>
        <v>1160</v>
      </c>
      <c r="CR570" s="58">
        <f t="shared" si="2328"/>
        <v>1160</v>
      </c>
      <c r="CS570" s="57">
        <f t="shared" si="2328"/>
        <v>1160</v>
      </c>
      <c r="CT570" s="302">
        <f t="shared" si="2328"/>
        <v>1160</v>
      </c>
      <c r="CU570" s="324">
        <f t="shared" si="2329"/>
        <v>1160</v>
      </c>
      <c r="CV570" s="325">
        <f t="shared" si="2329"/>
        <v>1160</v>
      </c>
      <c r="CW570" s="326">
        <f t="shared" si="2329"/>
        <v>1160</v>
      </c>
      <c r="CX570" s="326">
        <f t="shared" si="2329"/>
        <v>1160</v>
      </c>
      <c r="CY570" s="326">
        <f t="shared" si="2329"/>
        <v>1160</v>
      </c>
      <c r="CZ570" s="326">
        <f t="shared" si="2329"/>
        <v>1160</v>
      </c>
      <c r="DA570" s="326">
        <f t="shared" si="2329"/>
        <v>1160</v>
      </c>
      <c r="DB570" s="327">
        <f t="shared" si="2329"/>
        <v>1160</v>
      </c>
      <c r="DC570" s="327">
        <f t="shared" si="2329"/>
        <v>1160</v>
      </c>
      <c r="DD570" s="327">
        <f t="shared" si="2329"/>
        <v>1160</v>
      </c>
      <c r="DE570" s="326">
        <f t="shared" si="2329"/>
        <v>1160</v>
      </c>
      <c r="DF570" s="326">
        <f t="shared" si="2329"/>
        <v>1160</v>
      </c>
      <c r="DG570" s="326">
        <f t="shared" si="2329"/>
        <v>1160</v>
      </c>
      <c r="DH570" s="326">
        <f t="shared" si="2329"/>
        <v>1160</v>
      </c>
      <c r="DI570" s="326">
        <f t="shared" si="2329"/>
        <v>1160</v>
      </c>
      <c r="DJ570" s="325">
        <f t="shared" si="2329"/>
        <v>1160</v>
      </c>
      <c r="DK570" s="324">
        <f t="shared" si="2330"/>
        <v>1160</v>
      </c>
      <c r="DL570" s="661">
        <f t="shared" si="2331"/>
        <v>17</v>
      </c>
      <c r="DM570" s="616">
        <f t="shared" si="2332"/>
        <v>17</v>
      </c>
      <c r="DN570" s="616">
        <f t="shared" si="2333"/>
        <v>17</v>
      </c>
      <c r="DO570" s="616">
        <f t="shared" si="2334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59">IF(B569="","",B569*B570/B$46/365/$G$1)</f>
        <v/>
      </c>
      <c r="C571" s="540" t="str">
        <f t="shared" si="2359"/>
        <v/>
      </c>
      <c r="D571" s="540" t="str">
        <f t="shared" si="2359"/>
        <v/>
      </c>
      <c r="E571" s="540" t="str">
        <f t="shared" si="2359"/>
        <v/>
      </c>
      <c r="F571" s="540" t="str">
        <f t="shared" si="2359"/>
        <v/>
      </c>
      <c r="G571" s="540" t="str">
        <f t="shared" si="2359"/>
        <v/>
      </c>
      <c r="H571" s="540" t="str">
        <f t="shared" si="2359"/>
        <v/>
      </c>
      <c r="I571" s="540" t="str">
        <f t="shared" si="2359"/>
        <v/>
      </c>
      <c r="J571" s="540" t="str">
        <f t="shared" si="2359"/>
        <v/>
      </c>
      <c r="K571" s="540" t="str">
        <f t="shared" ref="K571:R571" si="2360">IF(K569="","",K569*K570/K$46/365/$G$1)</f>
        <v/>
      </c>
      <c r="L571" s="540" t="str">
        <f t="shared" si="2360"/>
        <v/>
      </c>
      <c r="M571" s="540" t="str">
        <f t="shared" si="2360"/>
        <v/>
      </c>
      <c r="N571" s="540" t="str">
        <f t="shared" si="2360"/>
        <v/>
      </c>
      <c r="O571" s="540" t="str">
        <f t="shared" si="2360"/>
        <v/>
      </c>
      <c r="P571" s="540" t="str">
        <f t="shared" si="2360"/>
        <v/>
      </c>
      <c r="Q571" s="540" t="str">
        <f t="shared" si="2360"/>
        <v/>
      </c>
      <c r="R571" s="540" t="str">
        <f t="shared" si="2360"/>
        <v/>
      </c>
      <c r="S571" s="364"/>
      <c r="T571" s="540" t="str">
        <f t="shared" ref="T571:AB571" si="2361">IF(T569="","",T569*T570/T$46/365/$G$1)</f>
        <v/>
      </c>
      <c r="U571" s="540" t="str">
        <f t="shared" si="2361"/>
        <v/>
      </c>
      <c r="V571" s="540" t="str">
        <f t="shared" si="2361"/>
        <v/>
      </c>
      <c r="W571" s="540" t="str">
        <f t="shared" si="2361"/>
        <v/>
      </c>
      <c r="X571" s="540" t="str">
        <f t="shared" si="2361"/>
        <v/>
      </c>
      <c r="Y571" s="540" t="str">
        <f t="shared" si="2361"/>
        <v/>
      </c>
      <c r="Z571" s="540" t="str">
        <f t="shared" si="2361"/>
        <v/>
      </c>
      <c r="AA571" s="540" t="str">
        <f t="shared" si="2361"/>
        <v/>
      </c>
      <c r="AB571" s="540" t="str">
        <f t="shared" si="2361"/>
        <v/>
      </c>
      <c r="AC571" s="540" t="str">
        <f t="shared" ref="AC571:AJ571" si="2362">IF(AC569="","",AC569*AC570/AC$46/365/$G$1)</f>
        <v/>
      </c>
      <c r="AD571" s="540" t="str">
        <f t="shared" si="2362"/>
        <v/>
      </c>
      <c r="AE571" s="540" t="str">
        <f t="shared" si="2362"/>
        <v/>
      </c>
      <c r="AF571" s="540" t="str">
        <f t="shared" si="2362"/>
        <v/>
      </c>
      <c r="AG571" s="540" t="str">
        <f t="shared" si="2362"/>
        <v/>
      </c>
      <c r="AH571" s="540" t="str">
        <f t="shared" si="2362"/>
        <v/>
      </c>
      <c r="AI571" s="540" t="str">
        <f t="shared" si="2362"/>
        <v/>
      </c>
      <c r="AJ571" s="540" t="str">
        <f t="shared" si="2362"/>
        <v/>
      </c>
      <c r="AK571" s="364"/>
      <c r="AL571" s="540" t="str">
        <f t="shared" ref="AL571:AT571" si="2363">IF(AL569="","",AL569*AL570/AL$46/365/$G$1)</f>
        <v/>
      </c>
      <c r="AM571" s="540" t="str">
        <f t="shared" si="2363"/>
        <v/>
      </c>
      <c r="AN571" s="540" t="str">
        <f t="shared" si="2363"/>
        <v/>
      </c>
      <c r="AO571" s="540">
        <f t="shared" si="2363"/>
        <v>1.3904109589041097E-2</v>
      </c>
      <c r="AP571" s="540" t="str">
        <f t="shared" si="2363"/>
        <v/>
      </c>
      <c r="AQ571" s="540" t="str">
        <f t="shared" si="2363"/>
        <v/>
      </c>
      <c r="AR571" s="540" t="str">
        <f t="shared" si="2363"/>
        <v/>
      </c>
      <c r="AS571" s="540" t="str">
        <f t="shared" si="2363"/>
        <v/>
      </c>
      <c r="AT571" s="540" t="str">
        <f t="shared" si="2363"/>
        <v/>
      </c>
      <c r="AU571" s="540" t="str">
        <f t="shared" ref="AU571:BB571" si="2364">IF(AU569="","",AU569*AU570/AU$46/365/$G$1)</f>
        <v/>
      </c>
      <c r="AV571" s="540" t="str">
        <f t="shared" si="2364"/>
        <v/>
      </c>
      <c r="AW571" s="540" t="str">
        <f t="shared" si="2364"/>
        <v/>
      </c>
      <c r="AX571" s="540" t="str">
        <f t="shared" si="2364"/>
        <v/>
      </c>
      <c r="AY571" s="540" t="str">
        <f t="shared" si="2364"/>
        <v/>
      </c>
      <c r="AZ571" s="540" t="str">
        <f t="shared" si="2364"/>
        <v/>
      </c>
      <c r="BA571" s="540" t="str">
        <f t="shared" si="2364"/>
        <v/>
      </c>
      <c r="BB571" s="540" t="str">
        <f t="shared" si="2364"/>
        <v/>
      </c>
      <c r="BC571" s="427"/>
      <c r="BD571" s="540" t="str">
        <f t="shared" ref="BD571:BT571" si="2365">IF(BD569="","",BD569*BD570/BD$46/365/$G$1)</f>
        <v/>
      </c>
      <c r="BE571" s="540" t="str">
        <f t="shared" si="2365"/>
        <v/>
      </c>
      <c r="BF571" s="540" t="str">
        <f t="shared" si="2365"/>
        <v/>
      </c>
      <c r="BG571" s="540" t="str">
        <f t="shared" si="2365"/>
        <v/>
      </c>
      <c r="BH571" s="540" t="str">
        <f t="shared" si="2365"/>
        <v/>
      </c>
      <c r="BI571" s="540" t="str">
        <f t="shared" si="2365"/>
        <v/>
      </c>
      <c r="BJ571" s="540" t="str">
        <f t="shared" si="2365"/>
        <v/>
      </c>
      <c r="BK571" s="540" t="str">
        <f t="shared" si="2365"/>
        <v/>
      </c>
      <c r="BL571" s="540" t="str">
        <f t="shared" si="2365"/>
        <v/>
      </c>
      <c r="BM571" s="540" t="str">
        <f t="shared" ref="BM571:BT571" si="2366">IF(BM569="","",BM569*BM570/BM$46/365/$G$1)</f>
        <v/>
      </c>
      <c r="BN571" s="540" t="str">
        <f t="shared" si="2366"/>
        <v/>
      </c>
      <c r="BO571" s="540" t="str">
        <f t="shared" si="2366"/>
        <v/>
      </c>
      <c r="BP571" s="540" t="str">
        <f t="shared" si="2366"/>
        <v/>
      </c>
      <c r="BQ571" s="540" t="str">
        <f t="shared" si="2366"/>
        <v/>
      </c>
      <c r="BR571" s="540" t="str">
        <f t="shared" si="2366"/>
        <v/>
      </c>
      <c r="BS571" s="540" t="str">
        <f t="shared" si="2366"/>
        <v/>
      </c>
      <c r="BT571" s="540" t="str">
        <f t="shared" si="2366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4" t="str">
        <f t="shared" si="2328"/>
        <v/>
      </c>
      <c r="CF571" s="1115" t="str">
        <f t="shared" si="2328"/>
        <v/>
      </c>
      <c r="CG571" s="1115" t="str">
        <f t="shared" si="2328"/>
        <v/>
      </c>
      <c r="CH571" s="1115" t="str">
        <f t="shared" si="2328"/>
        <v/>
      </c>
      <c r="CI571" s="1115" t="str">
        <f t="shared" si="2328"/>
        <v/>
      </c>
      <c r="CJ571" s="1115" t="str">
        <f t="shared" si="2328"/>
        <v/>
      </c>
      <c r="CK571" s="1116" t="str">
        <f t="shared" si="2328"/>
        <v/>
      </c>
      <c r="CL571" s="1116" t="str">
        <f t="shared" si="2328"/>
        <v/>
      </c>
      <c r="CM571" s="1116" t="str">
        <f t="shared" si="2328"/>
        <v/>
      </c>
      <c r="CN571" s="1115" t="str">
        <f t="shared" si="2328"/>
        <v/>
      </c>
      <c r="CO571" s="1115" t="str">
        <f t="shared" si="2328"/>
        <v/>
      </c>
      <c r="CP571" s="1115" t="str">
        <f t="shared" si="2328"/>
        <v/>
      </c>
      <c r="CQ571" s="1115" t="str">
        <f t="shared" si="2328"/>
        <v/>
      </c>
      <c r="CR571" s="1115" t="str">
        <f t="shared" si="2328"/>
        <v/>
      </c>
      <c r="CS571" s="1114" t="str">
        <f t="shared" si="2328"/>
        <v/>
      </c>
      <c r="CT571" s="1117" t="str">
        <f t="shared" si="2328"/>
        <v/>
      </c>
      <c r="CU571" s="312" t="str">
        <f t="shared" si="2329"/>
        <v/>
      </c>
      <c r="CV571" s="313" t="str">
        <f t="shared" si="2329"/>
        <v/>
      </c>
      <c r="CW571" s="314" t="str">
        <f t="shared" si="2329"/>
        <v/>
      </c>
      <c r="CX571" s="314" t="str">
        <f t="shared" si="2329"/>
        <v/>
      </c>
      <c r="CY571" s="314" t="str">
        <f t="shared" si="2329"/>
        <v/>
      </c>
      <c r="CZ571" s="314" t="str">
        <f t="shared" si="2329"/>
        <v/>
      </c>
      <c r="DA571" s="314" t="str">
        <f t="shared" si="2329"/>
        <v/>
      </c>
      <c r="DB571" s="315" t="str">
        <f t="shared" si="2329"/>
        <v/>
      </c>
      <c r="DC571" s="315" t="str">
        <f t="shared" si="2329"/>
        <v/>
      </c>
      <c r="DD571" s="315" t="str">
        <f t="shared" si="2329"/>
        <v/>
      </c>
      <c r="DE571" s="314" t="str">
        <f t="shared" si="2329"/>
        <v/>
      </c>
      <c r="DF571" s="314" t="str">
        <f t="shared" si="2329"/>
        <v/>
      </c>
      <c r="DG571" s="314" t="str">
        <f t="shared" si="2329"/>
        <v/>
      </c>
      <c r="DH571" s="314" t="str">
        <f t="shared" si="2329"/>
        <v/>
      </c>
      <c r="DI571" s="314" t="str">
        <f t="shared" si="2329"/>
        <v/>
      </c>
      <c r="DJ571" s="313" t="str">
        <f t="shared" si="2329"/>
        <v/>
      </c>
      <c r="DK571" s="312" t="str">
        <f t="shared" si="2330"/>
        <v/>
      </c>
      <c r="DL571" s="428">
        <f t="shared" si="2331"/>
        <v>0</v>
      </c>
      <c r="DM571" s="66">
        <f t="shared" si="2332"/>
        <v>0</v>
      </c>
      <c r="DN571" s="66">
        <f t="shared" si="2333"/>
        <v>1</v>
      </c>
      <c r="DO571" s="66">
        <f t="shared" si="2334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6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67"/>
        <v/>
      </c>
      <c r="CF572" s="58" t="str">
        <f t="shared" si="2367"/>
        <v/>
      </c>
      <c r="CG572" s="58" t="str">
        <f t="shared" si="2367"/>
        <v/>
      </c>
      <c r="CH572" s="58" t="str">
        <f t="shared" si="2367"/>
        <v/>
      </c>
      <c r="CI572" s="58" t="str">
        <f t="shared" si="2367"/>
        <v/>
      </c>
      <c r="CJ572" s="58" t="str">
        <f t="shared" si="2367"/>
        <v/>
      </c>
      <c r="CK572" s="78" t="str">
        <f t="shared" si="2367"/>
        <v/>
      </c>
      <c r="CL572" s="1085" t="str">
        <f t="shared" si="2367"/>
        <v/>
      </c>
      <c r="CM572" s="78" t="str">
        <f t="shared" si="2367"/>
        <v/>
      </c>
      <c r="CN572" s="58" t="str">
        <f t="shared" si="2367"/>
        <v/>
      </c>
      <c r="CO572" s="58" t="str">
        <f t="shared" si="2367"/>
        <v/>
      </c>
      <c r="CP572" s="58" t="str">
        <f t="shared" si="2367"/>
        <v/>
      </c>
      <c r="CQ572" s="58" t="str">
        <f t="shared" si="2367"/>
        <v/>
      </c>
      <c r="CR572" s="58" t="str">
        <f t="shared" si="2367"/>
        <v/>
      </c>
      <c r="CS572" s="57" t="str">
        <f t="shared" si="2367"/>
        <v/>
      </c>
      <c r="CT572" s="302" t="str">
        <f t="shared" si="2367"/>
        <v/>
      </c>
      <c r="CU572" s="324" t="str">
        <f t="shared" ref="CU572:DJ584" si="236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368"/>
        <v/>
      </c>
      <c r="CW572" s="326" t="str">
        <f t="shared" si="2368"/>
        <v/>
      </c>
      <c r="CX572" s="326" t="str">
        <f t="shared" si="2368"/>
        <v/>
      </c>
      <c r="CY572" s="326" t="str">
        <f t="shared" si="2368"/>
        <v/>
      </c>
      <c r="CZ572" s="326" t="str">
        <f t="shared" si="2368"/>
        <v/>
      </c>
      <c r="DA572" s="326" t="str">
        <f t="shared" si="2368"/>
        <v/>
      </c>
      <c r="DB572" s="327" t="str">
        <f t="shared" si="2368"/>
        <v/>
      </c>
      <c r="DC572" s="327" t="str">
        <f t="shared" si="2368"/>
        <v/>
      </c>
      <c r="DD572" s="327" t="str">
        <f t="shared" si="2368"/>
        <v/>
      </c>
      <c r="DE572" s="326" t="str">
        <f t="shared" si="2368"/>
        <v/>
      </c>
      <c r="DF572" s="326" t="str">
        <f t="shared" si="2368"/>
        <v/>
      </c>
      <c r="DG572" s="326" t="str">
        <f t="shared" si="2368"/>
        <v/>
      </c>
      <c r="DH572" s="326" t="str">
        <f t="shared" si="2368"/>
        <v/>
      </c>
      <c r="DI572" s="326" t="str">
        <f t="shared" si="2368"/>
        <v/>
      </c>
      <c r="DJ572" s="325" t="str">
        <f t="shared" si="2368"/>
        <v/>
      </c>
      <c r="DK572" s="324" t="str">
        <f t="shared" ref="DK572:DK595" si="236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370">COUNT(B572:R572)</f>
        <v>0</v>
      </c>
      <c r="DM572" s="616">
        <f t="shared" ref="DM572:DM578" si="2371">COUNT(T572:AJ572)</f>
        <v>0</v>
      </c>
      <c r="DN572" s="616">
        <f t="shared" ref="DN572:DN578" si="2372">COUNT(AL572:BB572)</f>
        <v>1</v>
      </c>
      <c r="DO572" s="616">
        <f t="shared" ref="DO572:DO578" si="2373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374">IF(B572="","",B569*B572)</f>
        <v/>
      </c>
      <c r="C573" s="535" t="str">
        <f t="shared" si="2374"/>
        <v/>
      </c>
      <c r="D573" s="535" t="str">
        <f t="shared" si="2374"/>
        <v/>
      </c>
      <c r="E573" s="535" t="str">
        <f t="shared" si="2374"/>
        <v/>
      </c>
      <c r="F573" s="535" t="str">
        <f t="shared" si="2374"/>
        <v/>
      </c>
      <c r="G573" s="535" t="str">
        <f t="shared" si="2374"/>
        <v/>
      </c>
      <c r="H573" s="535" t="str">
        <f t="shared" si="2374"/>
        <v/>
      </c>
      <c r="I573" s="535" t="str">
        <f t="shared" si="2374"/>
        <v/>
      </c>
      <c r="J573" s="535" t="str">
        <f t="shared" si="2374"/>
        <v/>
      </c>
      <c r="K573" s="535" t="str">
        <f t="shared" ref="K573:R573" si="2375">IF(K572="","",K569*K572)</f>
        <v/>
      </c>
      <c r="L573" s="535" t="str">
        <f t="shared" si="2375"/>
        <v/>
      </c>
      <c r="M573" s="535" t="str">
        <f t="shared" si="2375"/>
        <v/>
      </c>
      <c r="N573" s="535" t="str">
        <f t="shared" si="2375"/>
        <v/>
      </c>
      <c r="O573" s="535" t="str">
        <f t="shared" si="2375"/>
        <v/>
      </c>
      <c r="P573" s="535" t="str">
        <f t="shared" si="2375"/>
        <v/>
      </c>
      <c r="Q573" s="535" t="str">
        <f t="shared" si="2375"/>
        <v/>
      </c>
      <c r="R573" s="535" t="str">
        <f t="shared" si="2375"/>
        <v/>
      </c>
      <c r="S573" s="541"/>
      <c r="T573" s="535" t="str">
        <f t="shared" ref="T573:AB573" si="2376">IF(T572="","",T569*T572)</f>
        <v/>
      </c>
      <c r="U573" s="535" t="str">
        <f t="shared" si="2376"/>
        <v/>
      </c>
      <c r="V573" s="535" t="str">
        <f t="shared" si="2376"/>
        <v/>
      </c>
      <c r="W573" s="535" t="str">
        <f t="shared" si="2376"/>
        <v/>
      </c>
      <c r="X573" s="535" t="str">
        <f t="shared" si="2376"/>
        <v/>
      </c>
      <c r="Y573" s="535" t="str">
        <f t="shared" si="2376"/>
        <v/>
      </c>
      <c r="Z573" s="535" t="str">
        <f t="shared" si="2376"/>
        <v/>
      </c>
      <c r="AA573" s="535" t="str">
        <f t="shared" si="2376"/>
        <v/>
      </c>
      <c r="AB573" s="535" t="str">
        <f t="shared" si="2376"/>
        <v/>
      </c>
      <c r="AC573" s="535" t="str">
        <f t="shared" ref="AC573:AJ573" si="2377">IF(AC572="","",AC569*AC572)</f>
        <v/>
      </c>
      <c r="AD573" s="535" t="str">
        <f t="shared" si="2377"/>
        <v/>
      </c>
      <c r="AE573" s="535" t="str">
        <f t="shared" si="2377"/>
        <v/>
      </c>
      <c r="AF573" s="535" t="str">
        <f t="shared" si="2377"/>
        <v/>
      </c>
      <c r="AG573" s="535" t="str">
        <f t="shared" si="2377"/>
        <v/>
      </c>
      <c r="AH573" s="535" t="str">
        <f t="shared" si="2377"/>
        <v/>
      </c>
      <c r="AI573" s="535" t="str">
        <f t="shared" si="2377"/>
        <v/>
      </c>
      <c r="AJ573" s="535" t="str">
        <f t="shared" si="2377"/>
        <v/>
      </c>
      <c r="AK573" s="541"/>
      <c r="AL573" s="535" t="str">
        <f t="shared" ref="AL573:AT573" si="2378">IF(AL572="","",AL569*AL572)</f>
        <v/>
      </c>
      <c r="AM573" s="535" t="str">
        <f t="shared" si="2378"/>
        <v/>
      </c>
      <c r="AN573" s="535" t="str">
        <f t="shared" si="2378"/>
        <v/>
      </c>
      <c r="AO573" s="535">
        <f t="shared" si="2378"/>
        <v>36.75</v>
      </c>
      <c r="AP573" s="535" t="str">
        <f t="shared" si="2378"/>
        <v/>
      </c>
      <c r="AQ573" s="535" t="str">
        <f t="shared" si="2378"/>
        <v/>
      </c>
      <c r="AR573" s="535" t="str">
        <f t="shared" si="2378"/>
        <v/>
      </c>
      <c r="AS573" s="535" t="str">
        <f t="shared" si="2378"/>
        <v/>
      </c>
      <c r="AT573" s="535" t="str">
        <f t="shared" si="2378"/>
        <v/>
      </c>
      <c r="AU573" s="535" t="str">
        <f t="shared" ref="AU573:BB573" si="2379">IF(AU572="","",AU569*AU572)</f>
        <v/>
      </c>
      <c r="AV573" s="535" t="str">
        <f t="shared" si="2379"/>
        <v/>
      </c>
      <c r="AW573" s="535" t="str">
        <f t="shared" si="2379"/>
        <v/>
      </c>
      <c r="AX573" s="535" t="str">
        <f t="shared" si="2379"/>
        <v/>
      </c>
      <c r="AY573" s="535" t="str">
        <f t="shared" si="2379"/>
        <v/>
      </c>
      <c r="AZ573" s="535" t="str">
        <f t="shared" si="2379"/>
        <v/>
      </c>
      <c r="BA573" s="535" t="str">
        <f t="shared" si="2379"/>
        <v/>
      </c>
      <c r="BB573" s="535" t="str">
        <f t="shared" si="2379"/>
        <v/>
      </c>
      <c r="BC573" s="541"/>
      <c r="BD573" s="535" t="str">
        <f t="shared" ref="BD573:BT573" si="2380">IF(BD572="","",BD569*BD572)</f>
        <v/>
      </c>
      <c r="BE573" s="535" t="str">
        <f t="shared" si="2380"/>
        <v/>
      </c>
      <c r="BF573" s="535" t="str">
        <f t="shared" si="2380"/>
        <v/>
      </c>
      <c r="BG573" s="535" t="str">
        <f t="shared" si="2380"/>
        <v/>
      </c>
      <c r="BH573" s="535" t="str">
        <f t="shared" si="2380"/>
        <v/>
      </c>
      <c r="BI573" s="535" t="str">
        <f t="shared" si="2380"/>
        <v/>
      </c>
      <c r="BJ573" s="535" t="str">
        <f t="shared" si="2380"/>
        <v/>
      </c>
      <c r="BK573" s="535" t="str">
        <f t="shared" si="2380"/>
        <v/>
      </c>
      <c r="BL573" s="535" t="str">
        <f t="shared" si="2380"/>
        <v/>
      </c>
      <c r="BM573" s="535" t="str">
        <f t="shared" ref="BM573:BT573" si="2381">IF(BM572="","",BM569*BM572)</f>
        <v/>
      </c>
      <c r="BN573" s="535" t="str">
        <f t="shared" si="2381"/>
        <v/>
      </c>
      <c r="BO573" s="535" t="str">
        <f t="shared" si="2381"/>
        <v/>
      </c>
      <c r="BP573" s="535" t="str">
        <f t="shared" si="2381"/>
        <v/>
      </c>
      <c r="BQ573" s="535" t="str">
        <f t="shared" si="2381"/>
        <v/>
      </c>
      <c r="BR573" s="535" t="str">
        <f t="shared" si="2381"/>
        <v/>
      </c>
      <c r="BS573" s="535" t="str">
        <f t="shared" si="2381"/>
        <v/>
      </c>
      <c r="BT573" s="535" t="str">
        <f t="shared" si="2381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382">IF(DL573&lt;3,"",(SUM(B573:R573)-MIN(B573:R573)-MAX(B573:R573))/(DL573-2))</f>
        <v/>
      </c>
      <c r="CA573" s="659" t="str">
        <f t="shared" ref="CA573:CA576" si="2383">IF(DM573&lt;3,"",(SUM(T573:AJ573)-MIN(T573:AJ573)-MAX(T573:AJ573))/(DM573-2))</f>
        <v/>
      </c>
      <c r="CB573" s="659" t="str">
        <f t="shared" ref="CB573:CB576" si="2384">IF(DN573&lt;3,"",(SUM(AL573:BB573)-MIN(AL573:BB573)-MAX(AL573:BB573))/(DN573-2))</f>
        <v/>
      </c>
      <c r="CC573" s="660" t="str">
        <f t="shared" ref="CC573:CC576" si="2385">IF(DO573&lt;3,"",(SUM(BD573:BT573)-MIN(BD573:BT573)-MAX(BD573:BT573))/(DO573-2))</f>
        <v/>
      </c>
      <c r="CD573" s="301" t="str">
        <f t="shared" si="2367"/>
        <v/>
      </c>
      <c r="CE573" s="57" t="str">
        <f t="shared" si="2367"/>
        <v/>
      </c>
      <c r="CF573" s="58" t="str">
        <f t="shared" si="2367"/>
        <v/>
      </c>
      <c r="CG573" s="58" t="str">
        <f t="shared" si="2367"/>
        <v/>
      </c>
      <c r="CH573" s="58" t="str">
        <f t="shared" si="2367"/>
        <v/>
      </c>
      <c r="CI573" s="58" t="str">
        <f t="shared" si="2367"/>
        <v/>
      </c>
      <c r="CJ573" s="58" t="str">
        <f t="shared" si="2367"/>
        <v/>
      </c>
      <c r="CK573" s="78" t="str">
        <f t="shared" si="2367"/>
        <v/>
      </c>
      <c r="CL573" s="78" t="str">
        <f t="shared" si="2367"/>
        <v/>
      </c>
      <c r="CM573" s="78" t="str">
        <f t="shared" si="2367"/>
        <v/>
      </c>
      <c r="CN573" s="58" t="str">
        <f t="shared" si="2367"/>
        <v/>
      </c>
      <c r="CO573" s="58" t="str">
        <f t="shared" si="2367"/>
        <v/>
      </c>
      <c r="CP573" s="58" t="str">
        <f t="shared" si="2367"/>
        <v/>
      </c>
      <c r="CQ573" s="58" t="str">
        <f t="shared" si="2367"/>
        <v/>
      </c>
      <c r="CR573" s="58" t="str">
        <f t="shared" si="2367"/>
        <v/>
      </c>
      <c r="CS573" s="57" t="str">
        <f t="shared" si="2367"/>
        <v/>
      </c>
      <c r="CT573" s="302" t="str">
        <f t="shared" si="2367"/>
        <v/>
      </c>
      <c r="CU573" s="324" t="str">
        <f t="shared" si="2368"/>
        <v/>
      </c>
      <c r="CV573" s="325" t="str">
        <f t="shared" si="2368"/>
        <v/>
      </c>
      <c r="CW573" s="326" t="str">
        <f t="shared" si="2368"/>
        <v/>
      </c>
      <c r="CX573" s="326" t="str">
        <f t="shared" si="2368"/>
        <v/>
      </c>
      <c r="CY573" s="326" t="str">
        <f t="shared" si="2368"/>
        <v/>
      </c>
      <c r="CZ573" s="326" t="str">
        <f t="shared" si="2368"/>
        <v/>
      </c>
      <c r="DA573" s="326" t="str">
        <f t="shared" si="2368"/>
        <v/>
      </c>
      <c r="DB573" s="327" t="str">
        <f t="shared" si="2368"/>
        <v/>
      </c>
      <c r="DC573" s="327" t="str">
        <f t="shared" si="2368"/>
        <v/>
      </c>
      <c r="DD573" s="327" t="str">
        <f t="shared" si="2368"/>
        <v/>
      </c>
      <c r="DE573" s="326" t="str">
        <f t="shared" si="2368"/>
        <v/>
      </c>
      <c r="DF573" s="326" t="str">
        <f t="shared" si="2368"/>
        <v/>
      </c>
      <c r="DG573" s="326" t="str">
        <f t="shared" si="2368"/>
        <v/>
      </c>
      <c r="DH573" s="326" t="str">
        <f t="shared" si="2368"/>
        <v/>
      </c>
      <c r="DI573" s="326" t="str">
        <f t="shared" si="2368"/>
        <v/>
      </c>
      <c r="DJ573" s="325" t="str">
        <f t="shared" si="2368"/>
        <v/>
      </c>
      <c r="DK573" s="324" t="str">
        <f t="shared" si="2369"/>
        <v/>
      </c>
      <c r="DL573" s="661">
        <f t="shared" si="2370"/>
        <v>0</v>
      </c>
      <c r="DM573" s="616">
        <f t="shared" si="2371"/>
        <v>0</v>
      </c>
      <c r="DN573" s="616">
        <f t="shared" si="2372"/>
        <v>1</v>
      </c>
      <c r="DO573" s="616">
        <f t="shared" si="2373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4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382"/>
        <v/>
      </c>
      <c r="CA574" s="659" t="str">
        <f t="shared" si="2383"/>
        <v/>
      </c>
      <c r="CB574" s="659" t="str">
        <f t="shared" si="2384"/>
        <v/>
      </c>
      <c r="CC574" s="660" t="str">
        <f t="shared" si="2385"/>
        <v/>
      </c>
      <c r="CD574" s="301" t="str">
        <f t="shared" si="2367"/>
        <v/>
      </c>
      <c r="CE574" s="57" t="str">
        <f t="shared" si="2367"/>
        <v/>
      </c>
      <c r="CF574" s="58" t="str">
        <f t="shared" si="2367"/>
        <v/>
      </c>
      <c r="CG574" s="58" t="str">
        <f t="shared" si="2367"/>
        <v/>
      </c>
      <c r="CH574" s="58" t="str">
        <f t="shared" si="2367"/>
        <v/>
      </c>
      <c r="CI574" s="58" t="str">
        <f t="shared" si="2367"/>
        <v/>
      </c>
      <c r="CJ574" s="58" t="str">
        <f t="shared" si="2367"/>
        <v/>
      </c>
      <c r="CK574" s="78" t="str">
        <f t="shared" si="2367"/>
        <v/>
      </c>
      <c r="CL574" s="78">
        <f t="shared" si="2367"/>
        <v>5</v>
      </c>
      <c r="CM574" s="78">
        <f t="shared" si="2367"/>
        <v>5</v>
      </c>
      <c r="CN574" s="58" t="str">
        <f t="shared" si="2367"/>
        <v/>
      </c>
      <c r="CO574" s="58" t="str">
        <f t="shared" si="2367"/>
        <v/>
      </c>
      <c r="CP574" s="58" t="str">
        <f t="shared" si="2367"/>
        <v/>
      </c>
      <c r="CQ574" s="58" t="str">
        <f t="shared" si="2367"/>
        <v/>
      </c>
      <c r="CR574" s="58" t="str">
        <f t="shared" si="2367"/>
        <v/>
      </c>
      <c r="CS574" s="57" t="str">
        <f t="shared" si="2367"/>
        <v/>
      </c>
      <c r="CT574" s="302" t="str">
        <f t="shared" si="2367"/>
        <v/>
      </c>
      <c r="CU574" s="324" t="str">
        <f t="shared" si="2368"/>
        <v/>
      </c>
      <c r="CV574" s="325" t="str">
        <f t="shared" si="2368"/>
        <v/>
      </c>
      <c r="CW574" s="326" t="str">
        <f t="shared" si="2368"/>
        <v/>
      </c>
      <c r="CX574" s="326" t="str">
        <f t="shared" si="2368"/>
        <v/>
      </c>
      <c r="CY574" s="326" t="str">
        <f t="shared" si="2368"/>
        <v/>
      </c>
      <c r="CZ574" s="326" t="str">
        <f t="shared" si="2368"/>
        <v/>
      </c>
      <c r="DA574" s="326" t="str">
        <f t="shared" si="2368"/>
        <v/>
      </c>
      <c r="DB574" s="327" t="str">
        <f t="shared" si="2368"/>
        <v/>
      </c>
      <c r="DC574" s="327">
        <f t="shared" si="2368"/>
        <v>5</v>
      </c>
      <c r="DD574" s="327">
        <f t="shared" si="2368"/>
        <v>5</v>
      </c>
      <c r="DE574" s="326" t="str">
        <f t="shared" si="2368"/>
        <v/>
      </c>
      <c r="DF574" s="326" t="str">
        <f t="shared" si="2368"/>
        <v/>
      </c>
      <c r="DG574" s="326" t="str">
        <f t="shared" si="2368"/>
        <v/>
      </c>
      <c r="DH574" s="326" t="str">
        <f t="shared" si="2368"/>
        <v/>
      </c>
      <c r="DI574" s="326" t="str">
        <f t="shared" si="2368"/>
        <v/>
      </c>
      <c r="DJ574" s="325" t="str">
        <f t="shared" si="2368"/>
        <v/>
      </c>
      <c r="DK574" s="324" t="str">
        <f t="shared" si="2369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59" t="str">
        <f t="shared" si="2382"/>
        <v/>
      </c>
      <c r="CA575" s="659" t="str">
        <f t="shared" si="2383"/>
        <v/>
      </c>
      <c r="CB575" s="659" t="str">
        <f t="shared" si="2384"/>
        <v/>
      </c>
      <c r="CC575" s="660" t="str">
        <f t="shared" si="2385"/>
        <v/>
      </c>
      <c r="CD575" s="301" t="str">
        <f t="shared" si="2367"/>
        <v/>
      </c>
      <c r="CE575" s="57" t="str">
        <f t="shared" si="2367"/>
        <v/>
      </c>
      <c r="CF575" s="58" t="str">
        <f t="shared" si="2367"/>
        <v/>
      </c>
      <c r="CG575" s="58" t="str">
        <f t="shared" si="2367"/>
        <v/>
      </c>
      <c r="CH575" s="58" t="str">
        <f t="shared" si="2367"/>
        <v/>
      </c>
      <c r="CI575" s="58" t="str">
        <f t="shared" si="2367"/>
        <v/>
      </c>
      <c r="CJ575" s="58" t="str">
        <f t="shared" si="2367"/>
        <v/>
      </c>
      <c r="CK575" s="78" t="str">
        <f t="shared" si="2367"/>
        <v/>
      </c>
      <c r="CL575" s="78">
        <f t="shared" si="2367"/>
        <v>9</v>
      </c>
      <c r="CM575" s="78">
        <f t="shared" si="2367"/>
        <v>16</v>
      </c>
      <c r="CN575" s="58" t="str">
        <f t="shared" si="2367"/>
        <v/>
      </c>
      <c r="CO575" s="58" t="str">
        <f t="shared" si="2367"/>
        <v/>
      </c>
      <c r="CP575" s="58" t="str">
        <f t="shared" si="2367"/>
        <v/>
      </c>
      <c r="CQ575" s="58" t="str">
        <f t="shared" si="2367"/>
        <v/>
      </c>
      <c r="CR575" s="58" t="str">
        <f t="shared" si="2367"/>
        <v/>
      </c>
      <c r="CS575" s="57" t="str">
        <f t="shared" si="2367"/>
        <v/>
      </c>
      <c r="CT575" s="302" t="str">
        <f t="shared" si="2367"/>
        <v/>
      </c>
      <c r="CU575" s="324" t="str">
        <f t="shared" si="2368"/>
        <v/>
      </c>
      <c r="CV575" s="325" t="str">
        <f t="shared" si="2368"/>
        <v/>
      </c>
      <c r="CW575" s="326" t="str">
        <f t="shared" si="2368"/>
        <v/>
      </c>
      <c r="CX575" s="326" t="str">
        <f t="shared" si="2368"/>
        <v/>
      </c>
      <c r="CY575" s="326" t="str">
        <f t="shared" si="2368"/>
        <v/>
      </c>
      <c r="CZ575" s="326" t="str">
        <f t="shared" si="2368"/>
        <v/>
      </c>
      <c r="DA575" s="326" t="str">
        <f t="shared" si="2368"/>
        <v/>
      </c>
      <c r="DB575" s="327" t="str">
        <f t="shared" si="2368"/>
        <v/>
      </c>
      <c r="DC575" s="327">
        <f t="shared" si="2368"/>
        <v>9</v>
      </c>
      <c r="DD575" s="327">
        <f t="shared" si="2368"/>
        <v>16</v>
      </c>
      <c r="DE575" s="326" t="str">
        <f t="shared" si="2368"/>
        <v/>
      </c>
      <c r="DF575" s="326" t="str">
        <f t="shared" si="2368"/>
        <v/>
      </c>
      <c r="DG575" s="326" t="str">
        <f t="shared" si="2368"/>
        <v/>
      </c>
      <c r="DH575" s="326" t="str">
        <f t="shared" si="2368"/>
        <v/>
      </c>
      <c r="DI575" s="326" t="str">
        <f t="shared" si="2368"/>
        <v/>
      </c>
      <c r="DJ575" s="325" t="str">
        <f t="shared" si="2368"/>
        <v/>
      </c>
      <c r="DK575" s="324" t="str">
        <f t="shared" si="2369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386">360*$K$1</f>
        <v>360</v>
      </c>
      <c r="D576" s="536">
        <f t="shared" si="2386"/>
        <v>360</v>
      </c>
      <c r="E576" s="536">
        <f t="shared" si="2386"/>
        <v>360</v>
      </c>
      <c r="F576" s="536">
        <f t="shared" si="2386"/>
        <v>360</v>
      </c>
      <c r="G576" s="536">
        <f t="shared" si="2386"/>
        <v>360</v>
      </c>
      <c r="H576" s="536">
        <f t="shared" si="2386"/>
        <v>360</v>
      </c>
      <c r="I576" s="536">
        <f t="shared" si="2386"/>
        <v>360</v>
      </c>
      <c r="J576" s="536">
        <f t="shared" si="2386"/>
        <v>360</v>
      </c>
      <c r="K576" s="536">
        <f t="shared" si="2386"/>
        <v>360</v>
      </c>
      <c r="L576" s="536">
        <f t="shared" si="2386"/>
        <v>360</v>
      </c>
      <c r="M576" s="536">
        <f t="shared" si="2386"/>
        <v>360</v>
      </c>
      <c r="N576" s="536">
        <f t="shared" si="2386"/>
        <v>360</v>
      </c>
      <c r="O576" s="536">
        <f t="shared" si="2386"/>
        <v>360</v>
      </c>
      <c r="P576" s="536">
        <f t="shared" si="2386"/>
        <v>360</v>
      </c>
      <c r="Q576" s="536">
        <f t="shared" si="2386"/>
        <v>360</v>
      </c>
      <c r="R576" s="536">
        <f t="shared" si="2386"/>
        <v>360</v>
      </c>
      <c r="S576" s="378"/>
      <c r="T576" s="536">
        <f>360*$K$1</f>
        <v>360</v>
      </c>
      <c r="U576" s="536">
        <f t="shared" ref="U576:AJ576" si="2387">360*$K$1</f>
        <v>360</v>
      </c>
      <c r="V576" s="536">
        <f t="shared" si="2387"/>
        <v>360</v>
      </c>
      <c r="W576" s="536">
        <f t="shared" si="2387"/>
        <v>360</v>
      </c>
      <c r="X576" s="536">
        <f t="shared" si="2387"/>
        <v>360</v>
      </c>
      <c r="Y576" s="536">
        <f t="shared" si="2387"/>
        <v>360</v>
      </c>
      <c r="Z576" s="536">
        <f t="shared" si="2387"/>
        <v>360</v>
      </c>
      <c r="AA576" s="536">
        <f t="shared" si="2387"/>
        <v>360</v>
      </c>
      <c r="AB576" s="536">
        <f t="shared" si="2387"/>
        <v>360</v>
      </c>
      <c r="AC576" s="536">
        <f t="shared" si="2387"/>
        <v>360</v>
      </c>
      <c r="AD576" s="536">
        <f t="shared" si="2387"/>
        <v>360</v>
      </c>
      <c r="AE576" s="536">
        <f t="shared" si="2387"/>
        <v>360</v>
      </c>
      <c r="AF576" s="536">
        <f t="shared" si="2387"/>
        <v>360</v>
      </c>
      <c r="AG576" s="536">
        <f t="shared" si="2387"/>
        <v>360</v>
      </c>
      <c r="AH576" s="536">
        <f t="shared" si="2387"/>
        <v>360</v>
      </c>
      <c r="AI576" s="536">
        <f t="shared" si="2387"/>
        <v>360</v>
      </c>
      <c r="AJ576" s="536">
        <f t="shared" si="2387"/>
        <v>360</v>
      </c>
      <c r="AK576" s="378"/>
      <c r="AL576" s="536">
        <f>360*$K$1</f>
        <v>360</v>
      </c>
      <c r="AM576" s="536">
        <f t="shared" ref="AM576:BB576" si="2388">360*$K$1</f>
        <v>360</v>
      </c>
      <c r="AN576" s="536">
        <f t="shared" si="2388"/>
        <v>360</v>
      </c>
      <c r="AO576" s="536">
        <f t="shared" si="2388"/>
        <v>360</v>
      </c>
      <c r="AP576" s="536">
        <f t="shared" si="2388"/>
        <v>360</v>
      </c>
      <c r="AQ576" s="536">
        <f t="shared" si="2388"/>
        <v>360</v>
      </c>
      <c r="AR576" s="536">
        <f t="shared" si="2388"/>
        <v>360</v>
      </c>
      <c r="AS576" s="536">
        <f t="shared" si="2388"/>
        <v>360</v>
      </c>
      <c r="AT576" s="536">
        <f t="shared" si="2388"/>
        <v>360</v>
      </c>
      <c r="AU576" s="536">
        <f t="shared" si="2388"/>
        <v>360</v>
      </c>
      <c r="AV576" s="536">
        <f t="shared" si="2388"/>
        <v>360</v>
      </c>
      <c r="AW576" s="536">
        <f t="shared" si="2388"/>
        <v>360</v>
      </c>
      <c r="AX576" s="536">
        <f t="shared" si="2388"/>
        <v>360</v>
      </c>
      <c r="AY576" s="536">
        <f t="shared" si="2388"/>
        <v>360</v>
      </c>
      <c r="AZ576" s="536">
        <f t="shared" si="2388"/>
        <v>360</v>
      </c>
      <c r="BA576" s="536">
        <f t="shared" si="2388"/>
        <v>360</v>
      </c>
      <c r="BB576" s="536">
        <f t="shared" si="2388"/>
        <v>360</v>
      </c>
      <c r="BC576" s="530"/>
      <c r="BD576" s="536">
        <f>360*$K$1</f>
        <v>360</v>
      </c>
      <c r="BE576" s="536">
        <f t="shared" ref="BE576:BY576" si="2389">360*$K$1</f>
        <v>360</v>
      </c>
      <c r="BF576" s="536">
        <f t="shared" si="2389"/>
        <v>360</v>
      </c>
      <c r="BG576" s="536">
        <f t="shared" si="2389"/>
        <v>360</v>
      </c>
      <c r="BH576" s="536">
        <f t="shared" si="2389"/>
        <v>360</v>
      </c>
      <c r="BI576" s="536">
        <f t="shared" si="2389"/>
        <v>360</v>
      </c>
      <c r="BJ576" s="536">
        <f t="shared" si="2389"/>
        <v>360</v>
      </c>
      <c r="BK576" s="536">
        <f t="shared" si="2389"/>
        <v>360</v>
      </c>
      <c r="BL576" s="536">
        <f t="shared" si="2389"/>
        <v>360</v>
      </c>
      <c r="BM576" s="536">
        <f t="shared" si="2389"/>
        <v>360</v>
      </c>
      <c r="BN576" s="536">
        <f t="shared" si="2389"/>
        <v>360</v>
      </c>
      <c r="BO576" s="536">
        <f t="shared" si="2389"/>
        <v>360</v>
      </c>
      <c r="BP576" s="536">
        <f t="shared" si="2389"/>
        <v>360</v>
      </c>
      <c r="BQ576" s="536">
        <f t="shared" si="2389"/>
        <v>360</v>
      </c>
      <c r="BR576" s="536">
        <f t="shared" si="2389"/>
        <v>360</v>
      </c>
      <c r="BS576" s="536">
        <f t="shared" si="2389"/>
        <v>360</v>
      </c>
      <c r="BT576" s="536">
        <f t="shared" si="2389"/>
        <v>360</v>
      </c>
      <c r="BU576" s="530"/>
      <c r="BV576" s="536">
        <f t="shared" si="2389"/>
        <v>360</v>
      </c>
      <c r="BW576" s="536">
        <f t="shared" si="2389"/>
        <v>360</v>
      </c>
      <c r="BX576" s="536">
        <f t="shared" si="2389"/>
        <v>360</v>
      </c>
      <c r="BY576" s="536">
        <f t="shared" si="2389"/>
        <v>360</v>
      </c>
      <c r="BZ576" s="659">
        <f t="shared" si="2382"/>
        <v>360</v>
      </c>
      <c r="CA576" s="659">
        <f t="shared" si="2383"/>
        <v>360</v>
      </c>
      <c r="CB576" s="659">
        <f t="shared" si="2384"/>
        <v>360</v>
      </c>
      <c r="CC576" s="660">
        <f t="shared" si="2385"/>
        <v>360</v>
      </c>
      <c r="CD576" s="301">
        <f t="shared" si="2367"/>
        <v>360</v>
      </c>
      <c r="CE576" s="57">
        <f t="shared" si="2367"/>
        <v>360</v>
      </c>
      <c r="CF576" s="58">
        <f t="shared" si="2367"/>
        <v>360</v>
      </c>
      <c r="CG576" s="58">
        <f t="shared" si="2367"/>
        <v>360</v>
      </c>
      <c r="CH576" s="58">
        <f t="shared" si="2367"/>
        <v>360</v>
      </c>
      <c r="CI576" s="58">
        <f t="shared" si="2367"/>
        <v>360</v>
      </c>
      <c r="CJ576" s="58">
        <f t="shared" si="2367"/>
        <v>360</v>
      </c>
      <c r="CK576" s="78">
        <f t="shared" si="2367"/>
        <v>360</v>
      </c>
      <c r="CL576" s="78">
        <f t="shared" si="2367"/>
        <v>360</v>
      </c>
      <c r="CM576" s="78">
        <f t="shared" si="2367"/>
        <v>360</v>
      </c>
      <c r="CN576" s="58">
        <f t="shared" si="2367"/>
        <v>360</v>
      </c>
      <c r="CO576" s="58">
        <f t="shared" si="2367"/>
        <v>360</v>
      </c>
      <c r="CP576" s="58">
        <f t="shared" si="2367"/>
        <v>360</v>
      </c>
      <c r="CQ576" s="58">
        <f t="shared" si="2367"/>
        <v>360</v>
      </c>
      <c r="CR576" s="58">
        <f t="shared" si="2367"/>
        <v>360</v>
      </c>
      <c r="CS576" s="57">
        <f t="shared" si="2367"/>
        <v>360</v>
      </c>
      <c r="CT576" s="302">
        <f t="shared" si="2367"/>
        <v>360</v>
      </c>
      <c r="CU576" s="324">
        <f t="shared" si="2368"/>
        <v>360</v>
      </c>
      <c r="CV576" s="325">
        <f t="shared" si="2368"/>
        <v>360</v>
      </c>
      <c r="CW576" s="326">
        <f t="shared" si="2368"/>
        <v>360</v>
      </c>
      <c r="CX576" s="326">
        <f t="shared" si="2368"/>
        <v>360</v>
      </c>
      <c r="CY576" s="326">
        <f t="shared" si="2368"/>
        <v>360</v>
      </c>
      <c r="CZ576" s="326">
        <f t="shared" si="2368"/>
        <v>360</v>
      </c>
      <c r="DA576" s="326">
        <f t="shared" si="2368"/>
        <v>360</v>
      </c>
      <c r="DB576" s="327">
        <f t="shared" si="2368"/>
        <v>360</v>
      </c>
      <c r="DC576" s="327">
        <f t="shared" si="2368"/>
        <v>360</v>
      </c>
      <c r="DD576" s="327">
        <f t="shared" si="2368"/>
        <v>360</v>
      </c>
      <c r="DE576" s="326">
        <f t="shared" si="2368"/>
        <v>360</v>
      </c>
      <c r="DF576" s="326">
        <f t="shared" si="2368"/>
        <v>360</v>
      </c>
      <c r="DG576" s="326">
        <f t="shared" si="2368"/>
        <v>360</v>
      </c>
      <c r="DH576" s="326">
        <f t="shared" si="2368"/>
        <v>360</v>
      </c>
      <c r="DI576" s="326">
        <f t="shared" si="2368"/>
        <v>360</v>
      </c>
      <c r="DJ576" s="325">
        <f t="shared" si="2368"/>
        <v>360</v>
      </c>
      <c r="DK576" s="324">
        <f t="shared" si="2369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390">IF(B575="","",B575*B576/B$46/365/$G$1)</f>
        <v/>
      </c>
      <c r="C577" s="540">
        <f t="shared" si="2390"/>
        <v>4.2941012021246849E-3</v>
      </c>
      <c r="D577" s="540">
        <f t="shared" si="2390"/>
        <v>1.2524461839530333E-3</v>
      </c>
      <c r="E577" s="540" t="str">
        <f t="shared" si="2390"/>
        <v/>
      </c>
      <c r="F577" s="540" t="str">
        <f t="shared" si="2390"/>
        <v/>
      </c>
      <c r="G577" s="540" t="str">
        <f t="shared" si="2390"/>
        <v/>
      </c>
      <c r="H577" s="540" t="str">
        <f t="shared" si="2390"/>
        <v/>
      </c>
      <c r="I577" s="540" t="str">
        <f t="shared" si="2390"/>
        <v/>
      </c>
      <c r="J577" s="540" t="str">
        <f t="shared" si="2390"/>
        <v/>
      </c>
      <c r="K577" s="540" t="str">
        <f t="shared" ref="K577:R577" si="2391">IF(K575="","",K575*K576/K$46/365/$G$1)</f>
        <v/>
      </c>
      <c r="L577" s="540" t="str">
        <f t="shared" si="2391"/>
        <v/>
      </c>
      <c r="M577" s="540" t="str">
        <f t="shared" si="2391"/>
        <v/>
      </c>
      <c r="N577" s="540" t="str">
        <f t="shared" si="2391"/>
        <v/>
      </c>
      <c r="O577" s="540" t="str">
        <f t="shared" si="2391"/>
        <v/>
      </c>
      <c r="P577" s="540" t="str">
        <f t="shared" si="2391"/>
        <v/>
      </c>
      <c r="Q577" s="540" t="str">
        <f t="shared" si="2391"/>
        <v/>
      </c>
      <c r="R577" s="540" t="str">
        <f t="shared" si="2391"/>
        <v/>
      </c>
      <c r="S577" s="364"/>
      <c r="T577" s="540">
        <f t="shared" ref="T577:AB577" si="2392">IF(T575="","",T575*T576/T$46/365/$G$1)</f>
        <v>7.0450097847358118E-4</v>
      </c>
      <c r="U577" s="540" t="str">
        <f t="shared" si="2392"/>
        <v/>
      </c>
      <c r="V577" s="540" t="str">
        <f t="shared" si="2392"/>
        <v/>
      </c>
      <c r="W577" s="540" t="str">
        <f t="shared" si="2392"/>
        <v/>
      </c>
      <c r="X577" s="540" t="str">
        <f t="shared" si="2392"/>
        <v/>
      </c>
      <c r="Y577" s="540" t="str">
        <f t="shared" si="2392"/>
        <v/>
      </c>
      <c r="Z577" s="540" t="str">
        <f t="shared" si="2392"/>
        <v/>
      </c>
      <c r="AA577" s="540" t="str">
        <f t="shared" si="2392"/>
        <v/>
      </c>
      <c r="AB577" s="540" t="str">
        <f t="shared" si="2392"/>
        <v/>
      </c>
      <c r="AC577" s="540" t="str">
        <f t="shared" ref="AC577:AJ577" si="2393">IF(AC575="","",AC575*AC576/AC$46/365/$G$1)</f>
        <v/>
      </c>
      <c r="AD577" s="540" t="str">
        <f t="shared" si="2393"/>
        <v/>
      </c>
      <c r="AE577" s="540" t="str">
        <f t="shared" si="2393"/>
        <v/>
      </c>
      <c r="AF577" s="540" t="str">
        <f t="shared" si="2393"/>
        <v/>
      </c>
      <c r="AG577" s="540" t="str">
        <f t="shared" si="2393"/>
        <v/>
      </c>
      <c r="AH577" s="540" t="str">
        <f t="shared" si="2393"/>
        <v/>
      </c>
      <c r="AI577" s="540" t="str">
        <f t="shared" si="2393"/>
        <v/>
      </c>
      <c r="AJ577" s="540" t="str">
        <f t="shared" si="2393"/>
        <v/>
      </c>
      <c r="AK577" s="364"/>
      <c r="AL577" s="540" t="str">
        <f t="shared" ref="AL577:AT577" si="2394">IF(AL575="","",AL575*AL576/AL$46/365/$G$1)</f>
        <v/>
      </c>
      <c r="AM577" s="540" t="str">
        <f t="shared" si="2394"/>
        <v/>
      </c>
      <c r="AN577" s="540" t="str">
        <f t="shared" si="2394"/>
        <v/>
      </c>
      <c r="AO577" s="540" t="str">
        <f t="shared" si="2394"/>
        <v/>
      </c>
      <c r="AP577" s="540" t="str">
        <f t="shared" si="2394"/>
        <v/>
      </c>
      <c r="AQ577" s="540" t="str">
        <f t="shared" si="2394"/>
        <v/>
      </c>
      <c r="AR577" s="540" t="str">
        <f t="shared" si="2394"/>
        <v/>
      </c>
      <c r="AS577" s="540" t="str">
        <f t="shared" si="2394"/>
        <v/>
      </c>
      <c r="AT577" s="540" t="str">
        <f t="shared" si="2394"/>
        <v/>
      </c>
      <c r="AU577" s="540" t="str">
        <f t="shared" ref="AU577:BB577" si="2395">IF(AU575="","",AU575*AU576/AU$46/365/$G$1)</f>
        <v/>
      </c>
      <c r="AV577" s="540" t="str">
        <f t="shared" si="2395"/>
        <v/>
      </c>
      <c r="AW577" s="540" t="str">
        <f t="shared" si="2395"/>
        <v/>
      </c>
      <c r="AX577" s="540" t="str">
        <f t="shared" si="2395"/>
        <v/>
      </c>
      <c r="AY577" s="540" t="str">
        <f t="shared" si="2395"/>
        <v/>
      </c>
      <c r="AZ577" s="540" t="str">
        <f t="shared" si="2395"/>
        <v/>
      </c>
      <c r="BA577" s="540" t="str">
        <f t="shared" si="2395"/>
        <v/>
      </c>
      <c r="BB577" s="540" t="str">
        <f t="shared" si="2395"/>
        <v/>
      </c>
      <c r="BC577" s="427"/>
      <c r="BD577" s="540" t="str">
        <f t="shared" ref="BD577:BT577" si="2396">IF(BD575="","",BD575*BD576/BD$46/365/$G$1)</f>
        <v/>
      </c>
      <c r="BE577" s="540" t="str">
        <f t="shared" si="2396"/>
        <v/>
      </c>
      <c r="BF577" s="540">
        <f t="shared" si="2396"/>
        <v>4.2270058708414874E-4</v>
      </c>
      <c r="BG577" s="540" t="str">
        <f t="shared" si="2396"/>
        <v/>
      </c>
      <c r="BH577" s="540" t="str">
        <f t="shared" si="2396"/>
        <v/>
      </c>
      <c r="BI577" s="540" t="str">
        <f t="shared" si="2396"/>
        <v/>
      </c>
      <c r="BJ577" s="540">
        <f t="shared" si="2396"/>
        <v>1.2524461839530333E-3</v>
      </c>
      <c r="BK577" s="540" t="str">
        <f t="shared" si="2396"/>
        <v/>
      </c>
      <c r="BL577" s="540" t="str">
        <f t="shared" si="2396"/>
        <v/>
      </c>
      <c r="BM577" s="540" t="str">
        <f t="shared" ref="BM577:BT577" si="2397">IF(BM575="","",BM575*BM576/BM$46/365/$G$1)</f>
        <v/>
      </c>
      <c r="BN577" s="540" t="str">
        <f t="shared" si="2397"/>
        <v/>
      </c>
      <c r="BO577" s="540" t="str">
        <f t="shared" si="2397"/>
        <v/>
      </c>
      <c r="BP577" s="540" t="str">
        <f t="shared" si="2397"/>
        <v/>
      </c>
      <c r="BQ577" s="540" t="str">
        <f t="shared" si="2397"/>
        <v/>
      </c>
      <c r="BR577" s="540" t="str">
        <f t="shared" si="2397"/>
        <v/>
      </c>
      <c r="BS577" s="540" t="str">
        <f t="shared" si="2397"/>
        <v/>
      </c>
      <c r="BT577" s="540" t="str">
        <f t="shared" si="2397"/>
        <v/>
      </c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4" t="str">
        <f t="shared" si="2367"/>
        <v/>
      </c>
      <c r="CF577" s="1115" t="str">
        <f t="shared" si="2367"/>
        <v/>
      </c>
      <c r="CG577" s="1115" t="str">
        <f t="shared" si="2367"/>
        <v/>
      </c>
      <c r="CH577" s="1115" t="str">
        <f t="shared" si="2367"/>
        <v/>
      </c>
      <c r="CI577" s="1115" t="str">
        <f t="shared" si="2367"/>
        <v/>
      </c>
      <c r="CJ577" s="1115" t="str">
        <f t="shared" si="2367"/>
        <v/>
      </c>
      <c r="CK577" s="1116" t="str">
        <f t="shared" si="2367"/>
        <v/>
      </c>
      <c r="CL577" s="1116">
        <f t="shared" si="2367"/>
        <v>4.2270058708414874E-4</v>
      </c>
      <c r="CM577" s="1116">
        <f t="shared" si="2367"/>
        <v>1.2524461839530333E-3</v>
      </c>
      <c r="CN577" s="1115" t="str">
        <f t="shared" si="2367"/>
        <v/>
      </c>
      <c r="CO577" s="1115" t="str">
        <f t="shared" si="2367"/>
        <v/>
      </c>
      <c r="CP577" s="1115" t="str">
        <f t="shared" si="2367"/>
        <v/>
      </c>
      <c r="CQ577" s="1115" t="str">
        <f t="shared" si="2367"/>
        <v/>
      </c>
      <c r="CR577" s="1115" t="str">
        <f t="shared" si="2367"/>
        <v/>
      </c>
      <c r="CS577" s="1114" t="str">
        <f t="shared" si="2367"/>
        <v/>
      </c>
      <c r="CT577" s="1117" t="str">
        <f t="shared" si="2367"/>
        <v/>
      </c>
      <c r="CU577" s="312" t="str">
        <f t="shared" si="2368"/>
        <v/>
      </c>
      <c r="CV577" s="313" t="str">
        <f t="shared" si="2368"/>
        <v/>
      </c>
      <c r="CW577" s="314" t="str">
        <f t="shared" si="2368"/>
        <v/>
      </c>
      <c r="CX577" s="314" t="str">
        <f t="shared" si="2368"/>
        <v/>
      </c>
      <c r="CY577" s="314" t="str">
        <f t="shared" si="2368"/>
        <v/>
      </c>
      <c r="CZ577" s="314" t="str">
        <f t="shared" si="2368"/>
        <v/>
      </c>
      <c r="DA577" s="314" t="str">
        <f t="shared" si="2368"/>
        <v/>
      </c>
      <c r="DB577" s="315" t="str">
        <f t="shared" si="2368"/>
        <v/>
      </c>
      <c r="DC577" s="315">
        <f t="shared" si="2368"/>
        <v>4.2270058708414874E-4</v>
      </c>
      <c r="DD577" s="315">
        <f t="shared" si="2368"/>
        <v>1.2524461839530333E-3</v>
      </c>
      <c r="DE577" s="314" t="str">
        <f t="shared" si="2368"/>
        <v/>
      </c>
      <c r="DF577" s="314" t="str">
        <f t="shared" si="2368"/>
        <v/>
      </c>
      <c r="DG577" s="314" t="str">
        <f t="shared" si="2368"/>
        <v/>
      </c>
      <c r="DH577" s="314" t="str">
        <f t="shared" si="2368"/>
        <v/>
      </c>
      <c r="DI577" s="314" t="str">
        <f t="shared" si="2368"/>
        <v/>
      </c>
      <c r="DJ577" s="313" t="str">
        <f t="shared" si="2368"/>
        <v/>
      </c>
      <c r="DK577" s="312" t="str">
        <f t="shared" si="2369"/>
        <v/>
      </c>
      <c r="DL577" s="428">
        <f t="shared" si="2370"/>
        <v>2</v>
      </c>
      <c r="DM577" s="66">
        <f t="shared" si="2371"/>
        <v>1</v>
      </c>
      <c r="DN577" s="66">
        <f t="shared" si="2372"/>
        <v>0</v>
      </c>
      <c r="DO577" s="66">
        <f t="shared" si="2373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398">IF(DL578&lt;3,"",(SUM(B578:R578)-MIN(B578:R578)-MAX(B578:R578))/(DL578-2))</f>
        <v/>
      </c>
      <c r="CA578" s="659" t="str">
        <f t="shared" ref="CA578:CA582" si="2399">IF(DM578&lt;3,"",(SUM(T578:AJ578)-MIN(T578:AJ578)-MAX(T578:AJ578))/(DM578-2))</f>
        <v/>
      </c>
      <c r="CB578" s="659" t="str">
        <f t="shared" ref="CB578:CB582" si="2400">IF(DN578&lt;3,"",(SUM(AL578:BB578)-MIN(AL578:BB578)-MAX(AL578:BB578))/(DN578-2))</f>
        <v/>
      </c>
      <c r="CC578" s="660" t="str">
        <f t="shared" ref="CC578:CC582" si="2401">IF(DO578&lt;3,"",(SUM(BD578:BT578)-MIN(BD578:BT578)-MAX(BD578:BT578))/(DO578-2))</f>
        <v/>
      </c>
      <c r="CD578" s="301" t="str">
        <f t="shared" si="2367"/>
        <v/>
      </c>
      <c r="CE578" s="57" t="str">
        <f t="shared" si="2367"/>
        <v/>
      </c>
      <c r="CF578" s="58" t="str">
        <f t="shared" si="2367"/>
        <v/>
      </c>
      <c r="CG578" s="58" t="str">
        <f t="shared" si="2367"/>
        <v/>
      </c>
      <c r="CH578" s="58" t="str">
        <f t="shared" si="2367"/>
        <v/>
      </c>
      <c r="CI578" s="58" t="str">
        <f t="shared" si="2367"/>
        <v/>
      </c>
      <c r="CJ578" s="58" t="str">
        <f t="shared" si="2367"/>
        <v/>
      </c>
      <c r="CK578" s="78" t="str">
        <f t="shared" si="2367"/>
        <v/>
      </c>
      <c r="CL578" s="78">
        <f t="shared" si="2367"/>
        <v>1</v>
      </c>
      <c r="CM578" s="78">
        <f t="shared" si="2367"/>
        <v>3</v>
      </c>
      <c r="CN578" s="58" t="str">
        <f t="shared" si="2367"/>
        <v/>
      </c>
      <c r="CO578" s="58" t="str">
        <f t="shared" si="2367"/>
        <v/>
      </c>
      <c r="CP578" s="58" t="str">
        <f t="shared" si="2367"/>
        <v/>
      </c>
      <c r="CQ578" s="58" t="str">
        <f t="shared" si="2367"/>
        <v/>
      </c>
      <c r="CR578" s="58" t="str">
        <f t="shared" si="2367"/>
        <v/>
      </c>
      <c r="CS578" s="57" t="str">
        <f t="shared" si="2367"/>
        <v/>
      </c>
      <c r="CT578" s="302" t="str">
        <f t="shared" si="2367"/>
        <v/>
      </c>
      <c r="CU578" s="324" t="str">
        <f t="shared" si="2368"/>
        <v/>
      </c>
      <c r="CV578" s="325" t="str">
        <f t="shared" si="2368"/>
        <v/>
      </c>
      <c r="CW578" s="326" t="str">
        <f t="shared" si="2368"/>
        <v/>
      </c>
      <c r="CX578" s="326" t="str">
        <f t="shared" si="2368"/>
        <v/>
      </c>
      <c r="CY578" s="326" t="str">
        <f t="shared" si="2368"/>
        <v/>
      </c>
      <c r="CZ578" s="326" t="str">
        <f t="shared" si="2368"/>
        <v/>
      </c>
      <c r="DA578" s="326" t="str">
        <f t="shared" si="2368"/>
        <v/>
      </c>
      <c r="DB578" s="327" t="str">
        <f t="shared" si="2368"/>
        <v/>
      </c>
      <c r="DC578" s="327">
        <f t="shared" si="2368"/>
        <v>1</v>
      </c>
      <c r="DD578" s="327">
        <f t="shared" si="2368"/>
        <v>3</v>
      </c>
      <c r="DE578" s="326" t="str">
        <f t="shared" si="2368"/>
        <v/>
      </c>
      <c r="DF578" s="326" t="str">
        <f t="shared" si="2368"/>
        <v/>
      </c>
      <c r="DG578" s="326" t="str">
        <f t="shared" si="2368"/>
        <v/>
      </c>
      <c r="DH578" s="326" t="str">
        <f t="shared" si="2368"/>
        <v/>
      </c>
      <c r="DI578" s="326" t="str">
        <f t="shared" si="2368"/>
        <v/>
      </c>
      <c r="DJ578" s="325" t="str">
        <f t="shared" si="2368"/>
        <v/>
      </c>
      <c r="DK578" s="324" t="str">
        <f t="shared" si="2369"/>
        <v/>
      </c>
      <c r="DL578" s="661">
        <f t="shared" si="2370"/>
        <v>2</v>
      </c>
      <c r="DM578" s="616">
        <f t="shared" si="2371"/>
        <v>1</v>
      </c>
      <c r="DN578" s="616">
        <f t="shared" si="2372"/>
        <v>0</v>
      </c>
      <c r="DO578" s="616">
        <f t="shared" si="2373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02">IF(C578="","",C574*C575*C578)</f>
        <v>960</v>
      </c>
      <c r="D579" s="535">
        <f t="shared" ref="D579" si="2403">IF(D578="","",D574*D575*D578)</f>
        <v>400</v>
      </c>
      <c r="E579" s="535" t="str">
        <f t="shared" ref="E579:F579" si="2404">IF(E578="","",E574*E575*E578)</f>
        <v/>
      </c>
      <c r="F579" s="535" t="str">
        <f t="shared" si="2404"/>
        <v/>
      </c>
      <c r="G579" s="535" t="str">
        <f t="shared" ref="G579" si="2405">IF(G578="","",G574*G575*G578)</f>
        <v/>
      </c>
      <c r="H579" s="535" t="str">
        <f t="shared" ref="H579" si="2406">IF(H578="","",H574*H575*H578)</f>
        <v/>
      </c>
      <c r="I579" s="535" t="str">
        <f t="shared" ref="I579:J579" si="2407">IF(I578="","",I574*I575*I578)</f>
        <v/>
      </c>
      <c r="J579" s="535" t="str">
        <f t="shared" si="2407"/>
        <v/>
      </c>
      <c r="K579" s="535" t="str">
        <f t="shared" ref="K579" si="2408">IF(K578="","",K574*K575*K578)</f>
        <v/>
      </c>
      <c r="L579" s="535" t="str">
        <f t="shared" ref="L579" si="2409">IF(L578="","",L574*L575*L578)</f>
        <v/>
      </c>
      <c r="M579" s="535" t="str">
        <f t="shared" ref="M579:N579" si="2410">IF(M578="","",M574*M575*M578)</f>
        <v/>
      </c>
      <c r="N579" s="535" t="str">
        <f t="shared" si="2410"/>
        <v/>
      </c>
      <c r="O579" s="535" t="str">
        <f t="shared" ref="O579" si="2411">IF(O578="","",O574*O575*O578)</f>
        <v/>
      </c>
      <c r="P579" s="535" t="str">
        <f t="shared" ref="P579" si="2412">IF(P578="","",P574*P575*P578)</f>
        <v/>
      </c>
      <c r="Q579" s="535" t="str">
        <f t="shared" ref="Q579:R579" si="2413">IF(Q578="","",Q574*Q575*Q578)</f>
        <v/>
      </c>
      <c r="R579" s="535" t="str">
        <f t="shared" si="2413"/>
        <v/>
      </c>
      <c r="S579" s="541"/>
      <c r="T579" s="535">
        <f>IF(T578="","",T574*T575*T578)</f>
        <v>60</v>
      </c>
      <c r="U579" s="535" t="str">
        <f t="shared" ref="U579" si="2414">IF(U578="","",U574*U575*U578)</f>
        <v/>
      </c>
      <c r="V579" s="535" t="str">
        <f t="shared" ref="V579" si="2415">IF(V578="","",V574*V575*V578)</f>
        <v/>
      </c>
      <c r="W579" s="535" t="str">
        <f t="shared" ref="W579" si="2416">IF(W578="","",W574*W575*W578)</f>
        <v/>
      </c>
      <c r="X579" s="535" t="str">
        <f t="shared" ref="X579" si="2417">IF(X578="","",X574*X575*X578)</f>
        <v/>
      </c>
      <c r="Y579" s="535" t="str">
        <f t="shared" ref="Y579" si="2418">IF(Y578="","",Y574*Y575*Y578)</f>
        <v/>
      </c>
      <c r="Z579" s="535" t="str">
        <f t="shared" ref="Z579" si="2419">IF(Z578="","",Z574*Z575*Z578)</f>
        <v/>
      </c>
      <c r="AA579" s="535" t="str">
        <f t="shared" ref="AA579" si="2420">IF(AA578="","",AA574*AA575*AA578)</f>
        <v/>
      </c>
      <c r="AB579" s="535" t="str">
        <f t="shared" ref="AB579" si="2421">IF(AB578="","",AB574*AB575*AB578)</f>
        <v/>
      </c>
      <c r="AC579" s="535" t="str">
        <f t="shared" ref="AC579" si="2422">IF(AC578="","",AC574*AC575*AC578)</f>
        <v/>
      </c>
      <c r="AD579" s="535" t="str">
        <f t="shared" ref="AD579" si="2423">IF(AD578="","",AD574*AD575*AD578)</f>
        <v/>
      </c>
      <c r="AE579" s="535" t="str">
        <f t="shared" ref="AE579" si="2424">IF(AE578="","",AE574*AE575*AE578)</f>
        <v/>
      </c>
      <c r="AF579" s="535" t="str">
        <f t="shared" ref="AF579" si="2425">IF(AF578="","",AF574*AF575*AF578)</f>
        <v/>
      </c>
      <c r="AG579" s="535" t="str">
        <f t="shared" ref="AG579" si="2426">IF(AG578="","",AG574*AG575*AG578)</f>
        <v/>
      </c>
      <c r="AH579" s="535" t="str">
        <f t="shared" ref="AH579" si="2427">IF(AH578="","",AH574*AH575*AH578)</f>
        <v/>
      </c>
      <c r="AI579" s="535" t="str">
        <f t="shared" ref="AI579" si="2428">IF(AI578="","",AI574*AI575*AI578)</f>
        <v/>
      </c>
      <c r="AJ579" s="535" t="str">
        <f t="shared" ref="AJ579" si="2429">IF(AJ578="","",AJ574*AJ575*AJ578)</f>
        <v/>
      </c>
      <c r="AK579" s="541"/>
      <c r="AL579" s="535" t="str">
        <f>IF(AL578="","",AL574*AL575*AL578)</f>
        <v/>
      </c>
      <c r="AM579" s="535" t="str">
        <f t="shared" ref="AM579" si="2430">IF(AM578="","",AM574*AM575*AM578)</f>
        <v/>
      </c>
      <c r="AN579" s="535" t="str">
        <f t="shared" ref="AN579" si="2431">IF(AN578="","",AN574*AN575*AN578)</f>
        <v/>
      </c>
      <c r="AO579" s="535" t="str">
        <f t="shared" ref="AO579" si="2432">IF(AO578="","",AO574*AO575*AO578)</f>
        <v/>
      </c>
      <c r="AP579" s="535" t="str">
        <f t="shared" ref="AP579" si="2433">IF(AP578="","",AP574*AP575*AP578)</f>
        <v/>
      </c>
      <c r="AQ579" s="535" t="str">
        <f t="shared" ref="AQ579" si="2434">IF(AQ578="","",AQ574*AQ575*AQ578)</f>
        <v/>
      </c>
      <c r="AR579" s="535" t="str">
        <f t="shared" ref="AR579" si="2435">IF(AR578="","",AR574*AR575*AR578)</f>
        <v/>
      </c>
      <c r="AS579" s="535" t="str">
        <f t="shared" ref="AS579" si="2436">IF(AS578="","",AS574*AS575*AS578)</f>
        <v/>
      </c>
      <c r="AT579" s="535" t="str">
        <f t="shared" ref="AT579" si="2437">IF(AT578="","",AT574*AT575*AT578)</f>
        <v/>
      </c>
      <c r="AU579" s="535" t="str">
        <f t="shared" ref="AU579" si="2438">IF(AU578="","",AU574*AU575*AU578)</f>
        <v/>
      </c>
      <c r="AV579" s="535" t="str">
        <f t="shared" ref="AV579" si="2439">IF(AV578="","",AV574*AV575*AV578)</f>
        <v/>
      </c>
      <c r="AW579" s="535" t="str">
        <f t="shared" ref="AW579" si="2440">IF(AW578="","",AW574*AW575*AW578)</f>
        <v/>
      </c>
      <c r="AX579" s="535" t="str">
        <f t="shared" ref="AX579" si="2441">IF(AX578="","",AX574*AX575*AX578)</f>
        <v/>
      </c>
      <c r="AY579" s="535" t="str">
        <f t="shared" ref="AY579" si="2442">IF(AY578="","",AY574*AY575*AY578)</f>
        <v/>
      </c>
      <c r="AZ579" s="535" t="str">
        <f t="shared" ref="AZ579" si="2443">IF(AZ578="","",AZ574*AZ575*AZ578)</f>
        <v/>
      </c>
      <c r="BA579" s="535" t="str">
        <f t="shared" ref="BA579" si="2444">IF(BA578="","",BA574*BA575*BA578)</f>
        <v/>
      </c>
      <c r="BB579" s="535" t="str">
        <f t="shared" ref="BB579" si="2445">IF(BB578="","",BB574*BB575*BB578)</f>
        <v/>
      </c>
      <c r="BC579" s="541"/>
      <c r="BD579" s="535" t="str">
        <f>IF(BD578="","",BD574*BD575*BD578)</f>
        <v/>
      </c>
      <c r="BE579" s="535" t="str">
        <f t="shared" ref="BE579" si="2446">IF(BE578="","",BE574*BE575*BE578)</f>
        <v/>
      </c>
      <c r="BF579" s="535">
        <f t="shared" ref="BF579" si="2447">IF(BF578="","",BF574*BF575*BF578)</f>
        <v>45</v>
      </c>
      <c r="BG579" s="535" t="str">
        <f t="shared" ref="BG579" si="2448">IF(BG578="","",BG574*BG575*BG578)</f>
        <v/>
      </c>
      <c r="BH579" s="535" t="str">
        <f t="shared" ref="BH579" si="2449">IF(BH578="","",BH574*BH575*BH578)</f>
        <v/>
      </c>
      <c r="BI579" s="535" t="str">
        <f t="shared" ref="BI579" si="2450">IF(BI578="","",BI574*BI575*BI578)</f>
        <v/>
      </c>
      <c r="BJ579" s="535">
        <f t="shared" ref="BJ579" si="2451">IF(BJ578="","",BJ574*BJ575*BJ578)</f>
        <v>240</v>
      </c>
      <c r="BK579" s="535" t="str">
        <f t="shared" ref="BK579" si="2452">IF(BK578="","",BK574*BK575*BK578)</f>
        <v/>
      </c>
      <c r="BL579" s="535" t="str">
        <f t="shared" ref="BL579" si="2453">IF(BL578="","",BL574*BL575*BL578)</f>
        <v/>
      </c>
      <c r="BM579" s="535" t="str">
        <f t="shared" ref="BM579" si="2454">IF(BM578="","",BM574*BM575*BM578)</f>
        <v/>
      </c>
      <c r="BN579" s="535" t="str">
        <f t="shared" ref="BN579" si="2455">IF(BN578="","",BN574*BN575*BN578)</f>
        <v/>
      </c>
      <c r="BO579" s="535" t="str">
        <f t="shared" ref="BO579" si="2456">IF(BO578="","",BO574*BO575*BO578)</f>
        <v/>
      </c>
      <c r="BP579" s="535" t="str">
        <f t="shared" ref="BP579" si="2457">IF(BP578="","",BP574*BP575*BP578)</f>
        <v/>
      </c>
      <c r="BQ579" s="535" t="str">
        <f t="shared" ref="BQ579" si="2458">IF(BQ578="","",BQ574*BQ575*BQ578)</f>
        <v/>
      </c>
      <c r="BR579" s="535" t="str">
        <f t="shared" ref="BR579" si="2459">IF(BR578="","",BR574*BR575*BR578)</f>
        <v/>
      </c>
      <c r="BS579" s="535" t="str">
        <f t="shared" ref="BS579" si="2460">IF(BS578="","",BS574*BS575*BS578)</f>
        <v/>
      </c>
      <c r="BT579" s="535" t="str">
        <f t="shared" ref="BT579" si="2461">IF(BT578="","",BT574*BT575*BT578)</f>
        <v/>
      </c>
      <c r="BU579" s="541"/>
      <c r="BV579" s="535" t="str">
        <f>IF(BV578="","",BV574*BV575*BV578)</f>
        <v/>
      </c>
      <c r="BW579" s="535" t="str">
        <f t="shared" ref="BW579" si="2462">IF(BW578="","",BW574*BW575*BW578)</f>
        <v/>
      </c>
      <c r="BX579" s="535" t="str">
        <f t="shared" ref="BX579" si="2463">IF(BX578="","",BX574*BX575*BX578)</f>
        <v/>
      </c>
      <c r="BY579" s="535" t="str">
        <f t="shared" ref="BY579" si="2464">IF(BY578="","",BY574*BY575*BY578)</f>
        <v/>
      </c>
      <c r="BZ579" s="659" t="str">
        <f t="shared" si="2398"/>
        <v/>
      </c>
      <c r="CA579" s="659" t="str">
        <f t="shared" si="2399"/>
        <v/>
      </c>
      <c r="CB579" s="659" t="str">
        <f t="shared" si="2400"/>
        <v/>
      </c>
      <c r="CC579" s="660" t="str">
        <f t="shared" si="2401"/>
        <v/>
      </c>
      <c r="CD579" s="301" t="str">
        <f t="shared" si="2367"/>
        <v/>
      </c>
      <c r="CE579" s="57" t="str">
        <f t="shared" si="2367"/>
        <v/>
      </c>
      <c r="CF579" s="58" t="str">
        <f t="shared" si="2367"/>
        <v/>
      </c>
      <c r="CG579" s="58" t="str">
        <f t="shared" si="2367"/>
        <v/>
      </c>
      <c r="CH579" s="58" t="str">
        <f t="shared" si="2367"/>
        <v/>
      </c>
      <c r="CI579" s="58" t="str">
        <f t="shared" si="2367"/>
        <v/>
      </c>
      <c r="CJ579" s="58" t="str">
        <f t="shared" si="2367"/>
        <v/>
      </c>
      <c r="CK579" s="78" t="str">
        <f t="shared" si="2367"/>
        <v/>
      </c>
      <c r="CL579" s="78">
        <f t="shared" si="2367"/>
        <v>45</v>
      </c>
      <c r="CM579" s="78">
        <f t="shared" si="2367"/>
        <v>240</v>
      </c>
      <c r="CN579" s="58" t="str">
        <f t="shared" si="2367"/>
        <v/>
      </c>
      <c r="CO579" s="58" t="str">
        <f t="shared" si="2367"/>
        <v/>
      </c>
      <c r="CP579" s="58" t="str">
        <f t="shared" si="2367"/>
        <v/>
      </c>
      <c r="CQ579" s="58" t="str">
        <f t="shared" si="2367"/>
        <v/>
      </c>
      <c r="CR579" s="58" t="str">
        <f t="shared" si="2367"/>
        <v/>
      </c>
      <c r="CS579" s="57" t="str">
        <f t="shared" si="2367"/>
        <v/>
      </c>
      <c r="CT579" s="302" t="str">
        <f t="shared" si="2367"/>
        <v/>
      </c>
      <c r="CU579" s="324" t="str">
        <f t="shared" si="2368"/>
        <v/>
      </c>
      <c r="CV579" s="325" t="str">
        <f t="shared" si="2368"/>
        <v/>
      </c>
      <c r="CW579" s="326" t="str">
        <f t="shared" si="2368"/>
        <v/>
      </c>
      <c r="CX579" s="326" t="str">
        <f t="shared" si="2368"/>
        <v/>
      </c>
      <c r="CY579" s="326" t="str">
        <f t="shared" si="2368"/>
        <v/>
      </c>
      <c r="CZ579" s="326" t="str">
        <f t="shared" si="2368"/>
        <v/>
      </c>
      <c r="DA579" s="326" t="str">
        <f t="shared" si="2368"/>
        <v/>
      </c>
      <c r="DB579" s="327" t="str">
        <f t="shared" si="2368"/>
        <v/>
      </c>
      <c r="DC579" s="327">
        <f t="shared" si="2368"/>
        <v>45</v>
      </c>
      <c r="DD579" s="327">
        <f t="shared" si="2368"/>
        <v>240</v>
      </c>
      <c r="DE579" s="326" t="str">
        <f t="shared" si="2368"/>
        <v/>
      </c>
      <c r="DF579" s="326" t="str">
        <f t="shared" si="2368"/>
        <v/>
      </c>
      <c r="DG579" s="326" t="str">
        <f t="shared" si="2368"/>
        <v/>
      </c>
      <c r="DH579" s="326" t="str">
        <f t="shared" si="2368"/>
        <v/>
      </c>
      <c r="DI579" s="326" t="str">
        <f t="shared" si="2368"/>
        <v/>
      </c>
      <c r="DJ579" s="325" t="str">
        <f t="shared" si="2368"/>
        <v/>
      </c>
      <c r="DK579" s="324" t="str">
        <f t="shared" si="2369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4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398"/>
        <v/>
      </c>
      <c r="CA580" s="659" t="str">
        <f t="shared" si="2399"/>
        <v/>
      </c>
      <c r="CB580" s="659" t="str">
        <f t="shared" si="2400"/>
        <v/>
      </c>
      <c r="CC580" s="660" t="str">
        <f t="shared" si="2401"/>
        <v/>
      </c>
      <c r="CD580" s="301" t="str">
        <f t="shared" si="2367"/>
        <v/>
      </c>
      <c r="CE580" s="57" t="str">
        <f t="shared" si="2367"/>
        <v/>
      </c>
      <c r="CF580" s="58" t="str">
        <f t="shared" si="2367"/>
        <v/>
      </c>
      <c r="CG580" s="58" t="str">
        <f t="shared" si="2367"/>
        <v/>
      </c>
      <c r="CH580" s="58" t="str">
        <f t="shared" si="2367"/>
        <v/>
      </c>
      <c r="CI580" s="58" t="str">
        <f t="shared" si="2367"/>
        <v/>
      </c>
      <c r="CJ580" s="58" t="str">
        <f t="shared" si="2367"/>
        <v/>
      </c>
      <c r="CK580" s="78" t="str">
        <f t="shared" si="2367"/>
        <v/>
      </c>
      <c r="CL580" s="78" t="str">
        <f t="shared" si="2367"/>
        <v/>
      </c>
      <c r="CM580" s="78" t="str">
        <f t="shared" si="2367"/>
        <v/>
      </c>
      <c r="CN580" s="58" t="str">
        <f t="shared" si="2367"/>
        <v/>
      </c>
      <c r="CO580" s="58" t="str">
        <f t="shared" si="2367"/>
        <v/>
      </c>
      <c r="CP580" s="58" t="str">
        <f t="shared" si="2367"/>
        <v/>
      </c>
      <c r="CQ580" s="58" t="str">
        <f t="shared" si="2367"/>
        <v/>
      </c>
      <c r="CR580" s="58" t="str">
        <f t="shared" si="2367"/>
        <v/>
      </c>
      <c r="CS580" s="57" t="str">
        <f t="shared" si="2367"/>
        <v/>
      </c>
      <c r="CT580" s="302" t="str">
        <f t="shared" si="2367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398"/>
        <v/>
      </c>
      <c r="CA581" s="659" t="str">
        <f t="shared" si="2399"/>
        <v/>
      </c>
      <c r="CB581" s="659" t="str">
        <f t="shared" si="2400"/>
        <v/>
      </c>
      <c r="CC581" s="660" t="str">
        <f t="shared" si="2401"/>
        <v/>
      </c>
      <c r="CD581" s="301" t="str">
        <f t="shared" si="2367"/>
        <v/>
      </c>
      <c r="CE581" s="57" t="str">
        <f t="shared" si="2367"/>
        <v/>
      </c>
      <c r="CF581" s="58" t="str">
        <f t="shared" si="2367"/>
        <v/>
      </c>
      <c r="CG581" s="58" t="str">
        <f t="shared" si="2367"/>
        <v/>
      </c>
      <c r="CH581" s="58" t="str">
        <f t="shared" si="2367"/>
        <v/>
      </c>
      <c r="CI581" s="58" t="str">
        <f t="shared" si="2367"/>
        <v/>
      </c>
      <c r="CJ581" s="58" t="str">
        <f t="shared" si="2367"/>
        <v/>
      </c>
      <c r="CK581" s="78" t="str">
        <f t="shared" si="2367"/>
        <v/>
      </c>
      <c r="CL581" s="78" t="str">
        <f t="shared" si="2367"/>
        <v/>
      </c>
      <c r="CM581" s="78" t="str">
        <f t="shared" si="2367"/>
        <v/>
      </c>
      <c r="CN581" s="58" t="str">
        <f t="shared" si="2367"/>
        <v/>
      </c>
      <c r="CO581" s="58" t="str">
        <f t="shared" si="2367"/>
        <v/>
      </c>
      <c r="CP581" s="58" t="str">
        <f t="shared" si="2367"/>
        <v/>
      </c>
      <c r="CQ581" s="58" t="str">
        <f t="shared" si="2367"/>
        <v/>
      </c>
      <c r="CR581" s="58" t="str">
        <f t="shared" si="2367"/>
        <v/>
      </c>
      <c r="CS581" s="57" t="str">
        <f t="shared" si="2367"/>
        <v/>
      </c>
      <c r="CT581" s="302" t="str">
        <f t="shared" si="2367"/>
        <v/>
      </c>
      <c r="CU581" s="324" t="str">
        <f t="shared" si="2368"/>
        <v/>
      </c>
      <c r="CV581" s="325" t="str">
        <f t="shared" si="2368"/>
        <v/>
      </c>
      <c r="CW581" s="326" t="str">
        <f t="shared" si="2368"/>
        <v/>
      </c>
      <c r="CX581" s="326" t="str">
        <f t="shared" si="2368"/>
        <v/>
      </c>
      <c r="CY581" s="326" t="str">
        <f t="shared" si="2368"/>
        <v/>
      </c>
      <c r="CZ581" s="326" t="str">
        <f t="shared" si="2368"/>
        <v/>
      </c>
      <c r="DA581" s="326" t="str">
        <f t="shared" si="2368"/>
        <v/>
      </c>
      <c r="DB581" s="327" t="str">
        <f t="shared" si="2368"/>
        <v/>
      </c>
      <c r="DC581" s="327" t="str">
        <f t="shared" si="2368"/>
        <v/>
      </c>
      <c r="DD581" s="327" t="str">
        <f t="shared" si="2368"/>
        <v/>
      </c>
      <c r="DE581" s="326" t="str">
        <f t="shared" si="2368"/>
        <v/>
      </c>
      <c r="DF581" s="326" t="str">
        <f t="shared" si="2368"/>
        <v/>
      </c>
      <c r="DG581" s="326" t="str">
        <f t="shared" si="2368"/>
        <v/>
      </c>
      <c r="DH581" s="326" t="str">
        <f t="shared" si="2368"/>
        <v/>
      </c>
      <c r="DI581" s="326" t="str">
        <f t="shared" si="2368"/>
        <v/>
      </c>
      <c r="DJ581" s="325" t="str">
        <f t="shared" si="2368"/>
        <v/>
      </c>
      <c r="DK581" s="324" t="str">
        <f t="shared" si="2369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65">1530*$K$1</f>
        <v>1530</v>
      </c>
      <c r="D582" s="536">
        <f t="shared" si="2465"/>
        <v>1530</v>
      </c>
      <c r="E582" s="536">
        <f t="shared" si="2465"/>
        <v>1530</v>
      </c>
      <c r="F582" s="536">
        <f t="shared" si="2465"/>
        <v>1530</v>
      </c>
      <c r="G582" s="536">
        <f t="shared" si="2465"/>
        <v>1530</v>
      </c>
      <c r="H582" s="536">
        <f t="shared" si="2465"/>
        <v>1530</v>
      </c>
      <c r="I582" s="536">
        <f t="shared" si="2465"/>
        <v>1530</v>
      </c>
      <c r="J582" s="536">
        <f t="shared" si="2465"/>
        <v>1530</v>
      </c>
      <c r="K582" s="536">
        <f t="shared" si="2465"/>
        <v>1530</v>
      </c>
      <c r="L582" s="536">
        <f t="shared" si="2465"/>
        <v>1530</v>
      </c>
      <c r="M582" s="536">
        <f t="shared" si="2465"/>
        <v>1530</v>
      </c>
      <c r="N582" s="536">
        <f t="shared" si="2465"/>
        <v>1530</v>
      </c>
      <c r="O582" s="536">
        <f t="shared" si="2465"/>
        <v>1530</v>
      </c>
      <c r="P582" s="536">
        <f t="shared" si="2465"/>
        <v>1530</v>
      </c>
      <c r="Q582" s="536">
        <f t="shared" si="2465"/>
        <v>1530</v>
      </c>
      <c r="R582" s="536">
        <f t="shared" si="2465"/>
        <v>1530</v>
      </c>
      <c r="S582" s="378"/>
      <c r="T582" s="536">
        <f>1530*$K$1</f>
        <v>1530</v>
      </c>
      <c r="U582" s="536">
        <v>1530</v>
      </c>
      <c r="V582" s="536">
        <f t="shared" ref="V582:AJ582" si="2466">1530*$K$1</f>
        <v>1530</v>
      </c>
      <c r="W582" s="536">
        <f t="shared" si="2466"/>
        <v>1530</v>
      </c>
      <c r="X582" s="536">
        <f t="shared" si="2466"/>
        <v>1530</v>
      </c>
      <c r="Y582" s="536">
        <f t="shared" si="2466"/>
        <v>1530</v>
      </c>
      <c r="Z582" s="536">
        <f t="shared" si="2466"/>
        <v>1530</v>
      </c>
      <c r="AA582" s="536">
        <f t="shared" si="2466"/>
        <v>1530</v>
      </c>
      <c r="AB582" s="536">
        <f t="shared" si="2466"/>
        <v>1530</v>
      </c>
      <c r="AC582" s="536">
        <f t="shared" si="2466"/>
        <v>1530</v>
      </c>
      <c r="AD582" s="536">
        <f t="shared" si="2466"/>
        <v>1530</v>
      </c>
      <c r="AE582" s="536">
        <f t="shared" si="2466"/>
        <v>1530</v>
      </c>
      <c r="AF582" s="536">
        <f t="shared" si="2466"/>
        <v>1530</v>
      </c>
      <c r="AG582" s="536">
        <f t="shared" si="2466"/>
        <v>1530</v>
      </c>
      <c r="AH582" s="536">
        <f t="shared" si="2466"/>
        <v>1530</v>
      </c>
      <c r="AI582" s="536">
        <f t="shared" si="2466"/>
        <v>1530</v>
      </c>
      <c r="AJ582" s="536">
        <f t="shared" si="2466"/>
        <v>1530</v>
      </c>
      <c r="AK582" s="378"/>
      <c r="AL582" s="536">
        <f>1530*$K$1</f>
        <v>1530</v>
      </c>
      <c r="AM582" s="536">
        <f t="shared" ref="AM582:BB582" si="2467">1530*$K$1</f>
        <v>1530</v>
      </c>
      <c r="AN582" s="536">
        <f t="shared" si="2467"/>
        <v>1530</v>
      </c>
      <c r="AO582" s="536">
        <f t="shared" si="2467"/>
        <v>1530</v>
      </c>
      <c r="AP582" s="536">
        <f t="shared" si="2467"/>
        <v>1530</v>
      </c>
      <c r="AQ582" s="536">
        <f t="shared" si="2467"/>
        <v>1530</v>
      </c>
      <c r="AR582" s="536">
        <f t="shared" si="2467"/>
        <v>1530</v>
      </c>
      <c r="AS582" s="536">
        <f t="shared" si="2467"/>
        <v>1530</v>
      </c>
      <c r="AT582" s="536">
        <f t="shared" si="2467"/>
        <v>1530</v>
      </c>
      <c r="AU582" s="536">
        <f t="shared" si="2467"/>
        <v>1530</v>
      </c>
      <c r="AV582" s="536">
        <f t="shared" si="2467"/>
        <v>1530</v>
      </c>
      <c r="AW582" s="536">
        <f t="shared" si="2467"/>
        <v>1530</v>
      </c>
      <c r="AX582" s="536">
        <f t="shared" si="2467"/>
        <v>1530</v>
      </c>
      <c r="AY582" s="536">
        <f t="shared" si="2467"/>
        <v>1530</v>
      </c>
      <c r="AZ582" s="536">
        <f t="shared" si="2467"/>
        <v>1530</v>
      </c>
      <c r="BA582" s="536">
        <f t="shared" si="2467"/>
        <v>1530</v>
      </c>
      <c r="BB582" s="536">
        <f t="shared" si="2467"/>
        <v>1530</v>
      </c>
      <c r="BC582" s="530"/>
      <c r="BD582" s="536">
        <f>1530*$K$1</f>
        <v>1530</v>
      </c>
      <c r="BE582" s="536">
        <f t="shared" ref="BE582:BY582" si="2468">1530*$K$1</f>
        <v>1530</v>
      </c>
      <c r="BF582" s="536">
        <f t="shared" si="2468"/>
        <v>1530</v>
      </c>
      <c r="BG582" s="536">
        <f t="shared" si="2468"/>
        <v>1530</v>
      </c>
      <c r="BH582" s="536">
        <f t="shared" si="2468"/>
        <v>1530</v>
      </c>
      <c r="BI582" s="536">
        <f t="shared" si="2468"/>
        <v>1530</v>
      </c>
      <c r="BJ582" s="536">
        <f t="shared" si="2468"/>
        <v>1530</v>
      </c>
      <c r="BK582" s="536">
        <f t="shared" si="2468"/>
        <v>1530</v>
      </c>
      <c r="BL582" s="536">
        <f t="shared" si="2468"/>
        <v>1530</v>
      </c>
      <c r="BM582" s="536">
        <f t="shared" si="2468"/>
        <v>1530</v>
      </c>
      <c r="BN582" s="536">
        <f t="shared" si="2468"/>
        <v>1530</v>
      </c>
      <c r="BO582" s="536">
        <f t="shared" si="2468"/>
        <v>1530</v>
      </c>
      <c r="BP582" s="536">
        <f t="shared" si="2468"/>
        <v>1530</v>
      </c>
      <c r="BQ582" s="536">
        <f t="shared" si="2468"/>
        <v>1530</v>
      </c>
      <c r="BR582" s="536">
        <f t="shared" si="2468"/>
        <v>1530</v>
      </c>
      <c r="BS582" s="536">
        <f t="shared" si="2468"/>
        <v>1530</v>
      </c>
      <c r="BT582" s="536">
        <f t="shared" si="2468"/>
        <v>1530</v>
      </c>
      <c r="BU582" s="530"/>
      <c r="BV582" s="536">
        <f t="shared" si="2468"/>
        <v>1530</v>
      </c>
      <c r="BW582" s="536">
        <f t="shared" si="2468"/>
        <v>1530</v>
      </c>
      <c r="BX582" s="536">
        <f t="shared" si="2468"/>
        <v>1530</v>
      </c>
      <c r="BY582" s="536">
        <f t="shared" si="2468"/>
        <v>1530</v>
      </c>
      <c r="BZ582" s="659">
        <f t="shared" si="2398"/>
        <v>1530</v>
      </c>
      <c r="CA582" s="659">
        <f t="shared" si="2399"/>
        <v>1530</v>
      </c>
      <c r="CB582" s="659">
        <f t="shared" si="2400"/>
        <v>1530</v>
      </c>
      <c r="CC582" s="660">
        <f t="shared" si="2401"/>
        <v>1530</v>
      </c>
      <c r="CD582" s="301">
        <f t="shared" si="2367"/>
        <v>1530</v>
      </c>
      <c r="CE582" s="57">
        <f t="shared" si="2367"/>
        <v>1530</v>
      </c>
      <c r="CF582" s="58">
        <f t="shared" si="2367"/>
        <v>1530</v>
      </c>
      <c r="CG582" s="58">
        <f t="shared" si="2367"/>
        <v>1530</v>
      </c>
      <c r="CH582" s="58">
        <f t="shared" si="2367"/>
        <v>1530</v>
      </c>
      <c r="CI582" s="58">
        <f t="shared" si="2367"/>
        <v>1530</v>
      </c>
      <c r="CJ582" s="58">
        <f t="shared" si="2367"/>
        <v>1530</v>
      </c>
      <c r="CK582" s="78">
        <f t="shared" si="2367"/>
        <v>1530</v>
      </c>
      <c r="CL582" s="78">
        <f t="shared" si="2367"/>
        <v>1530</v>
      </c>
      <c r="CM582" s="78">
        <f t="shared" si="2367"/>
        <v>1530</v>
      </c>
      <c r="CN582" s="58">
        <f t="shared" si="2367"/>
        <v>1530</v>
      </c>
      <c r="CO582" s="58">
        <f t="shared" si="2367"/>
        <v>1530</v>
      </c>
      <c r="CP582" s="58">
        <f t="shared" si="2367"/>
        <v>1530</v>
      </c>
      <c r="CQ582" s="58">
        <f t="shared" si="2367"/>
        <v>1530</v>
      </c>
      <c r="CR582" s="58">
        <f t="shared" si="2367"/>
        <v>1530</v>
      </c>
      <c r="CS582" s="57">
        <f t="shared" si="2367"/>
        <v>1530</v>
      </c>
      <c r="CT582" s="302">
        <f t="shared" si="2367"/>
        <v>1530</v>
      </c>
      <c r="CU582" s="324">
        <f t="shared" si="2368"/>
        <v>1530</v>
      </c>
      <c r="CV582" s="325">
        <f t="shared" si="2368"/>
        <v>1530</v>
      </c>
      <c r="CW582" s="326">
        <f t="shared" si="2368"/>
        <v>1530</v>
      </c>
      <c r="CX582" s="326">
        <f t="shared" si="2368"/>
        <v>1530</v>
      </c>
      <c r="CY582" s="326">
        <f t="shared" si="2368"/>
        <v>1530</v>
      </c>
      <c r="CZ582" s="326">
        <f t="shared" si="2368"/>
        <v>1530</v>
      </c>
      <c r="DA582" s="326">
        <f t="shared" si="2368"/>
        <v>1530</v>
      </c>
      <c r="DB582" s="327">
        <f t="shared" si="2368"/>
        <v>1530</v>
      </c>
      <c r="DC582" s="327">
        <f t="shared" si="2368"/>
        <v>1530</v>
      </c>
      <c r="DD582" s="327">
        <f t="shared" si="2368"/>
        <v>1530</v>
      </c>
      <c r="DE582" s="326">
        <f t="shared" si="2368"/>
        <v>1530</v>
      </c>
      <c r="DF582" s="326">
        <f t="shared" si="2368"/>
        <v>1530</v>
      </c>
      <c r="DG582" s="326">
        <f t="shared" si="2368"/>
        <v>1530</v>
      </c>
      <c r="DH582" s="326">
        <f t="shared" si="2368"/>
        <v>1530</v>
      </c>
      <c r="DI582" s="326">
        <f t="shared" si="2368"/>
        <v>1530</v>
      </c>
      <c r="DJ582" s="325">
        <f t="shared" si="2368"/>
        <v>1530</v>
      </c>
      <c r="DK582" s="324">
        <f t="shared" si="2369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469">IF(B581="","",B581*B582/B$46/365/$G$1)</f>
        <v/>
      </c>
      <c r="C583" s="540" t="str">
        <f t="shared" si="2469"/>
        <v/>
      </c>
      <c r="D583" s="540" t="str">
        <f t="shared" si="2469"/>
        <v/>
      </c>
      <c r="E583" s="540" t="str">
        <f t="shared" si="2469"/>
        <v/>
      </c>
      <c r="F583" s="540" t="str">
        <f t="shared" si="2469"/>
        <v/>
      </c>
      <c r="G583" s="540" t="str">
        <f t="shared" si="2469"/>
        <v/>
      </c>
      <c r="H583" s="540" t="str">
        <f t="shared" si="2469"/>
        <v/>
      </c>
      <c r="I583" s="540" t="str">
        <f t="shared" si="2469"/>
        <v/>
      </c>
      <c r="J583" s="540" t="str">
        <f t="shared" si="2469"/>
        <v/>
      </c>
      <c r="K583" s="540" t="str">
        <f t="shared" ref="K583:R583" si="2470">IF(K581="","",K581*K582/K$46/365/$G$1)</f>
        <v/>
      </c>
      <c r="L583" s="540" t="str">
        <f t="shared" si="2470"/>
        <v/>
      </c>
      <c r="M583" s="540" t="str">
        <f t="shared" si="2470"/>
        <v/>
      </c>
      <c r="N583" s="540" t="str">
        <f t="shared" si="2470"/>
        <v/>
      </c>
      <c r="O583" s="540" t="str">
        <f t="shared" si="2470"/>
        <v/>
      </c>
      <c r="P583" s="540" t="str">
        <f t="shared" si="2470"/>
        <v/>
      </c>
      <c r="Q583" s="540" t="str">
        <f t="shared" si="2470"/>
        <v/>
      </c>
      <c r="R583" s="540" t="str">
        <f t="shared" si="2470"/>
        <v/>
      </c>
      <c r="S583" s="364"/>
      <c r="T583" s="540" t="str">
        <f t="shared" ref="T583:AB583" si="2471">IF(T581="","",T581*T582/T$46/365/$G$1)</f>
        <v/>
      </c>
      <c r="U583" s="540">
        <f t="shared" si="2471"/>
        <v>9.0731186621597574E-3</v>
      </c>
      <c r="V583" s="540">
        <f t="shared" si="2471"/>
        <v>3.326810176125245E-3</v>
      </c>
      <c r="W583" s="540" t="str">
        <f t="shared" si="2471"/>
        <v/>
      </c>
      <c r="X583" s="540" t="str">
        <f t="shared" si="2471"/>
        <v/>
      </c>
      <c r="Y583" s="540" t="str">
        <f t="shared" si="2471"/>
        <v/>
      </c>
      <c r="Z583" s="540" t="str">
        <f t="shared" si="2471"/>
        <v/>
      </c>
      <c r="AA583" s="540" t="str">
        <f t="shared" si="2471"/>
        <v/>
      </c>
      <c r="AB583" s="540" t="str">
        <f t="shared" si="2471"/>
        <v/>
      </c>
      <c r="AC583" s="540" t="str">
        <f t="shared" ref="AC583:AJ583" si="2472">IF(AC581="","",AC581*AC582/AC$46/365/$G$1)</f>
        <v/>
      </c>
      <c r="AD583" s="540" t="str">
        <f t="shared" si="2472"/>
        <v/>
      </c>
      <c r="AE583" s="540" t="str">
        <f t="shared" si="2472"/>
        <v/>
      </c>
      <c r="AF583" s="540" t="str">
        <f t="shared" si="2472"/>
        <v/>
      </c>
      <c r="AG583" s="540" t="str">
        <f t="shared" si="2472"/>
        <v/>
      </c>
      <c r="AH583" s="540" t="str">
        <f t="shared" si="2472"/>
        <v/>
      </c>
      <c r="AI583" s="540" t="str">
        <f t="shared" si="2472"/>
        <v/>
      </c>
      <c r="AJ583" s="540" t="str">
        <f t="shared" si="2472"/>
        <v/>
      </c>
      <c r="AK583" s="364"/>
      <c r="AL583" s="540" t="str">
        <f t="shared" ref="AL583:AT583" si="2473">IF(AL581="","",AL581*AL582/AL$46/365/$G$1)</f>
        <v/>
      </c>
      <c r="AM583" s="540" t="str">
        <f t="shared" si="2473"/>
        <v/>
      </c>
      <c r="AN583" s="540" t="str">
        <f t="shared" si="2473"/>
        <v/>
      </c>
      <c r="AO583" s="540" t="str">
        <f t="shared" si="2473"/>
        <v/>
      </c>
      <c r="AP583" s="540" t="str">
        <f t="shared" si="2473"/>
        <v/>
      </c>
      <c r="AQ583" s="540" t="str">
        <f t="shared" si="2473"/>
        <v/>
      </c>
      <c r="AR583" s="540" t="str">
        <f t="shared" si="2473"/>
        <v/>
      </c>
      <c r="AS583" s="540" t="str">
        <f t="shared" si="2473"/>
        <v/>
      </c>
      <c r="AT583" s="540" t="str">
        <f t="shared" si="2473"/>
        <v/>
      </c>
      <c r="AU583" s="540" t="str">
        <f t="shared" ref="AU583:BB583" si="2474">IF(AU581="","",AU581*AU582/AU$46/365/$G$1)</f>
        <v/>
      </c>
      <c r="AV583" s="540" t="str">
        <f t="shared" si="2474"/>
        <v/>
      </c>
      <c r="AW583" s="540" t="str">
        <f t="shared" si="2474"/>
        <v/>
      </c>
      <c r="AX583" s="540" t="str">
        <f t="shared" si="2474"/>
        <v/>
      </c>
      <c r="AY583" s="540" t="str">
        <f t="shared" si="2474"/>
        <v/>
      </c>
      <c r="AZ583" s="540" t="str">
        <f t="shared" si="2474"/>
        <v/>
      </c>
      <c r="BA583" s="540" t="str">
        <f t="shared" si="2474"/>
        <v/>
      </c>
      <c r="BB583" s="540" t="str">
        <f t="shared" si="2474"/>
        <v/>
      </c>
      <c r="BC583" s="427"/>
      <c r="BD583" s="540" t="str">
        <f t="shared" ref="BD583:BL583" si="2475">IF(BD581="","",BD581*BD582/BD$46/365/$G$1)</f>
        <v/>
      </c>
      <c r="BE583" s="540" t="str">
        <f t="shared" si="2475"/>
        <v/>
      </c>
      <c r="BF583" s="540" t="str">
        <f t="shared" si="2475"/>
        <v/>
      </c>
      <c r="BG583" s="540" t="str">
        <f t="shared" si="2475"/>
        <v/>
      </c>
      <c r="BH583" s="540" t="str">
        <f t="shared" si="2475"/>
        <v/>
      </c>
      <c r="BI583" s="540" t="str">
        <f t="shared" si="2475"/>
        <v/>
      </c>
      <c r="BJ583" s="540" t="str">
        <f t="shared" si="2475"/>
        <v/>
      </c>
      <c r="BK583" s="540" t="str">
        <f t="shared" si="2475"/>
        <v/>
      </c>
      <c r="BL583" s="540" t="str">
        <f t="shared" si="2475"/>
        <v/>
      </c>
      <c r="BM583" s="540" t="str">
        <f t="shared" ref="BM583:BT583" si="2476">IF(BM581="","",BM581*BM582/BM$46/365/$G$1)</f>
        <v/>
      </c>
      <c r="BN583" s="540" t="str">
        <f t="shared" si="2476"/>
        <v/>
      </c>
      <c r="BO583" s="540" t="str">
        <f t="shared" si="2476"/>
        <v/>
      </c>
      <c r="BP583" s="540" t="str">
        <f t="shared" si="2476"/>
        <v/>
      </c>
      <c r="BQ583" s="540" t="str">
        <f t="shared" si="2476"/>
        <v/>
      </c>
      <c r="BR583" s="540" t="str">
        <f t="shared" si="2476"/>
        <v/>
      </c>
      <c r="BS583" s="540" t="str">
        <f t="shared" si="2476"/>
        <v/>
      </c>
      <c r="BT583" s="540" t="str">
        <f t="shared" si="2476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4" t="str">
        <f t="shared" si="2367"/>
        <v/>
      </c>
      <c r="CF583" s="1115" t="str">
        <f t="shared" si="2367"/>
        <v/>
      </c>
      <c r="CG583" s="1115" t="str">
        <f t="shared" si="2367"/>
        <v/>
      </c>
      <c r="CH583" s="1115" t="str">
        <f t="shared" si="2367"/>
        <v/>
      </c>
      <c r="CI583" s="1115" t="str">
        <f t="shared" si="2367"/>
        <v/>
      </c>
      <c r="CJ583" s="1115" t="str">
        <f t="shared" si="2367"/>
        <v/>
      </c>
      <c r="CK583" s="1116" t="str">
        <f t="shared" si="2367"/>
        <v/>
      </c>
      <c r="CL583" s="1116" t="str">
        <f t="shared" si="2367"/>
        <v/>
      </c>
      <c r="CM583" s="1116" t="str">
        <f t="shared" si="2367"/>
        <v/>
      </c>
      <c r="CN583" s="1115" t="str">
        <f t="shared" si="2367"/>
        <v/>
      </c>
      <c r="CO583" s="1115" t="str">
        <f t="shared" si="2367"/>
        <v/>
      </c>
      <c r="CP583" s="1115" t="str">
        <f t="shared" si="2367"/>
        <v/>
      </c>
      <c r="CQ583" s="1115" t="str">
        <f t="shared" si="2367"/>
        <v/>
      </c>
      <c r="CR583" s="1115" t="str">
        <f t="shared" si="2367"/>
        <v/>
      </c>
      <c r="CS583" s="1114" t="str">
        <f t="shared" si="2367"/>
        <v/>
      </c>
      <c r="CT583" s="1117" t="str">
        <f t="shared" si="2367"/>
        <v/>
      </c>
      <c r="CU583" s="312" t="str">
        <f t="shared" ref="CU583:DJ594" si="24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477"/>
        <v/>
      </c>
      <c r="CW583" s="314" t="str">
        <f t="shared" si="2477"/>
        <v/>
      </c>
      <c r="CX583" s="314" t="str">
        <f t="shared" si="2477"/>
        <v/>
      </c>
      <c r="CY583" s="314" t="str">
        <f t="shared" si="2477"/>
        <v/>
      </c>
      <c r="CZ583" s="314" t="str">
        <f t="shared" si="2477"/>
        <v/>
      </c>
      <c r="DA583" s="314" t="str">
        <f t="shared" si="2477"/>
        <v/>
      </c>
      <c r="DB583" s="315" t="str">
        <f t="shared" si="2477"/>
        <v/>
      </c>
      <c r="DC583" s="315" t="str">
        <f t="shared" si="2477"/>
        <v/>
      </c>
      <c r="DD583" s="315" t="str">
        <f t="shared" si="2477"/>
        <v/>
      </c>
      <c r="DE583" s="314" t="str">
        <f t="shared" si="2477"/>
        <v/>
      </c>
      <c r="DF583" s="314" t="str">
        <f t="shared" si="2477"/>
        <v/>
      </c>
      <c r="DG583" s="314" t="str">
        <f t="shared" si="2477"/>
        <v/>
      </c>
      <c r="DH583" s="314" t="str">
        <f t="shared" si="2477"/>
        <v/>
      </c>
      <c r="DI583" s="314" t="str">
        <f t="shared" si="2477"/>
        <v/>
      </c>
      <c r="DJ583" s="313" t="str">
        <f t="shared" si="2477"/>
        <v/>
      </c>
      <c r="DK583" s="312" t="str">
        <f t="shared" ref="DK583:DK589" si="24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479">COUNT(B583:R583)</f>
        <v>0</v>
      </c>
      <c r="DM583" s="66">
        <f t="shared" ref="DM583:DM590" si="2480">COUNT(T583:AJ583)</f>
        <v>2</v>
      </c>
      <c r="DN583" s="66">
        <f t="shared" ref="DN583:DN590" si="2481">COUNT(AL583:BB583)</f>
        <v>0</v>
      </c>
      <c r="DO583" s="66">
        <f t="shared" ref="DO583:DO590" si="2482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483">IF(DL584&lt;3,"",(SUM(B584:R584)-MIN(B584:R584)-MAX(B584:R584))/(DL584-2))</f>
        <v/>
      </c>
      <c r="CA584" s="659" t="str">
        <f t="shared" ref="CA584:CA588" si="2484">IF(DM584&lt;3,"",(SUM(T584:AJ584)-MIN(T584:AJ584)-MAX(T584:AJ584))/(DM584-2))</f>
        <v/>
      </c>
      <c r="CB584" s="659" t="str">
        <f t="shared" ref="CB584:CB588" si="2485">IF(DN584&lt;3,"",(SUM(AL584:BB584)-MIN(AL584:BB584)-MAX(AL584:BB584))/(DN584-2))</f>
        <v/>
      </c>
      <c r="CC584" s="660" t="str">
        <f t="shared" ref="CC584:CC588" si="2486">IF(DO584&lt;3,"",(SUM(BD584:BT584)-MIN(BD584:BT584)-MAX(BD584:BT584))/(DO584-2))</f>
        <v/>
      </c>
      <c r="CD584" s="301" t="str">
        <f t="shared" si="2367"/>
        <v/>
      </c>
      <c r="CE584" s="57" t="str">
        <f t="shared" ref="CE584:CT591" si="24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487"/>
        <v/>
      </c>
      <c r="CG584" s="58" t="str">
        <f t="shared" si="2487"/>
        <v/>
      </c>
      <c r="CH584" s="58" t="str">
        <f t="shared" si="2487"/>
        <v/>
      </c>
      <c r="CI584" s="58" t="str">
        <f t="shared" si="2487"/>
        <v/>
      </c>
      <c r="CJ584" s="58" t="str">
        <f t="shared" si="2487"/>
        <v/>
      </c>
      <c r="CK584" s="78" t="str">
        <f t="shared" si="2487"/>
        <v/>
      </c>
      <c r="CL584" s="78" t="str">
        <f t="shared" si="2487"/>
        <v/>
      </c>
      <c r="CM584" s="78" t="str">
        <f t="shared" si="2487"/>
        <v/>
      </c>
      <c r="CN584" s="58" t="str">
        <f t="shared" si="2487"/>
        <v/>
      </c>
      <c r="CO584" s="58" t="str">
        <f t="shared" si="2487"/>
        <v/>
      </c>
      <c r="CP584" s="58" t="str">
        <f t="shared" si="2487"/>
        <v/>
      </c>
      <c r="CQ584" s="58" t="str">
        <f t="shared" si="2487"/>
        <v/>
      </c>
      <c r="CR584" s="58" t="str">
        <f t="shared" si="2487"/>
        <v/>
      </c>
      <c r="CS584" s="57" t="str">
        <f t="shared" si="2487"/>
        <v/>
      </c>
      <c r="CT584" s="302" t="str">
        <f t="shared" si="2487"/>
        <v/>
      </c>
      <c r="CU584" s="324" t="str">
        <f t="shared" si="2368"/>
        <v/>
      </c>
      <c r="CV584" s="325" t="str">
        <f t="shared" si="2368"/>
        <v/>
      </c>
      <c r="CW584" s="326" t="str">
        <f t="shared" si="2368"/>
        <v/>
      </c>
      <c r="CX584" s="326" t="str">
        <f t="shared" si="2368"/>
        <v/>
      </c>
      <c r="CY584" s="326" t="str">
        <f t="shared" si="2368"/>
        <v/>
      </c>
      <c r="CZ584" s="326" t="str">
        <f t="shared" si="2368"/>
        <v/>
      </c>
      <c r="DA584" s="326" t="str">
        <f t="shared" si="2368"/>
        <v/>
      </c>
      <c r="DB584" s="327" t="str">
        <f t="shared" si="2368"/>
        <v/>
      </c>
      <c r="DC584" s="327" t="str">
        <f t="shared" si="2368"/>
        <v/>
      </c>
      <c r="DD584" s="327" t="str">
        <f t="shared" si="2368"/>
        <v/>
      </c>
      <c r="DE584" s="326" t="str">
        <f t="shared" si="2368"/>
        <v/>
      </c>
      <c r="DF584" s="326" t="str">
        <f t="shared" si="2368"/>
        <v/>
      </c>
      <c r="DG584" s="326" t="str">
        <f t="shared" si="2368"/>
        <v/>
      </c>
      <c r="DH584" s="326" t="str">
        <f t="shared" si="2368"/>
        <v/>
      </c>
      <c r="DI584" s="326" t="str">
        <f t="shared" si="2368"/>
        <v/>
      </c>
      <c r="DJ584" s="325" t="str">
        <f t="shared" si="2477"/>
        <v/>
      </c>
      <c r="DK584" s="324" t="str">
        <f t="shared" si="2369"/>
        <v/>
      </c>
      <c r="DL584" s="661">
        <f t="shared" si="2479"/>
        <v>0</v>
      </c>
      <c r="DM584" s="616">
        <f t="shared" si="2480"/>
        <v>0</v>
      </c>
      <c r="DN584" s="616">
        <f t="shared" si="2481"/>
        <v>0</v>
      </c>
      <c r="DO584" s="616">
        <f t="shared" si="2482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488">IF(C584="","",C580*C581*C584)</f>
        <v/>
      </c>
      <c r="D585" s="535" t="str">
        <f t="shared" ref="D585" si="2489">IF(D584="","",D580*D581*D584)</f>
        <v/>
      </c>
      <c r="E585" s="535" t="str">
        <f t="shared" ref="E585" si="2490">IF(E584="","",E580*E581*E584)</f>
        <v/>
      </c>
      <c r="F585" s="535" t="str">
        <f t="shared" ref="F585" si="2491">IF(F584="","",F580*F581*F584)</f>
        <v/>
      </c>
      <c r="G585" s="535" t="str">
        <f t="shared" ref="G585" si="2492">IF(G584="","",G580*G581*G584)</f>
        <v/>
      </c>
      <c r="H585" s="535" t="str">
        <f t="shared" ref="H585" si="2493">IF(H584="","",H580*H581*H584)</f>
        <v/>
      </c>
      <c r="I585" s="535" t="str">
        <f t="shared" ref="I585" si="2494">IF(I584="","",I580*I581*I584)</f>
        <v/>
      </c>
      <c r="J585" s="535" t="str">
        <f t="shared" ref="J585" si="2495">IF(J584="","",J580*J581*J584)</f>
        <v/>
      </c>
      <c r="K585" s="535" t="str">
        <f t="shared" ref="K585" si="2496">IF(K584="","",K580*K581*K584)</f>
        <v/>
      </c>
      <c r="L585" s="535" t="str">
        <f t="shared" ref="L585" si="2497">IF(L584="","",L580*L581*L584)</f>
        <v/>
      </c>
      <c r="M585" s="535" t="str">
        <f t="shared" ref="M585" si="2498">IF(M584="","",M580*M581*M584)</f>
        <v/>
      </c>
      <c r="N585" s="535" t="str">
        <f t="shared" ref="N585" si="2499">IF(N584="","",N580*N581*N584)</f>
        <v/>
      </c>
      <c r="O585" s="535" t="str">
        <f t="shared" ref="O585" si="2500">IF(O584="","",O580*O581*O584)</f>
        <v/>
      </c>
      <c r="P585" s="535" t="str">
        <f t="shared" ref="P585" si="2501">IF(P584="","",P580*P581*P584)</f>
        <v/>
      </c>
      <c r="Q585" s="535" t="str">
        <f t="shared" ref="Q585" si="2502">IF(Q584="","",Q580*Q581*Q584)</f>
        <v/>
      </c>
      <c r="R585" s="535" t="str">
        <f t="shared" ref="R585" si="2503">IF(R584="","",R580*R581*R584)</f>
        <v/>
      </c>
      <c r="S585" s="541"/>
      <c r="T585" s="535" t="str">
        <f>IF(T584="","",T580*T581*T584)</f>
        <v/>
      </c>
      <c r="U585" s="535" t="str">
        <f t="shared" ref="U585" si="2504">IF(U584="","",U580*U581*U584)</f>
        <v/>
      </c>
      <c r="V585" s="535" t="str">
        <f t="shared" ref="V585" si="2505">IF(V584="","",V580*V581*V584)</f>
        <v/>
      </c>
      <c r="W585" s="535" t="str">
        <f t="shared" ref="W585" si="2506">IF(W584="","",W580*W581*W584)</f>
        <v/>
      </c>
      <c r="X585" s="535" t="str">
        <f t="shared" ref="X585" si="2507">IF(X584="","",X580*X581*X584)</f>
        <v/>
      </c>
      <c r="Y585" s="535" t="str">
        <f t="shared" ref="Y585" si="2508">IF(Y584="","",Y580*Y581*Y584)</f>
        <v/>
      </c>
      <c r="Z585" s="535" t="str">
        <f t="shared" ref="Z585" si="2509">IF(Z584="","",Z580*Z581*Z584)</f>
        <v/>
      </c>
      <c r="AA585" s="535" t="str">
        <f t="shared" ref="AA585" si="2510">IF(AA584="","",AA580*AA581*AA584)</f>
        <v/>
      </c>
      <c r="AB585" s="535" t="str">
        <f t="shared" ref="AB585" si="2511">IF(AB584="","",AB580*AB581*AB584)</f>
        <v/>
      </c>
      <c r="AC585" s="535" t="str">
        <f t="shared" ref="AC585" si="2512">IF(AC584="","",AC580*AC581*AC584)</f>
        <v/>
      </c>
      <c r="AD585" s="535" t="str">
        <f t="shared" ref="AD585" si="2513">IF(AD584="","",AD580*AD581*AD584)</f>
        <v/>
      </c>
      <c r="AE585" s="535" t="str">
        <f t="shared" ref="AE585" si="2514">IF(AE584="","",AE580*AE581*AE584)</f>
        <v/>
      </c>
      <c r="AF585" s="535" t="str">
        <f t="shared" ref="AF585" si="2515">IF(AF584="","",AF580*AF581*AF584)</f>
        <v/>
      </c>
      <c r="AG585" s="535" t="str">
        <f t="shared" ref="AG585" si="2516">IF(AG584="","",AG580*AG581*AG584)</f>
        <v/>
      </c>
      <c r="AH585" s="535" t="str">
        <f t="shared" ref="AH585" si="2517">IF(AH584="","",AH580*AH581*AH584)</f>
        <v/>
      </c>
      <c r="AI585" s="535" t="str">
        <f t="shared" ref="AI585" si="2518">IF(AI584="","",AI580*AI581*AI584)</f>
        <v/>
      </c>
      <c r="AJ585" s="535" t="str">
        <f t="shared" ref="AJ585" si="2519">IF(AJ584="","",AJ580*AJ581*AJ584)</f>
        <v/>
      </c>
      <c r="AK585" s="541"/>
      <c r="AL585" s="535" t="str">
        <f>IF(AL584="","",AL580*AL581*AL584)</f>
        <v/>
      </c>
      <c r="AM585" s="535" t="str">
        <f t="shared" ref="AM585" si="2520">IF(AM584="","",AM580*AM581*AM584)</f>
        <v/>
      </c>
      <c r="AN585" s="535" t="str">
        <f t="shared" ref="AN585" si="2521">IF(AN584="","",AN580*AN581*AN584)</f>
        <v/>
      </c>
      <c r="AO585" s="535" t="str">
        <f t="shared" ref="AO585" si="2522">IF(AO584="","",AO580*AO581*AO584)</f>
        <v/>
      </c>
      <c r="AP585" s="535" t="str">
        <f t="shared" ref="AP585" si="2523">IF(AP584="","",AP580*AP581*AP584)</f>
        <v/>
      </c>
      <c r="AQ585" s="535" t="str">
        <f t="shared" ref="AQ585" si="2524">IF(AQ584="","",AQ580*AQ581*AQ584)</f>
        <v/>
      </c>
      <c r="AR585" s="535" t="str">
        <f t="shared" ref="AR585" si="2525">IF(AR584="","",AR580*AR581*AR584)</f>
        <v/>
      </c>
      <c r="AS585" s="535" t="str">
        <f t="shared" ref="AS585" si="2526">IF(AS584="","",AS580*AS581*AS584)</f>
        <v/>
      </c>
      <c r="AT585" s="535" t="str">
        <f t="shared" ref="AT585" si="2527">IF(AT584="","",AT580*AT581*AT584)</f>
        <v/>
      </c>
      <c r="AU585" s="535" t="str">
        <f t="shared" ref="AU585" si="2528">IF(AU584="","",AU580*AU581*AU584)</f>
        <v/>
      </c>
      <c r="AV585" s="535" t="str">
        <f t="shared" ref="AV585" si="2529">IF(AV584="","",AV580*AV581*AV584)</f>
        <v/>
      </c>
      <c r="AW585" s="535" t="str">
        <f t="shared" ref="AW585" si="2530">IF(AW584="","",AW580*AW581*AW584)</f>
        <v/>
      </c>
      <c r="AX585" s="535" t="str">
        <f t="shared" ref="AX585" si="2531">IF(AX584="","",AX580*AX581*AX584)</f>
        <v/>
      </c>
      <c r="AY585" s="535" t="str">
        <f t="shared" ref="AY585" si="2532">IF(AY584="","",AY580*AY581*AY584)</f>
        <v/>
      </c>
      <c r="AZ585" s="535" t="str">
        <f t="shared" ref="AZ585" si="2533">IF(AZ584="","",AZ580*AZ581*AZ584)</f>
        <v/>
      </c>
      <c r="BA585" s="535" t="str">
        <f t="shared" ref="BA585" si="2534">IF(BA584="","",BA580*BA581*BA584)</f>
        <v/>
      </c>
      <c r="BB585" s="535" t="str">
        <f t="shared" ref="BB585" si="2535">IF(BB584="","",BB580*BB581*BB584)</f>
        <v/>
      </c>
      <c r="BC585" s="541"/>
      <c r="BD585" s="535" t="str">
        <f>IF(BD584="","",BD580*BD581*BD584)</f>
        <v/>
      </c>
      <c r="BE585" s="535" t="str">
        <f t="shared" ref="BE585" si="2536">IF(BE584="","",BE580*BE581*BE584)</f>
        <v/>
      </c>
      <c r="BF585" s="535" t="str">
        <f t="shared" ref="BF585" si="2537">IF(BF584="","",BF580*BF581*BF584)</f>
        <v/>
      </c>
      <c r="BG585" s="535" t="str">
        <f t="shared" ref="BG585" si="2538">IF(BG584="","",BG580*BG581*BG584)</f>
        <v/>
      </c>
      <c r="BH585" s="535" t="str">
        <f t="shared" ref="BH585" si="2539">IF(BH584="","",BH580*BH581*BH584)</f>
        <v/>
      </c>
      <c r="BI585" s="535" t="str">
        <f t="shared" ref="BI585" si="2540">IF(BI584="","",BI580*BI581*BI584)</f>
        <v/>
      </c>
      <c r="BJ585" s="535" t="str">
        <f t="shared" ref="BJ585" si="2541">IF(BJ584="","",BJ580*BJ581*BJ584)</f>
        <v/>
      </c>
      <c r="BK585" s="535" t="str">
        <f t="shared" ref="BK585" si="2542">IF(BK584="","",BK580*BK581*BK584)</f>
        <v/>
      </c>
      <c r="BL585" s="535" t="str">
        <f t="shared" ref="BL585" si="2543">IF(BL584="","",BL580*BL581*BL584)</f>
        <v/>
      </c>
      <c r="BM585" s="535" t="str">
        <f t="shared" ref="BM585" si="2544">IF(BM584="","",BM580*BM581*BM584)</f>
        <v/>
      </c>
      <c r="BN585" s="535" t="str">
        <f t="shared" ref="BN585" si="2545">IF(BN584="","",BN580*BN581*BN584)</f>
        <v/>
      </c>
      <c r="BO585" s="535" t="str">
        <f t="shared" ref="BO585" si="2546">IF(BO584="","",BO580*BO581*BO584)</f>
        <v/>
      </c>
      <c r="BP585" s="535" t="str">
        <f t="shared" ref="BP585" si="2547">IF(BP584="","",BP580*BP581*BP584)</f>
        <v/>
      </c>
      <c r="BQ585" s="535" t="str">
        <f t="shared" ref="BQ585" si="2548">IF(BQ584="","",BQ580*BQ581*BQ584)</f>
        <v/>
      </c>
      <c r="BR585" s="535" t="str">
        <f t="shared" ref="BR585" si="2549">IF(BR584="","",BR580*BR581*BR584)</f>
        <v/>
      </c>
      <c r="BS585" s="535" t="str">
        <f t="shared" ref="BS585" si="2550">IF(BS584="","",BS580*BS581*BS584)</f>
        <v/>
      </c>
      <c r="BT585" s="535" t="str">
        <f t="shared" ref="BT585" si="2551">IF(BT584="","",BT580*BT581*BT584)</f>
        <v/>
      </c>
      <c r="BU585" s="541"/>
      <c r="BV585" s="535" t="str">
        <f>IF(BV584="","",BV580*BV581*BV584)</f>
        <v/>
      </c>
      <c r="BW585" s="535" t="str">
        <f t="shared" ref="BW585" si="2552">IF(BW584="","",BW580*BW581*BW584)</f>
        <v/>
      </c>
      <c r="BX585" s="535" t="str">
        <f t="shared" ref="BX585" si="2553">IF(BX584="","",BX580*BX581*BX584)</f>
        <v/>
      </c>
      <c r="BY585" s="535" t="str">
        <f t="shared" ref="BY585" si="2554">IF(BY584="","",BY580*BY581*BY584)</f>
        <v/>
      </c>
      <c r="BZ585" s="659" t="str">
        <f t="shared" si="2483"/>
        <v/>
      </c>
      <c r="CA585" s="659" t="str">
        <f t="shared" si="2484"/>
        <v/>
      </c>
      <c r="CB585" s="659" t="str">
        <f t="shared" si="2485"/>
        <v/>
      </c>
      <c r="CC585" s="660" t="str">
        <f t="shared" si="2486"/>
        <v/>
      </c>
      <c r="CD585" s="301" t="str">
        <f t="shared" ref="CD585:CD591" si="255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487"/>
        <v/>
      </c>
      <c r="CF585" s="58" t="str">
        <f t="shared" si="2487"/>
        <v/>
      </c>
      <c r="CG585" s="58" t="str">
        <f t="shared" si="2487"/>
        <v/>
      </c>
      <c r="CH585" s="58" t="str">
        <f t="shared" si="2487"/>
        <v/>
      </c>
      <c r="CI585" s="58" t="str">
        <f t="shared" si="2487"/>
        <v/>
      </c>
      <c r="CJ585" s="58" t="str">
        <f t="shared" si="2487"/>
        <v/>
      </c>
      <c r="CK585" s="78" t="str">
        <f t="shared" si="2487"/>
        <v/>
      </c>
      <c r="CL585" s="78" t="str">
        <f t="shared" si="2487"/>
        <v/>
      </c>
      <c r="CM585" s="78" t="str">
        <f t="shared" si="2487"/>
        <v/>
      </c>
      <c r="CN585" s="58" t="str">
        <f t="shared" si="2487"/>
        <v/>
      </c>
      <c r="CO585" s="58" t="str">
        <f t="shared" si="2487"/>
        <v/>
      </c>
      <c r="CP585" s="58" t="str">
        <f t="shared" si="2487"/>
        <v/>
      </c>
      <c r="CQ585" s="58" t="str">
        <f t="shared" si="2487"/>
        <v/>
      </c>
      <c r="CR585" s="58" t="str">
        <f t="shared" si="2487"/>
        <v/>
      </c>
      <c r="CS585" s="57" t="str">
        <f t="shared" si="2487"/>
        <v/>
      </c>
      <c r="CT585" s="302" t="str">
        <f t="shared" si="2487"/>
        <v/>
      </c>
      <c r="CU585" s="324" t="str">
        <f t="shared" ref="CU585:DI585" si="255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56"/>
        <v/>
      </c>
      <c r="CW585" s="326" t="str">
        <f t="shared" si="2556"/>
        <v/>
      </c>
      <c r="CX585" s="326" t="str">
        <f t="shared" si="2556"/>
        <v/>
      </c>
      <c r="CY585" s="326" t="str">
        <f t="shared" si="2556"/>
        <v/>
      </c>
      <c r="CZ585" s="326" t="str">
        <f t="shared" si="2556"/>
        <v/>
      </c>
      <c r="DA585" s="326" t="str">
        <f t="shared" si="2556"/>
        <v/>
      </c>
      <c r="DB585" s="327" t="str">
        <f t="shared" si="2556"/>
        <v/>
      </c>
      <c r="DC585" s="327" t="str">
        <f t="shared" si="2556"/>
        <v/>
      </c>
      <c r="DD585" s="327" t="str">
        <f t="shared" si="2556"/>
        <v/>
      </c>
      <c r="DE585" s="326" t="str">
        <f t="shared" si="2556"/>
        <v/>
      </c>
      <c r="DF585" s="326" t="str">
        <f t="shared" si="2556"/>
        <v/>
      </c>
      <c r="DG585" s="326" t="str">
        <f t="shared" si="2556"/>
        <v/>
      </c>
      <c r="DH585" s="326" t="str">
        <f t="shared" si="2556"/>
        <v/>
      </c>
      <c r="DI585" s="326" t="str">
        <f t="shared" si="2556"/>
        <v/>
      </c>
      <c r="DJ585" s="325" t="str">
        <f t="shared" si="2477"/>
        <v/>
      </c>
      <c r="DK585" s="324" t="str">
        <f t="shared" si="2369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4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59">
        <f t="shared" si="2483"/>
        <v>12.5</v>
      </c>
      <c r="CA586" s="659">
        <f t="shared" si="2484"/>
        <v>15</v>
      </c>
      <c r="CB586" s="659" t="str">
        <f t="shared" si="2485"/>
        <v/>
      </c>
      <c r="CC586" s="660" t="str">
        <f t="shared" si="2486"/>
        <v/>
      </c>
      <c r="CD586" s="301" t="str">
        <f t="shared" si="2555"/>
        <v/>
      </c>
      <c r="CE586" s="57" t="str">
        <f t="shared" si="2487"/>
        <v/>
      </c>
      <c r="CF586" s="58" t="str">
        <f t="shared" si="2487"/>
        <v/>
      </c>
      <c r="CG586" s="58" t="str">
        <f t="shared" si="2487"/>
        <v/>
      </c>
      <c r="CH586" s="58" t="str">
        <f t="shared" si="2487"/>
        <v/>
      </c>
      <c r="CI586" s="58" t="str">
        <f t="shared" si="2487"/>
        <v/>
      </c>
      <c r="CJ586" s="58" t="str">
        <f t="shared" si="2487"/>
        <v/>
      </c>
      <c r="CK586" s="78" t="str">
        <f t="shared" si="2487"/>
        <v/>
      </c>
      <c r="CL586" s="78" t="str">
        <f t="shared" si="2487"/>
        <v/>
      </c>
      <c r="CM586" s="78" t="str">
        <f t="shared" si="2487"/>
        <v/>
      </c>
      <c r="CN586" s="58" t="str">
        <f t="shared" si="2487"/>
        <v/>
      </c>
      <c r="CO586" s="58" t="str">
        <f t="shared" si="2487"/>
        <v/>
      </c>
      <c r="CP586" s="58" t="str">
        <f t="shared" si="2487"/>
        <v/>
      </c>
      <c r="CQ586" s="58" t="str">
        <f t="shared" si="2487"/>
        <v/>
      </c>
      <c r="CR586" s="58" t="str">
        <f t="shared" si="2487"/>
        <v/>
      </c>
      <c r="CS586" s="57" t="str">
        <f t="shared" si="2487"/>
        <v/>
      </c>
      <c r="CT586" s="302" t="str">
        <f t="shared" si="2487"/>
        <v/>
      </c>
      <c r="CU586" s="312" t="str">
        <f t="shared" si="2477"/>
        <v/>
      </c>
      <c r="CV586" s="313" t="str">
        <f t="shared" si="2477"/>
        <v/>
      </c>
      <c r="CW586" s="314" t="str">
        <f t="shared" si="2477"/>
        <v/>
      </c>
      <c r="CX586" s="314" t="str">
        <f t="shared" si="2477"/>
        <v/>
      </c>
      <c r="CY586" s="314" t="str">
        <f t="shared" si="2477"/>
        <v/>
      </c>
      <c r="CZ586" s="314" t="str">
        <f t="shared" si="2477"/>
        <v/>
      </c>
      <c r="DA586" s="314" t="str">
        <f t="shared" si="2477"/>
        <v/>
      </c>
      <c r="DB586" s="315" t="str">
        <f t="shared" si="2477"/>
        <v/>
      </c>
      <c r="DC586" s="315" t="str">
        <f t="shared" si="2477"/>
        <v/>
      </c>
      <c r="DD586" s="315" t="str">
        <f t="shared" si="2477"/>
        <v/>
      </c>
      <c r="DE586" s="314" t="str">
        <f t="shared" si="2477"/>
        <v/>
      </c>
      <c r="DF586" s="314" t="str">
        <f t="shared" si="2477"/>
        <v/>
      </c>
      <c r="DG586" s="314" t="str">
        <f t="shared" si="2477"/>
        <v/>
      </c>
      <c r="DH586" s="314" t="str">
        <f t="shared" si="2477"/>
        <v/>
      </c>
      <c r="DI586" s="314" t="str">
        <f t="shared" si="2477"/>
        <v/>
      </c>
      <c r="DJ586" s="313" t="str">
        <f t="shared" si="2477"/>
        <v/>
      </c>
      <c r="DK586" s="312" t="str">
        <f t="shared" si="2478"/>
        <v/>
      </c>
      <c r="DL586" s="661">
        <f t="shared" si="2479"/>
        <v>6</v>
      </c>
      <c r="DM586" s="616">
        <f t="shared" si="2480"/>
        <v>4</v>
      </c>
      <c r="DN586" s="616">
        <f t="shared" si="2481"/>
        <v>0</v>
      </c>
      <c r="DO586" s="616">
        <f t="shared" si="2482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483"/>
        <v>12</v>
      </c>
      <c r="CA587" s="659">
        <f t="shared" si="2484"/>
        <v>12</v>
      </c>
      <c r="CB587" s="659" t="str">
        <f t="shared" si="2485"/>
        <v/>
      </c>
      <c r="CC587" s="660" t="str">
        <f t="shared" si="2486"/>
        <v/>
      </c>
      <c r="CD587" s="301" t="str">
        <f t="shared" si="2555"/>
        <v/>
      </c>
      <c r="CE587" s="57" t="str">
        <f t="shared" si="2487"/>
        <v/>
      </c>
      <c r="CF587" s="58" t="str">
        <f t="shared" si="2487"/>
        <v/>
      </c>
      <c r="CG587" s="58" t="str">
        <f t="shared" si="2487"/>
        <v/>
      </c>
      <c r="CH587" s="58" t="str">
        <f t="shared" si="2487"/>
        <v/>
      </c>
      <c r="CI587" s="58" t="str">
        <f t="shared" si="2487"/>
        <v/>
      </c>
      <c r="CJ587" s="58" t="str">
        <f t="shared" si="2487"/>
        <v/>
      </c>
      <c r="CK587" s="78" t="str">
        <f t="shared" si="2487"/>
        <v/>
      </c>
      <c r="CL587" s="78" t="str">
        <f t="shared" si="2487"/>
        <v/>
      </c>
      <c r="CM587" s="78" t="str">
        <f t="shared" si="2487"/>
        <v/>
      </c>
      <c r="CN587" s="58" t="str">
        <f t="shared" si="2487"/>
        <v/>
      </c>
      <c r="CO587" s="58" t="str">
        <f t="shared" si="2487"/>
        <v/>
      </c>
      <c r="CP587" s="58" t="str">
        <f t="shared" si="2487"/>
        <v/>
      </c>
      <c r="CQ587" s="58" t="str">
        <f t="shared" si="2487"/>
        <v/>
      </c>
      <c r="CR587" s="58" t="str">
        <f t="shared" si="2487"/>
        <v/>
      </c>
      <c r="CS587" s="57" t="str">
        <f t="shared" si="2487"/>
        <v/>
      </c>
      <c r="CT587" s="302" t="str">
        <f t="shared" si="2487"/>
        <v/>
      </c>
      <c r="CU587" s="324" t="str">
        <f t="shared" si="2477"/>
        <v/>
      </c>
      <c r="CV587" s="325" t="str">
        <f t="shared" si="2477"/>
        <v/>
      </c>
      <c r="CW587" s="326" t="str">
        <f t="shared" si="2477"/>
        <v/>
      </c>
      <c r="CX587" s="326" t="str">
        <f t="shared" si="2477"/>
        <v/>
      </c>
      <c r="CY587" s="326" t="str">
        <f t="shared" si="2477"/>
        <v/>
      </c>
      <c r="CZ587" s="326" t="str">
        <f t="shared" si="2477"/>
        <v/>
      </c>
      <c r="DA587" s="326" t="str">
        <f t="shared" si="2477"/>
        <v/>
      </c>
      <c r="DB587" s="327" t="str">
        <f t="shared" si="2477"/>
        <v/>
      </c>
      <c r="DC587" s="327" t="str">
        <f t="shared" si="2477"/>
        <v/>
      </c>
      <c r="DD587" s="327" t="str">
        <f t="shared" si="2477"/>
        <v/>
      </c>
      <c r="DE587" s="326" t="str">
        <f t="shared" si="2477"/>
        <v/>
      </c>
      <c r="DF587" s="326" t="str">
        <f t="shared" si="2477"/>
        <v/>
      </c>
      <c r="DG587" s="326" t="str">
        <f t="shared" si="2477"/>
        <v/>
      </c>
      <c r="DH587" s="326" t="str">
        <f t="shared" si="2477"/>
        <v/>
      </c>
      <c r="DI587" s="326" t="str">
        <f t="shared" si="2477"/>
        <v/>
      </c>
      <c r="DJ587" s="325" t="str">
        <f t="shared" si="2477"/>
        <v/>
      </c>
      <c r="DK587" s="324" t="str">
        <f t="shared" si="2369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57">3420*$K$1</f>
        <v>3420</v>
      </c>
      <c r="C588" s="536">
        <f t="shared" si="2557"/>
        <v>3420</v>
      </c>
      <c r="D588" s="536">
        <f t="shared" si="2557"/>
        <v>3420</v>
      </c>
      <c r="E588" s="536">
        <f t="shared" si="2557"/>
        <v>3420</v>
      </c>
      <c r="F588" s="536">
        <f t="shared" si="2557"/>
        <v>3420</v>
      </c>
      <c r="G588" s="536">
        <f t="shared" si="2557"/>
        <v>3420</v>
      </c>
      <c r="H588" s="536">
        <f t="shared" si="2557"/>
        <v>3420</v>
      </c>
      <c r="I588" s="536">
        <v>3420</v>
      </c>
      <c r="J588" s="536">
        <f t="shared" si="2557"/>
        <v>3420</v>
      </c>
      <c r="K588" s="536">
        <f t="shared" si="2557"/>
        <v>3420</v>
      </c>
      <c r="L588" s="536">
        <f t="shared" si="2557"/>
        <v>3420</v>
      </c>
      <c r="M588" s="536">
        <f t="shared" si="2557"/>
        <v>3420</v>
      </c>
      <c r="N588" s="536">
        <f t="shared" si="2557"/>
        <v>3420</v>
      </c>
      <c r="O588" s="536">
        <f t="shared" si="2557"/>
        <v>3420</v>
      </c>
      <c r="P588" s="536">
        <f t="shared" si="2557"/>
        <v>3420</v>
      </c>
      <c r="Q588" s="536">
        <f t="shared" si="2557"/>
        <v>3420</v>
      </c>
      <c r="R588" s="536">
        <f t="shared" si="2557"/>
        <v>3420</v>
      </c>
      <c r="S588" s="378"/>
      <c r="T588" s="536">
        <f>3420*$K$1</f>
        <v>3420</v>
      </c>
      <c r="U588" s="536">
        <f t="shared" ref="U588:AJ588" si="2558">3420*$K$1</f>
        <v>3420</v>
      </c>
      <c r="V588" s="536">
        <f t="shared" si="2558"/>
        <v>3420</v>
      </c>
      <c r="W588" s="536">
        <f t="shared" si="2558"/>
        <v>3420</v>
      </c>
      <c r="X588" s="536">
        <f t="shared" si="2558"/>
        <v>3420</v>
      </c>
      <c r="Y588" s="536">
        <f t="shared" si="2558"/>
        <v>3420</v>
      </c>
      <c r="Z588" s="536">
        <f t="shared" si="2558"/>
        <v>3420</v>
      </c>
      <c r="AA588" s="536">
        <f t="shared" si="2558"/>
        <v>3420</v>
      </c>
      <c r="AB588" s="536">
        <f t="shared" si="2558"/>
        <v>3420</v>
      </c>
      <c r="AC588" s="536">
        <f t="shared" si="2558"/>
        <v>3420</v>
      </c>
      <c r="AD588" s="536">
        <f t="shared" si="2558"/>
        <v>3420</v>
      </c>
      <c r="AE588" s="536">
        <f t="shared" si="2558"/>
        <v>3420</v>
      </c>
      <c r="AF588" s="536">
        <f t="shared" si="2558"/>
        <v>3420</v>
      </c>
      <c r="AG588" s="536">
        <f t="shared" si="2558"/>
        <v>3420</v>
      </c>
      <c r="AH588" s="536">
        <f t="shared" si="2558"/>
        <v>3420</v>
      </c>
      <c r="AI588" s="536">
        <f t="shared" si="2558"/>
        <v>3420</v>
      </c>
      <c r="AJ588" s="536">
        <f t="shared" si="2558"/>
        <v>3420</v>
      </c>
      <c r="AK588" s="378"/>
      <c r="AL588" s="536">
        <f>3420*$K$1</f>
        <v>3420</v>
      </c>
      <c r="AM588" s="536">
        <f t="shared" ref="AM588:BB588" si="2559">3420*$K$1</f>
        <v>3420</v>
      </c>
      <c r="AN588" s="536">
        <f t="shared" si="2559"/>
        <v>3420</v>
      </c>
      <c r="AO588" s="536">
        <f t="shared" si="2559"/>
        <v>3420</v>
      </c>
      <c r="AP588" s="536">
        <f t="shared" si="2559"/>
        <v>3420</v>
      </c>
      <c r="AQ588" s="536">
        <f t="shared" si="2559"/>
        <v>3420</v>
      </c>
      <c r="AR588" s="536">
        <f t="shared" si="2559"/>
        <v>3420</v>
      </c>
      <c r="AS588" s="536">
        <f t="shared" si="2559"/>
        <v>3420</v>
      </c>
      <c r="AT588" s="536">
        <f t="shared" si="2559"/>
        <v>3420</v>
      </c>
      <c r="AU588" s="536">
        <f t="shared" si="2559"/>
        <v>3420</v>
      </c>
      <c r="AV588" s="536">
        <f t="shared" si="2559"/>
        <v>3420</v>
      </c>
      <c r="AW588" s="536">
        <f t="shared" si="2559"/>
        <v>3420</v>
      </c>
      <c r="AX588" s="536">
        <f t="shared" si="2559"/>
        <v>3420</v>
      </c>
      <c r="AY588" s="536">
        <f t="shared" si="2559"/>
        <v>3420</v>
      </c>
      <c r="AZ588" s="536">
        <f t="shared" si="2559"/>
        <v>3420</v>
      </c>
      <c r="BA588" s="536">
        <f t="shared" si="2559"/>
        <v>3420</v>
      </c>
      <c r="BB588" s="536">
        <f t="shared" si="2559"/>
        <v>3420</v>
      </c>
      <c r="BC588" s="530"/>
      <c r="BD588" s="536">
        <f>3420*$K$1</f>
        <v>3420</v>
      </c>
      <c r="BE588" s="536">
        <f t="shared" ref="BE588:BY588" si="2560">3420*$K$1</f>
        <v>3420</v>
      </c>
      <c r="BF588" s="536">
        <f t="shared" si="2560"/>
        <v>3420</v>
      </c>
      <c r="BG588" s="536">
        <f t="shared" si="2560"/>
        <v>3420</v>
      </c>
      <c r="BH588" s="536">
        <f t="shared" si="2560"/>
        <v>3420</v>
      </c>
      <c r="BI588" s="536">
        <f t="shared" si="2560"/>
        <v>3420</v>
      </c>
      <c r="BJ588" s="536">
        <f t="shared" si="2560"/>
        <v>3420</v>
      </c>
      <c r="BK588" s="536">
        <f t="shared" si="2560"/>
        <v>3420</v>
      </c>
      <c r="BL588" s="536">
        <f t="shared" si="2560"/>
        <v>3420</v>
      </c>
      <c r="BM588" s="536">
        <f t="shared" si="2560"/>
        <v>3420</v>
      </c>
      <c r="BN588" s="536">
        <f t="shared" si="2560"/>
        <v>3420</v>
      </c>
      <c r="BO588" s="536">
        <f t="shared" si="2560"/>
        <v>3420</v>
      </c>
      <c r="BP588" s="536">
        <f t="shared" si="2560"/>
        <v>3420</v>
      </c>
      <c r="BQ588" s="536">
        <f t="shared" si="2560"/>
        <v>3420</v>
      </c>
      <c r="BR588" s="536">
        <f t="shared" si="2560"/>
        <v>3420</v>
      </c>
      <c r="BS588" s="536">
        <f t="shared" si="2560"/>
        <v>3420</v>
      </c>
      <c r="BT588" s="536">
        <f t="shared" si="2560"/>
        <v>3420</v>
      </c>
      <c r="BU588" s="530"/>
      <c r="BV588" s="536">
        <f t="shared" si="2560"/>
        <v>3420</v>
      </c>
      <c r="BW588" s="536">
        <f t="shared" si="2560"/>
        <v>3420</v>
      </c>
      <c r="BX588" s="536">
        <f t="shared" si="2560"/>
        <v>3420</v>
      </c>
      <c r="BY588" s="536">
        <f t="shared" si="2560"/>
        <v>3420</v>
      </c>
      <c r="BZ588" s="659">
        <f t="shared" si="2483"/>
        <v>3420</v>
      </c>
      <c r="CA588" s="659">
        <f t="shared" si="2484"/>
        <v>3420</v>
      </c>
      <c r="CB588" s="659">
        <f t="shared" si="2485"/>
        <v>3420</v>
      </c>
      <c r="CC588" s="660">
        <f t="shared" si="2486"/>
        <v>3420</v>
      </c>
      <c r="CD588" s="301">
        <f t="shared" si="2555"/>
        <v>3420</v>
      </c>
      <c r="CE588" s="57">
        <f t="shared" si="2487"/>
        <v>3420</v>
      </c>
      <c r="CF588" s="58">
        <f t="shared" si="2487"/>
        <v>3420</v>
      </c>
      <c r="CG588" s="58">
        <f t="shared" si="2487"/>
        <v>3420</v>
      </c>
      <c r="CH588" s="58">
        <f t="shared" si="2487"/>
        <v>3420</v>
      </c>
      <c r="CI588" s="58">
        <f t="shared" si="2487"/>
        <v>3420</v>
      </c>
      <c r="CJ588" s="58">
        <f t="shared" si="2487"/>
        <v>3420</v>
      </c>
      <c r="CK588" s="78">
        <f t="shared" si="2487"/>
        <v>3420</v>
      </c>
      <c r="CL588" s="78">
        <f t="shared" si="2487"/>
        <v>3420</v>
      </c>
      <c r="CM588" s="78">
        <f t="shared" si="2487"/>
        <v>3420</v>
      </c>
      <c r="CN588" s="58">
        <f t="shared" si="2487"/>
        <v>3420</v>
      </c>
      <c r="CO588" s="58">
        <f t="shared" si="2487"/>
        <v>3420</v>
      </c>
      <c r="CP588" s="58">
        <f t="shared" si="2487"/>
        <v>3420</v>
      </c>
      <c r="CQ588" s="58">
        <f t="shared" si="2487"/>
        <v>3420</v>
      </c>
      <c r="CR588" s="58">
        <f t="shared" si="2487"/>
        <v>3420</v>
      </c>
      <c r="CS588" s="57">
        <f t="shared" si="2487"/>
        <v>3420</v>
      </c>
      <c r="CT588" s="302">
        <f t="shared" si="2487"/>
        <v>3420</v>
      </c>
      <c r="CU588" s="324">
        <f t="shared" si="2477"/>
        <v>3420</v>
      </c>
      <c r="CV588" s="325">
        <f t="shared" si="2477"/>
        <v>3420</v>
      </c>
      <c r="CW588" s="326">
        <f t="shared" si="2477"/>
        <v>3420</v>
      </c>
      <c r="CX588" s="326">
        <f t="shared" si="2477"/>
        <v>3420</v>
      </c>
      <c r="CY588" s="326">
        <f t="shared" si="2477"/>
        <v>3420</v>
      </c>
      <c r="CZ588" s="326">
        <f t="shared" si="2477"/>
        <v>3420</v>
      </c>
      <c r="DA588" s="326">
        <f t="shared" si="2477"/>
        <v>3420</v>
      </c>
      <c r="DB588" s="327">
        <f t="shared" si="2477"/>
        <v>3420</v>
      </c>
      <c r="DC588" s="327">
        <f t="shared" si="2477"/>
        <v>3420</v>
      </c>
      <c r="DD588" s="327">
        <f t="shared" si="2477"/>
        <v>3420</v>
      </c>
      <c r="DE588" s="326">
        <f t="shared" si="2477"/>
        <v>3420</v>
      </c>
      <c r="DF588" s="326">
        <f t="shared" si="2477"/>
        <v>3420</v>
      </c>
      <c r="DG588" s="326">
        <f t="shared" si="2477"/>
        <v>3420</v>
      </c>
      <c r="DH588" s="326">
        <f t="shared" si="2477"/>
        <v>3420</v>
      </c>
      <c r="DI588" s="326">
        <f t="shared" si="2477"/>
        <v>3420</v>
      </c>
      <c r="DJ588" s="325">
        <f t="shared" si="2477"/>
        <v>3420</v>
      </c>
      <c r="DK588" s="324">
        <f t="shared" si="2369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61">IF(B587="","",B587*B588/B$46/365/$G$1)</f>
        <v/>
      </c>
      <c r="C589" s="540">
        <f t="shared" si="2561"/>
        <v>1.5297735532569193E-2</v>
      </c>
      <c r="D589" s="540">
        <f t="shared" si="2561"/>
        <v>8.923679060665362E-3</v>
      </c>
      <c r="E589" s="540" t="str">
        <f t="shared" si="2561"/>
        <v/>
      </c>
      <c r="F589" s="540">
        <f t="shared" si="2561"/>
        <v>1.487279843444227E-3</v>
      </c>
      <c r="G589" s="540">
        <f t="shared" si="2561"/>
        <v>1.6731898238747554E-3</v>
      </c>
      <c r="H589" s="540">
        <f t="shared" si="2561"/>
        <v>6.6927592954990215E-3</v>
      </c>
      <c r="I589" s="540" t="str">
        <f t="shared" si="2561"/>
        <v/>
      </c>
      <c r="J589" s="540">
        <f t="shared" si="2561"/>
        <v>1.7847358121330724E-2</v>
      </c>
      <c r="K589" s="540" t="str">
        <f t="shared" ref="K589:R589" si="2562">IF(K587="","",K587*K588/K$46/365/$G$1)</f>
        <v/>
      </c>
      <c r="L589" s="540" t="str">
        <f t="shared" si="2562"/>
        <v/>
      </c>
      <c r="M589" s="540" t="str">
        <f t="shared" si="2562"/>
        <v/>
      </c>
      <c r="N589" s="540" t="str">
        <f t="shared" si="2562"/>
        <v/>
      </c>
      <c r="O589" s="540" t="str">
        <f t="shared" si="2562"/>
        <v/>
      </c>
      <c r="P589" s="540" t="str">
        <f t="shared" si="2562"/>
        <v/>
      </c>
      <c r="Q589" s="540" t="str">
        <f t="shared" si="2562"/>
        <v/>
      </c>
      <c r="R589" s="540" t="str">
        <f t="shared" si="2562"/>
        <v/>
      </c>
      <c r="S589" s="364"/>
      <c r="T589" s="540" t="str">
        <f t="shared" ref="T589:AB589" si="2563">IF(T587="","",T587*T588/T$46/365/$G$1)</f>
        <v/>
      </c>
      <c r="U589" s="540" t="str">
        <f t="shared" si="2563"/>
        <v/>
      </c>
      <c r="V589" s="540" t="str">
        <f t="shared" si="2563"/>
        <v/>
      </c>
      <c r="W589" s="540">
        <f t="shared" si="2563"/>
        <v>5.3542074363992177E-3</v>
      </c>
      <c r="X589" s="540">
        <f t="shared" si="2563"/>
        <v>6.6927592954990215E-3</v>
      </c>
      <c r="Y589" s="540">
        <f t="shared" si="2563"/>
        <v>3.0595471065138387E-2</v>
      </c>
      <c r="Z589" s="540">
        <f t="shared" si="2563"/>
        <v>4.461839530332681E-3</v>
      </c>
      <c r="AA589" s="540" t="str">
        <f t="shared" si="2563"/>
        <v/>
      </c>
      <c r="AB589" s="540" t="str">
        <f t="shared" si="2563"/>
        <v/>
      </c>
      <c r="AC589" s="540" t="str">
        <f t="shared" ref="AC589:AJ589" si="2564">IF(AC587="","",AC587*AC588/AC$46/365/$G$1)</f>
        <v/>
      </c>
      <c r="AD589" s="540" t="str">
        <f t="shared" si="2564"/>
        <v/>
      </c>
      <c r="AE589" s="540" t="str">
        <f t="shared" si="2564"/>
        <v/>
      </c>
      <c r="AF589" s="540" t="str">
        <f t="shared" si="2564"/>
        <v/>
      </c>
      <c r="AG589" s="540" t="str">
        <f t="shared" si="2564"/>
        <v/>
      </c>
      <c r="AH589" s="540" t="str">
        <f t="shared" si="2564"/>
        <v/>
      </c>
      <c r="AI589" s="540" t="str">
        <f t="shared" si="2564"/>
        <v/>
      </c>
      <c r="AJ589" s="540" t="str">
        <f t="shared" si="2564"/>
        <v/>
      </c>
      <c r="AK589" s="364"/>
      <c r="AL589" s="540" t="str">
        <f t="shared" ref="AL589:AT589" si="2565">IF(AL587="","",AL587*AL588/AL$46/365/$G$1)</f>
        <v/>
      </c>
      <c r="AM589" s="540" t="str">
        <f t="shared" si="2565"/>
        <v/>
      </c>
      <c r="AN589" s="540" t="str">
        <f t="shared" si="2565"/>
        <v/>
      </c>
      <c r="AO589" s="540" t="str">
        <f t="shared" si="2565"/>
        <v/>
      </c>
      <c r="AP589" s="540" t="str">
        <f t="shared" si="2565"/>
        <v/>
      </c>
      <c r="AQ589" s="540" t="str">
        <f t="shared" si="2565"/>
        <v/>
      </c>
      <c r="AR589" s="540" t="str">
        <f t="shared" si="2565"/>
        <v/>
      </c>
      <c r="AS589" s="540" t="str">
        <f t="shared" si="2565"/>
        <v/>
      </c>
      <c r="AT589" s="540" t="str">
        <f t="shared" si="2565"/>
        <v/>
      </c>
      <c r="AU589" s="540" t="str">
        <f t="shared" ref="AU589:BB589" si="2566">IF(AU587="","",AU587*AU588/AU$46/365/$G$1)</f>
        <v/>
      </c>
      <c r="AV589" s="540" t="str">
        <f t="shared" si="2566"/>
        <v/>
      </c>
      <c r="AW589" s="540" t="str">
        <f t="shared" si="2566"/>
        <v/>
      </c>
      <c r="AX589" s="540" t="str">
        <f t="shared" si="2566"/>
        <v/>
      </c>
      <c r="AY589" s="540" t="str">
        <f t="shared" si="2566"/>
        <v/>
      </c>
      <c r="AZ589" s="540" t="str">
        <f t="shared" si="2566"/>
        <v/>
      </c>
      <c r="BA589" s="540" t="str">
        <f t="shared" si="2566"/>
        <v/>
      </c>
      <c r="BB589" s="540" t="str">
        <f t="shared" si="2566"/>
        <v/>
      </c>
      <c r="BC589" s="427"/>
      <c r="BD589" s="540" t="str">
        <f t="shared" ref="BD589:BL589" si="2567">IF(BD587="","",BD587*BD588/BD$46/365/$G$1)</f>
        <v/>
      </c>
      <c r="BE589" s="540" t="str">
        <f t="shared" si="2567"/>
        <v/>
      </c>
      <c r="BF589" s="540" t="str">
        <f t="shared" si="2567"/>
        <v/>
      </c>
      <c r="BG589" s="540" t="str">
        <f t="shared" si="2567"/>
        <v/>
      </c>
      <c r="BH589" s="540" t="str">
        <f t="shared" si="2567"/>
        <v/>
      </c>
      <c r="BI589" s="540" t="str">
        <f t="shared" si="2567"/>
        <v/>
      </c>
      <c r="BJ589" s="540" t="str">
        <f t="shared" si="2567"/>
        <v/>
      </c>
      <c r="BK589" s="540" t="str">
        <f t="shared" si="2567"/>
        <v/>
      </c>
      <c r="BL589" s="540" t="str">
        <f t="shared" si="2567"/>
        <v/>
      </c>
      <c r="BM589" s="540" t="str">
        <f t="shared" ref="BM589:BT589" si="2568">IF(BM587="","",BM587*BM588/BM$46/365/$G$1)</f>
        <v/>
      </c>
      <c r="BN589" s="540" t="str">
        <f t="shared" si="2568"/>
        <v/>
      </c>
      <c r="BO589" s="540" t="str">
        <f t="shared" si="2568"/>
        <v/>
      </c>
      <c r="BP589" s="540" t="str">
        <f t="shared" si="2568"/>
        <v/>
      </c>
      <c r="BQ589" s="540" t="str">
        <f t="shared" si="2568"/>
        <v/>
      </c>
      <c r="BR589" s="540" t="str">
        <f t="shared" si="2568"/>
        <v/>
      </c>
      <c r="BS589" s="540" t="str">
        <f t="shared" si="2568"/>
        <v/>
      </c>
      <c r="BT589" s="540" t="str">
        <f t="shared" si="2568"/>
        <v/>
      </c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3" t="str">
        <f t="shared" si="2555"/>
        <v/>
      </c>
      <c r="CE589" s="1114" t="str">
        <f t="shared" si="2487"/>
        <v/>
      </c>
      <c r="CF589" s="1115" t="str">
        <f t="shared" si="2487"/>
        <v/>
      </c>
      <c r="CG589" s="1115" t="str">
        <f t="shared" si="2487"/>
        <v/>
      </c>
      <c r="CH589" s="1115" t="str">
        <f t="shared" si="2487"/>
        <v/>
      </c>
      <c r="CI589" s="1115" t="str">
        <f t="shared" si="2487"/>
        <v/>
      </c>
      <c r="CJ589" s="1115" t="str">
        <f t="shared" si="2487"/>
        <v/>
      </c>
      <c r="CK589" s="1116" t="str">
        <f t="shared" si="2487"/>
        <v/>
      </c>
      <c r="CL589" s="1116" t="str">
        <f t="shared" si="2487"/>
        <v/>
      </c>
      <c r="CM589" s="1116" t="str">
        <f t="shared" si="2487"/>
        <v/>
      </c>
      <c r="CN589" s="1115" t="str">
        <f t="shared" si="2487"/>
        <v/>
      </c>
      <c r="CO589" s="1115" t="str">
        <f t="shared" si="2487"/>
        <v/>
      </c>
      <c r="CP589" s="1115" t="str">
        <f t="shared" si="2487"/>
        <v/>
      </c>
      <c r="CQ589" s="1115" t="str">
        <f t="shared" si="2487"/>
        <v/>
      </c>
      <c r="CR589" s="1115" t="str">
        <f t="shared" si="2487"/>
        <v/>
      </c>
      <c r="CS589" s="1114" t="str">
        <f t="shared" si="2487"/>
        <v/>
      </c>
      <c r="CT589" s="1117" t="str">
        <f t="shared" si="2487"/>
        <v/>
      </c>
      <c r="CU589" s="312" t="str">
        <f t="shared" si="2477"/>
        <v/>
      </c>
      <c r="CV589" s="313" t="str">
        <f t="shared" si="2477"/>
        <v/>
      </c>
      <c r="CW589" s="314" t="str">
        <f t="shared" si="2477"/>
        <v/>
      </c>
      <c r="CX589" s="314" t="str">
        <f t="shared" si="2477"/>
        <v/>
      </c>
      <c r="CY589" s="314" t="str">
        <f t="shared" si="2477"/>
        <v/>
      </c>
      <c r="CZ589" s="314" t="str">
        <f t="shared" si="2477"/>
        <v/>
      </c>
      <c r="DA589" s="314" t="str">
        <f t="shared" si="2477"/>
        <v/>
      </c>
      <c r="DB589" s="315" t="str">
        <f t="shared" si="2477"/>
        <v/>
      </c>
      <c r="DC589" s="315" t="str">
        <f t="shared" si="2477"/>
        <v/>
      </c>
      <c r="DD589" s="315" t="str">
        <f t="shared" si="2477"/>
        <v/>
      </c>
      <c r="DE589" s="314" t="str">
        <f t="shared" si="2477"/>
        <v/>
      </c>
      <c r="DF589" s="314" t="str">
        <f t="shared" si="2477"/>
        <v/>
      </c>
      <c r="DG589" s="314" t="str">
        <f t="shared" si="2477"/>
        <v/>
      </c>
      <c r="DH589" s="314" t="str">
        <f t="shared" si="2477"/>
        <v/>
      </c>
      <c r="DI589" s="314" t="str">
        <f t="shared" si="2477"/>
        <v/>
      </c>
      <c r="DJ589" s="313" t="str">
        <f t="shared" si="2477"/>
        <v/>
      </c>
      <c r="DK589" s="312" t="str">
        <f t="shared" si="2478"/>
        <v/>
      </c>
      <c r="DL589" s="428">
        <f t="shared" si="2479"/>
        <v>6</v>
      </c>
      <c r="DM589" s="66">
        <f t="shared" si="2480"/>
        <v>4</v>
      </c>
      <c r="DN589" s="66">
        <f t="shared" si="2481"/>
        <v>0</v>
      </c>
      <c r="DO589" s="66">
        <f t="shared" si="2482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7"/>
      <c r="AH590" s="417"/>
      <c r="AI590" s="417"/>
      <c r="AJ590" s="417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59">
        <f t="shared" ref="BZ590:BZ591" si="2569">IF(DL590&lt;3,"",(SUM(B590:R590)-MIN(B590:R590)-MAX(B590:R590))/(DL590-2))</f>
        <v>5.2</v>
      </c>
      <c r="CA590" s="659">
        <f t="shared" ref="CA590:CA591" si="2570">IF(DM590&lt;3,"",(SUM(T590:AJ590)-MIN(T590:AJ590)-MAX(T590:AJ590))/(DM590-2))</f>
        <v>9.5</v>
      </c>
      <c r="CB590" s="659" t="str">
        <f t="shared" ref="CB590:CB591" si="2571">IF(DN590&lt;3,"",(SUM(AL590:BB590)-MIN(AL590:BB590)-MAX(AL590:BB590))/(DN590-2))</f>
        <v/>
      </c>
      <c r="CC590" s="660" t="str">
        <f t="shared" ref="CC590:CC591" si="2572">IF(DO590&lt;3,"",(SUM(BD590:BT590)-MIN(BD590:BT590)-MAX(BD590:BT590))/(DO590-2))</f>
        <v/>
      </c>
      <c r="CD590" s="301" t="str">
        <f t="shared" si="2555"/>
        <v/>
      </c>
      <c r="CE590" s="57" t="str">
        <f t="shared" si="2487"/>
        <v/>
      </c>
      <c r="CF590" s="58" t="str">
        <f t="shared" si="2487"/>
        <v/>
      </c>
      <c r="CG590" s="58" t="str">
        <f t="shared" si="2487"/>
        <v/>
      </c>
      <c r="CH590" s="58" t="str">
        <f t="shared" si="2487"/>
        <v/>
      </c>
      <c r="CI590" s="58" t="str">
        <f t="shared" si="2487"/>
        <v/>
      </c>
      <c r="CJ590" s="58" t="str">
        <f t="shared" si="2487"/>
        <v/>
      </c>
      <c r="CK590" s="78" t="str">
        <f t="shared" si="2487"/>
        <v/>
      </c>
      <c r="CL590" s="78" t="str">
        <f t="shared" si="2487"/>
        <v/>
      </c>
      <c r="CM590" s="78" t="str">
        <f t="shared" si="2487"/>
        <v/>
      </c>
      <c r="CN590" s="58" t="str">
        <f t="shared" si="2487"/>
        <v/>
      </c>
      <c r="CO590" s="58" t="str">
        <f t="shared" si="2487"/>
        <v/>
      </c>
      <c r="CP590" s="58" t="str">
        <f t="shared" si="2487"/>
        <v/>
      </c>
      <c r="CQ590" s="58" t="str">
        <f t="shared" si="2487"/>
        <v/>
      </c>
      <c r="CR590" s="58" t="str">
        <f t="shared" si="2487"/>
        <v/>
      </c>
      <c r="CS590" s="57" t="str">
        <f t="shared" si="2487"/>
        <v/>
      </c>
      <c r="CT590" s="302" t="str">
        <f t="shared" si="2487"/>
        <v/>
      </c>
      <c r="CU590" s="324" t="str">
        <f t="shared" si="2477"/>
        <v/>
      </c>
      <c r="CV590" s="325" t="str">
        <f t="shared" si="2477"/>
        <v/>
      </c>
      <c r="CW590" s="326" t="str">
        <f t="shared" si="2477"/>
        <v/>
      </c>
      <c r="CX590" s="326" t="str">
        <f t="shared" si="2477"/>
        <v/>
      </c>
      <c r="CY590" s="326" t="str">
        <f t="shared" si="2477"/>
        <v/>
      </c>
      <c r="CZ590" s="326" t="str">
        <f t="shared" si="2477"/>
        <v/>
      </c>
      <c r="DA590" s="326" t="str">
        <f t="shared" si="2477"/>
        <v/>
      </c>
      <c r="DB590" s="327" t="str">
        <f t="shared" si="2477"/>
        <v/>
      </c>
      <c r="DC590" s="327" t="str">
        <f t="shared" si="2477"/>
        <v/>
      </c>
      <c r="DD590" s="327" t="str">
        <f t="shared" si="2477"/>
        <v/>
      </c>
      <c r="DE590" s="326" t="str">
        <f t="shared" si="2477"/>
        <v/>
      </c>
      <c r="DF590" s="326" t="str">
        <f t="shared" si="2477"/>
        <v/>
      </c>
      <c r="DG590" s="326" t="str">
        <f t="shared" si="2477"/>
        <v/>
      </c>
      <c r="DH590" s="326" t="str">
        <f t="shared" si="2477"/>
        <v/>
      </c>
      <c r="DI590" s="326" t="str">
        <f t="shared" si="2477"/>
        <v/>
      </c>
      <c r="DJ590" s="325" t="str">
        <f t="shared" si="2477"/>
        <v/>
      </c>
      <c r="DK590" s="324" t="str">
        <f t="shared" si="2369"/>
        <v/>
      </c>
      <c r="DL590" s="661">
        <f t="shared" si="2479"/>
        <v>5</v>
      </c>
      <c r="DM590" s="616">
        <f t="shared" si="2480"/>
        <v>4</v>
      </c>
      <c r="DN590" s="616">
        <f t="shared" si="2481"/>
        <v>0</v>
      </c>
      <c r="DO590" s="616">
        <f t="shared" si="2482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573">IF(C590="","",C586*C587*C590)</f>
        <v>1344</v>
      </c>
      <c r="D591" s="535">
        <f t="shared" ref="D591" si="2574">IF(D590="","",D586*D587*D590)</f>
        <v>840</v>
      </c>
      <c r="E591" s="535" t="str">
        <f t="shared" ref="E591:F591" si="2575">IF(E590="","",E586*E587*E590)</f>
        <v/>
      </c>
      <c r="F591" s="535" t="str">
        <f t="shared" si="2575"/>
        <v/>
      </c>
      <c r="G591" s="535">
        <f t="shared" ref="G591" si="2576">IF(G590="","",G586*G587*G590)</f>
        <v>900</v>
      </c>
      <c r="H591" s="535">
        <f t="shared" ref="H591" si="2577">IF(H590="","",H586*H587*H590)</f>
        <v>135</v>
      </c>
      <c r="I591" s="535" t="str">
        <f t="shared" ref="I591:J591" si="2578">IF(I590="","",I586*I587*I590)</f>
        <v/>
      </c>
      <c r="J591" s="535">
        <f t="shared" si="2578"/>
        <v>11760</v>
      </c>
      <c r="K591" s="535" t="str">
        <f t="shared" ref="K591" si="2579">IF(K590="","",K586*K587*K590)</f>
        <v/>
      </c>
      <c r="L591" s="535" t="str">
        <f t="shared" ref="L591" si="2580">IF(L590="","",L586*L587*L590)</f>
        <v/>
      </c>
      <c r="M591" s="535" t="str">
        <f t="shared" ref="M591:N591" si="2581">IF(M590="","",M586*M587*M590)</f>
        <v/>
      </c>
      <c r="N591" s="535" t="str">
        <f t="shared" si="2581"/>
        <v/>
      </c>
      <c r="O591" s="535" t="str">
        <f t="shared" ref="O591" si="2582">IF(O590="","",O586*O587*O590)</f>
        <v/>
      </c>
      <c r="P591" s="535" t="str">
        <f t="shared" ref="P591" si="2583">IF(P590="","",P586*P587*P590)</f>
        <v/>
      </c>
      <c r="Q591" s="535" t="str">
        <f t="shared" ref="Q591:R591" si="2584">IF(Q590="","",Q586*Q587*Q590)</f>
        <v/>
      </c>
      <c r="R591" s="535" t="str">
        <f t="shared" si="2584"/>
        <v/>
      </c>
      <c r="S591" s="541"/>
      <c r="T591" s="535" t="str">
        <f>IF(T590="","",T586*T587*T590)</f>
        <v/>
      </c>
      <c r="U591" s="535" t="str">
        <f t="shared" ref="U591" si="2585">IF(U590="","",U586*U587*U590)</f>
        <v/>
      </c>
      <c r="V591" s="535" t="str">
        <f t="shared" ref="V591" si="2586">IF(V590="","",V586*V587*V590)</f>
        <v/>
      </c>
      <c r="W591" s="535">
        <f t="shared" ref="W591" si="2587">IF(W590="","",W586*W587*W590)</f>
        <v>3600</v>
      </c>
      <c r="X591" s="535">
        <f t="shared" ref="X591" si="2588">IF(X590="","",X586*X587*X590)</f>
        <v>180</v>
      </c>
      <c r="Y591" s="535">
        <f t="shared" ref="Y591" si="2589">IF(Y590="","",Y586*Y587*Y590)</f>
        <v>14400</v>
      </c>
      <c r="Z591" s="535">
        <f t="shared" ref="Z591" si="2590">IF(Z590="","",Z586*Z587*Z590)</f>
        <v>160</v>
      </c>
      <c r="AA591" s="535" t="str">
        <f t="shared" ref="AA591" si="2591">IF(AA590="","",AA586*AA587*AA590)</f>
        <v/>
      </c>
      <c r="AB591" s="535" t="str">
        <f t="shared" ref="AB591" si="2592">IF(AB590="","",AB586*AB587*AB590)</f>
        <v/>
      </c>
      <c r="AC591" s="535" t="str">
        <f t="shared" ref="AC591" si="2593">IF(AC590="","",AC586*AC587*AC590)</f>
        <v/>
      </c>
      <c r="AD591" s="535" t="str">
        <f t="shared" ref="AD591" si="2594">IF(AD590="","",AD586*AD587*AD590)</f>
        <v/>
      </c>
      <c r="AE591" s="535" t="str">
        <f t="shared" ref="AE591" si="2595">IF(AE590="","",AE586*AE587*AE590)</f>
        <v/>
      </c>
      <c r="AF591" s="535" t="str">
        <f t="shared" ref="AF591" si="2596">IF(AF590="","",AF586*AF587*AF590)</f>
        <v/>
      </c>
      <c r="AG591" s="535" t="str">
        <f t="shared" ref="AG591" si="2597">IF(AG590="","",AG586*AG587*AG590)</f>
        <v/>
      </c>
      <c r="AH591" s="535" t="str">
        <f t="shared" ref="AH591" si="2598">IF(AH590="","",AH586*AH587*AH590)</f>
        <v/>
      </c>
      <c r="AI591" s="535" t="str">
        <f t="shared" ref="AI591" si="2599">IF(AI590="","",AI586*AI587*AI590)</f>
        <v/>
      </c>
      <c r="AJ591" s="535" t="str">
        <f t="shared" ref="AJ591" si="2600">IF(AJ590="","",AJ586*AJ587*AJ590)</f>
        <v/>
      </c>
      <c r="AK591" s="541"/>
      <c r="AL591" s="535" t="str">
        <f>IF(AL590="","",AL586*AL587*AL590)</f>
        <v/>
      </c>
      <c r="AM591" s="535" t="str">
        <f t="shared" ref="AM591" si="2601">IF(AM590="","",AM586*AM587*AM590)</f>
        <v/>
      </c>
      <c r="AN591" s="535" t="str">
        <f t="shared" ref="AN591" si="2602">IF(AN590="","",AN586*AN587*AN590)</f>
        <v/>
      </c>
      <c r="AO591" s="535" t="str">
        <f t="shared" ref="AO591" si="2603">IF(AO590="","",AO586*AO587*AO590)</f>
        <v/>
      </c>
      <c r="AP591" s="535" t="str">
        <f t="shared" ref="AP591" si="2604">IF(AP590="","",AP586*AP587*AP590)</f>
        <v/>
      </c>
      <c r="AQ591" s="535" t="str">
        <f t="shared" ref="AQ591" si="2605">IF(AQ590="","",AQ586*AQ587*AQ590)</f>
        <v/>
      </c>
      <c r="AR591" s="535" t="str">
        <f t="shared" ref="AR591" si="2606">IF(AR590="","",AR586*AR587*AR590)</f>
        <v/>
      </c>
      <c r="AS591" s="535" t="str">
        <f t="shared" ref="AS591" si="2607">IF(AS590="","",AS586*AS587*AS590)</f>
        <v/>
      </c>
      <c r="AT591" s="535" t="str">
        <f t="shared" ref="AT591" si="2608">IF(AT590="","",AT586*AT587*AT590)</f>
        <v/>
      </c>
      <c r="AU591" s="535" t="str">
        <f t="shared" ref="AU591" si="2609">IF(AU590="","",AU586*AU587*AU590)</f>
        <v/>
      </c>
      <c r="AV591" s="535" t="str">
        <f t="shared" ref="AV591" si="2610">IF(AV590="","",AV586*AV587*AV590)</f>
        <v/>
      </c>
      <c r="AW591" s="535" t="str">
        <f t="shared" ref="AW591" si="2611">IF(AW590="","",AW586*AW587*AW590)</f>
        <v/>
      </c>
      <c r="AX591" s="535" t="str">
        <f t="shared" ref="AX591" si="2612">IF(AX590="","",AX586*AX587*AX590)</f>
        <v/>
      </c>
      <c r="AY591" s="535" t="str">
        <f t="shared" ref="AY591" si="2613">IF(AY590="","",AY586*AY587*AY590)</f>
        <v/>
      </c>
      <c r="AZ591" s="535" t="str">
        <f t="shared" ref="AZ591" si="2614">IF(AZ590="","",AZ586*AZ587*AZ590)</f>
        <v/>
      </c>
      <c r="BA591" s="535" t="str">
        <f t="shared" ref="BA591" si="2615">IF(BA590="","",BA586*BA587*BA590)</f>
        <v/>
      </c>
      <c r="BB591" s="535" t="str">
        <f t="shared" ref="BB591" si="2616">IF(BB590="","",BB586*BB587*BB590)</f>
        <v/>
      </c>
      <c r="BC591" s="541"/>
      <c r="BD591" s="535" t="str">
        <f>IF(BD590="","",BD586*BD587*BD590)</f>
        <v/>
      </c>
      <c r="BE591" s="535" t="str">
        <f t="shared" ref="BE591" si="2617">IF(BE590="","",BE586*BE587*BE590)</f>
        <v/>
      </c>
      <c r="BF591" s="535" t="str">
        <f t="shared" ref="BF591" si="2618">IF(BF590="","",BF586*BF587*BF590)</f>
        <v/>
      </c>
      <c r="BG591" s="535" t="str">
        <f t="shared" ref="BG591" si="2619">IF(BG590="","",BG586*BG587*BG590)</f>
        <v/>
      </c>
      <c r="BH591" s="535" t="str">
        <f t="shared" ref="BH591" si="2620">IF(BH590="","",BH586*BH587*BH590)</f>
        <v/>
      </c>
      <c r="BI591" s="535" t="str">
        <f t="shared" ref="BI591" si="2621">IF(BI590="","",BI586*BI587*BI590)</f>
        <v/>
      </c>
      <c r="BJ591" s="535" t="str">
        <f t="shared" ref="BJ591" si="2622">IF(BJ590="","",BJ586*BJ587*BJ590)</f>
        <v/>
      </c>
      <c r="BK591" s="535" t="str">
        <f t="shared" ref="BK591" si="2623">IF(BK590="","",BK586*BK587*BK590)</f>
        <v/>
      </c>
      <c r="BL591" s="535" t="str">
        <f t="shared" ref="BL591" si="2624">IF(BL590="","",BL586*BL587*BL590)</f>
        <v/>
      </c>
      <c r="BM591" s="535" t="str">
        <f t="shared" ref="BM591" si="2625">IF(BM590="","",BM586*BM587*BM590)</f>
        <v/>
      </c>
      <c r="BN591" s="535" t="str">
        <f t="shared" ref="BN591" si="2626">IF(BN590="","",BN586*BN587*BN590)</f>
        <v/>
      </c>
      <c r="BO591" s="535" t="str">
        <f t="shared" ref="BO591" si="2627">IF(BO590="","",BO586*BO587*BO590)</f>
        <v/>
      </c>
      <c r="BP591" s="535" t="str">
        <f t="shared" ref="BP591" si="2628">IF(BP590="","",BP586*BP587*BP590)</f>
        <v/>
      </c>
      <c r="BQ591" s="535" t="str">
        <f t="shared" ref="BQ591" si="2629">IF(BQ590="","",BQ586*BQ587*BQ590)</f>
        <v/>
      </c>
      <c r="BR591" s="535" t="str">
        <f t="shared" ref="BR591" si="2630">IF(BR590="","",BR586*BR587*BR590)</f>
        <v/>
      </c>
      <c r="BS591" s="535" t="str">
        <f t="shared" ref="BS591" si="2631">IF(BS590="","",BS586*BS587*BS590)</f>
        <v/>
      </c>
      <c r="BT591" s="535" t="str">
        <f t="shared" ref="BT591" si="2632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633">IF(BW590="","",BW586*BW587*BW590)</f>
        <v/>
      </c>
      <c r="BX591" s="535" t="str">
        <f t="shared" si="2633"/>
        <v/>
      </c>
      <c r="BY591" s="535" t="str">
        <f t="shared" si="2633"/>
        <v/>
      </c>
      <c r="BZ591" s="659">
        <f t="shared" si="2569"/>
        <v>1028</v>
      </c>
      <c r="CA591" s="659">
        <f t="shared" si="2570"/>
        <v>1890</v>
      </c>
      <c r="CB591" s="659" t="str">
        <f t="shared" si="2571"/>
        <v/>
      </c>
      <c r="CC591" s="660" t="str">
        <f t="shared" si="2572"/>
        <v/>
      </c>
      <c r="CD591" s="301" t="str">
        <f t="shared" si="2555"/>
        <v/>
      </c>
      <c r="CE591" s="57" t="str">
        <f t="shared" si="2487"/>
        <v/>
      </c>
      <c r="CF591" s="58" t="str">
        <f t="shared" si="2487"/>
        <v/>
      </c>
      <c r="CG591" s="58" t="str">
        <f t="shared" si="2487"/>
        <v/>
      </c>
      <c r="CH591" s="58" t="str">
        <f t="shared" si="2487"/>
        <v/>
      </c>
      <c r="CI591" s="58" t="str">
        <f t="shared" si="2487"/>
        <v/>
      </c>
      <c r="CJ591" s="58" t="str">
        <f t="shared" si="2487"/>
        <v/>
      </c>
      <c r="CK591" s="78" t="str">
        <f t="shared" si="2487"/>
        <v/>
      </c>
      <c r="CL591" s="78" t="str">
        <f t="shared" ref="CL591:CT591" si="263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78" t="str">
        <f t="shared" si="2634"/>
        <v/>
      </c>
      <c r="CN591" s="58" t="str">
        <f t="shared" si="2634"/>
        <v/>
      </c>
      <c r="CO591" s="58" t="str">
        <f t="shared" si="2634"/>
        <v/>
      </c>
      <c r="CP591" s="58" t="str">
        <f t="shared" si="2634"/>
        <v/>
      </c>
      <c r="CQ591" s="58" t="str">
        <f t="shared" si="2634"/>
        <v/>
      </c>
      <c r="CR591" s="58" t="str">
        <f t="shared" si="2634"/>
        <v/>
      </c>
      <c r="CS591" s="57" t="str">
        <f t="shared" si="2634"/>
        <v/>
      </c>
      <c r="CT591" s="302" t="str">
        <f t="shared" si="2634"/>
        <v/>
      </c>
      <c r="CU591" s="324" t="str">
        <f t="shared" si="2477"/>
        <v/>
      </c>
      <c r="CV591" s="325" t="str">
        <f t="shared" si="2477"/>
        <v/>
      </c>
      <c r="CW591" s="326" t="str">
        <f t="shared" si="2477"/>
        <v/>
      </c>
      <c r="CX591" s="326" t="str">
        <f t="shared" si="2477"/>
        <v/>
      </c>
      <c r="CY591" s="326" t="str">
        <f t="shared" si="2477"/>
        <v/>
      </c>
      <c r="CZ591" s="326" t="str">
        <f t="shared" si="2477"/>
        <v/>
      </c>
      <c r="DA591" s="326" t="str">
        <f t="shared" si="2477"/>
        <v/>
      </c>
      <c r="DB591" s="327" t="str">
        <f t="shared" si="2477"/>
        <v/>
      </c>
      <c r="DC591" s="327" t="str">
        <f t="shared" si="2477"/>
        <v/>
      </c>
      <c r="DD591" s="327" t="str">
        <f t="shared" si="2477"/>
        <v/>
      </c>
      <c r="DE591" s="326" t="str">
        <f t="shared" si="2477"/>
        <v/>
      </c>
      <c r="DF591" s="326" t="str">
        <f t="shared" si="2477"/>
        <v/>
      </c>
      <c r="DG591" s="326" t="str">
        <f t="shared" si="2477"/>
        <v/>
      </c>
      <c r="DH591" s="326" t="str">
        <f t="shared" si="2477"/>
        <v/>
      </c>
      <c r="DI591" s="326" t="str">
        <f t="shared" si="2477"/>
        <v/>
      </c>
      <c r="DJ591" s="325" t="str">
        <f t="shared" si="2477"/>
        <v/>
      </c>
      <c r="DK591" s="324" t="str">
        <f t="shared" si="2369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5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59">
        <f t="shared" ref="BZ593:BZ595" si="2635">IF(DL593&lt;3,"",(SUM(B593:R593)-MIN(B593:R593)-MAX(B593:R593))/(DL593-2))</f>
        <v>1.3333333333333333</v>
      </c>
      <c r="CA593" s="659" t="str">
        <f t="shared" ref="CA593:CA595" si="2636">IF(DM593&lt;3,"",(SUM(T593:AJ593)-MIN(T593:AJ593)-MAX(T593:AJ593))/(DM593-2))</f>
        <v/>
      </c>
      <c r="CB593" s="659">
        <f t="shared" ref="CB593:CB595" si="2637">IF(DN593&lt;3,"",(SUM(AL593:BB593)-MIN(AL593:BB593)-MAX(AL593:BB593))/(DN593-2))</f>
        <v>1</v>
      </c>
      <c r="CC593" s="660" t="str">
        <f t="shared" ref="CC593:CC595" si="2638">IF(DO593&lt;3,"",(SUM(BD593:BT593)-MIN(BD593:BT593)-MAX(BD593:BT593))/(DO593-2))</f>
        <v/>
      </c>
      <c r="CD593" s="301" t="str">
        <f t="shared" ref="CD593:CM596" si="263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39"/>
        <v/>
      </c>
      <c r="CF593" s="58" t="str">
        <f t="shared" si="2639"/>
        <v/>
      </c>
      <c r="CG593" s="58" t="str">
        <f t="shared" si="2639"/>
        <v/>
      </c>
      <c r="CH593" s="58" t="str">
        <f t="shared" si="2639"/>
        <v/>
      </c>
      <c r="CI593" s="58" t="str">
        <f t="shared" si="2639"/>
        <v/>
      </c>
      <c r="CJ593" s="58" t="str">
        <f t="shared" si="2639"/>
        <v/>
      </c>
      <c r="CK593" s="78" t="str">
        <f t="shared" si="2639"/>
        <v/>
      </c>
      <c r="CL593" s="78" t="str">
        <f t="shared" si="2639"/>
        <v/>
      </c>
      <c r="CM593" s="78" t="str">
        <f t="shared" si="2639"/>
        <v/>
      </c>
      <c r="CN593" s="58" t="str">
        <f t="shared" ref="CN593:CT596" si="264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640"/>
        <v/>
      </c>
      <c r="CP593" s="58" t="str">
        <f t="shared" si="2640"/>
        <v/>
      </c>
      <c r="CQ593" s="58" t="str">
        <f t="shared" si="2640"/>
        <v/>
      </c>
      <c r="CR593" s="58" t="str">
        <f t="shared" si="2640"/>
        <v/>
      </c>
      <c r="CS593" s="57" t="str">
        <f t="shared" si="2640"/>
        <v/>
      </c>
      <c r="CT593" s="302" t="str">
        <f t="shared" si="2640"/>
        <v/>
      </c>
      <c r="CU593" s="324" t="str">
        <f t="shared" si="2477"/>
        <v/>
      </c>
      <c r="CV593" s="325" t="str">
        <f t="shared" si="2477"/>
        <v/>
      </c>
      <c r="CW593" s="326" t="str">
        <f t="shared" si="2477"/>
        <v/>
      </c>
      <c r="CX593" s="326" t="str">
        <f t="shared" si="2477"/>
        <v/>
      </c>
      <c r="CY593" s="326" t="str">
        <f t="shared" si="2477"/>
        <v/>
      </c>
      <c r="CZ593" s="326" t="str">
        <f t="shared" si="2477"/>
        <v/>
      </c>
      <c r="DA593" s="326" t="str">
        <f t="shared" si="2477"/>
        <v/>
      </c>
      <c r="DB593" s="327" t="str">
        <f t="shared" si="2477"/>
        <v/>
      </c>
      <c r="DC593" s="327" t="str">
        <f t="shared" si="2477"/>
        <v/>
      </c>
      <c r="DD593" s="327" t="str">
        <f t="shared" si="2477"/>
        <v/>
      </c>
      <c r="DE593" s="326" t="str">
        <f t="shared" si="2477"/>
        <v/>
      </c>
      <c r="DF593" s="326" t="str">
        <f t="shared" si="2477"/>
        <v/>
      </c>
      <c r="DG593" s="326" t="str">
        <f t="shared" si="2477"/>
        <v/>
      </c>
      <c r="DH593" s="326" t="str">
        <f t="shared" si="2477"/>
        <v/>
      </c>
      <c r="DI593" s="326" t="str">
        <f t="shared" si="2477"/>
        <v/>
      </c>
      <c r="DJ593" s="325" t="str">
        <f t="shared" si="2477"/>
        <v/>
      </c>
      <c r="DK593" s="324" t="str">
        <f t="shared" si="2369"/>
        <v/>
      </c>
      <c r="DL593" s="661">
        <f t="shared" ref="DL593:DL598" si="2641">COUNT(B593:R593)</f>
        <v>5</v>
      </c>
      <c r="DM593" s="616">
        <f t="shared" ref="DM593:DM598" si="2642">COUNT(T593:AJ593)</f>
        <v>2</v>
      </c>
      <c r="DN593" s="616">
        <f t="shared" ref="DN593:DN598" si="2643">COUNT(AL593:BB593)</f>
        <v>3</v>
      </c>
      <c r="DO593" s="616">
        <f t="shared" ref="DO593:DO598" si="264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59">
        <f t="shared" si="2635"/>
        <v>64</v>
      </c>
      <c r="CA594" s="659" t="str">
        <f t="shared" si="2636"/>
        <v/>
      </c>
      <c r="CB594" s="659">
        <f t="shared" si="2637"/>
        <v>36</v>
      </c>
      <c r="CC594" s="660" t="str">
        <f t="shared" si="2638"/>
        <v/>
      </c>
      <c r="CD594" s="301" t="str">
        <f t="shared" si="2639"/>
        <v/>
      </c>
      <c r="CE594" s="57" t="str">
        <f t="shared" si="2639"/>
        <v/>
      </c>
      <c r="CF594" s="58" t="str">
        <f t="shared" si="2639"/>
        <v/>
      </c>
      <c r="CG594" s="58" t="str">
        <f t="shared" si="2639"/>
        <v/>
      </c>
      <c r="CH594" s="58" t="str">
        <f t="shared" si="2639"/>
        <v/>
      </c>
      <c r="CI594" s="58" t="str">
        <f t="shared" si="2639"/>
        <v/>
      </c>
      <c r="CJ594" s="58" t="str">
        <f t="shared" si="2639"/>
        <v/>
      </c>
      <c r="CK594" s="78" t="str">
        <f t="shared" si="2639"/>
        <v/>
      </c>
      <c r="CL594" s="78" t="str">
        <f t="shared" si="2639"/>
        <v/>
      </c>
      <c r="CM594" s="78" t="str">
        <f t="shared" si="2639"/>
        <v/>
      </c>
      <c r="CN594" s="58" t="str">
        <f t="shared" si="2640"/>
        <v/>
      </c>
      <c r="CO594" s="58" t="str">
        <f t="shared" si="2640"/>
        <v/>
      </c>
      <c r="CP594" s="58" t="str">
        <f t="shared" si="2640"/>
        <v/>
      </c>
      <c r="CQ594" s="58" t="str">
        <f t="shared" si="2640"/>
        <v/>
      </c>
      <c r="CR594" s="58" t="str">
        <f t="shared" si="2640"/>
        <v/>
      </c>
      <c r="CS594" s="57" t="str">
        <f t="shared" si="2640"/>
        <v/>
      </c>
      <c r="CT594" s="302" t="str">
        <f t="shared" si="2640"/>
        <v/>
      </c>
      <c r="CU594" s="324" t="str">
        <f t="shared" si="2477"/>
        <v/>
      </c>
      <c r="CV594" s="325" t="str">
        <f t="shared" si="2477"/>
        <v/>
      </c>
      <c r="CW594" s="326" t="str">
        <f t="shared" si="2477"/>
        <v/>
      </c>
      <c r="CX594" s="326" t="str">
        <f t="shared" si="2477"/>
        <v/>
      </c>
      <c r="CY594" s="326" t="str">
        <f t="shared" si="2477"/>
        <v/>
      </c>
      <c r="CZ594" s="326" t="str">
        <f t="shared" si="2477"/>
        <v/>
      </c>
      <c r="DA594" s="326" t="str">
        <f t="shared" si="2477"/>
        <v/>
      </c>
      <c r="DB594" s="327" t="str">
        <f t="shared" si="2477"/>
        <v/>
      </c>
      <c r="DC594" s="327" t="str">
        <f t="shared" si="2477"/>
        <v/>
      </c>
      <c r="DD594" s="327" t="str">
        <f t="shared" si="2477"/>
        <v/>
      </c>
      <c r="DE594" s="326" t="str">
        <f t="shared" si="2477"/>
        <v/>
      </c>
      <c r="DF594" s="326" t="str">
        <f t="shared" si="2477"/>
        <v/>
      </c>
      <c r="DG594" s="326" t="str">
        <f t="shared" si="2477"/>
        <v/>
      </c>
      <c r="DH594" s="326" t="str">
        <f t="shared" ref="CU594:DJ595" si="264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45"/>
        <v/>
      </c>
      <c r="DJ594" s="325" t="str">
        <f t="shared" si="2645"/>
        <v/>
      </c>
      <c r="DK594" s="324" t="str">
        <f t="shared" si="2369"/>
        <v/>
      </c>
      <c r="DL594" s="661">
        <f t="shared" si="2641"/>
        <v>5</v>
      </c>
      <c r="DM594" s="616">
        <f t="shared" si="2642"/>
        <v>2</v>
      </c>
      <c r="DN594" s="616">
        <f t="shared" si="2643"/>
        <v>3</v>
      </c>
      <c r="DO594" s="616">
        <f t="shared" si="264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46">330*$K$1</f>
        <v>330</v>
      </c>
      <c r="C595" s="536">
        <f t="shared" si="2646"/>
        <v>330</v>
      </c>
      <c r="D595" s="536">
        <f t="shared" si="2646"/>
        <v>330</v>
      </c>
      <c r="E595" s="536">
        <f t="shared" si="2646"/>
        <v>330</v>
      </c>
      <c r="F595" s="536">
        <f t="shared" si="2646"/>
        <v>330</v>
      </c>
      <c r="G595" s="536">
        <f t="shared" si="2646"/>
        <v>330</v>
      </c>
      <c r="H595" s="536">
        <f t="shared" si="2646"/>
        <v>330</v>
      </c>
      <c r="I595" s="536">
        <f t="shared" si="2646"/>
        <v>330</v>
      </c>
      <c r="J595" s="536">
        <f t="shared" si="2646"/>
        <v>330</v>
      </c>
      <c r="K595" s="536">
        <f t="shared" si="2646"/>
        <v>330</v>
      </c>
      <c r="L595" s="536">
        <f t="shared" si="2646"/>
        <v>330</v>
      </c>
      <c r="M595" s="536">
        <f t="shared" si="2646"/>
        <v>330</v>
      </c>
      <c r="N595" s="536">
        <f t="shared" si="2646"/>
        <v>330</v>
      </c>
      <c r="O595" s="536">
        <f t="shared" si="2646"/>
        <v>330</v>
      </c>
      <c r="P595" s="536">
        <f t="shared" si="2646"/>
        <v>330</v>
      </c>
      <c r="Q595" s="536">
        <f t="shared" si="2646"/>
        <v>330</v>
      </c>
      <c r="R595" s="536">
        <f t="shared" si="2646"/>
        <v>330</v>
      </c>
      <c r="S595" s="364"/>
      <c r="T595" s="536">
        <f t="shared" ref="T595:AJ595" si="2647">330*$K$1</f>
        <v>330</v>
      </c>
      <c r="U595" s="536">
        <f t="shared" si="2647"/>
        <v>330</v>
      </c>
      <c r="V595" s="536">
        <f t="shared" si="2647"/>
        <v>330</v>
      </c>
      <c r="W595" s="536">
        <f t="shared" si="2647"/>
        <v>330</v>
      </c>
      <c r="X595" s="536">
        <f t="shared" si="2647"/>
        <v>330</v>
      </c>
      <c r="Y595" s="536">
        <f t="shared" si="2647"/>
        <v>330</v>
      </c>
      <c r="Z595" s="536">
        <f t="shared" si="2647"/>
        <v>330</v>
      </c>
      <c r="AA595" s="536">
        <f t="shared" si="2647"/>
        <v>330</v>
      </c>
      <c r="AB595" s="536">
        <f t="shared" si="2647"/>
        <v>330</v>
      </c>
      <c r="AC595" s="536">
        <f t="shared" si="2647"/>
        <v>330</v>
      </c>
      <c r="AD595" s="536">
        <f t="shared" si="2647"/>
        <v>330</v>
      </c>
      <c r="AE595" s="536">
        <f t="shared" si="2647"/>
        <v>330</v>
      </c>
      <c r="AF595" s="536">
        <f t="shared" si="2647"/>
        <v>330</v>
      </c>
      <c r="AG595" s="536">
        <f t="shared" si="2647"/>
        <v>330</v>
      </c>
      <c r="AH595" s="536">
        <f t="shared" si="2647"/>
        <v>330</v>
      </c>
      <c r="AI595" s="536">
        <f t="shared" si="2647"/>
        <v>330</v>
      </c>
      <c r="AJ595" s="536">
        <f t="shared" si="2647"/>
        <v>330</v>
      </c>
      <c r="AK595" s="364"/>
      <c r="AL595" s="536">
        <f t="shared" ref="AL595:BB595" si="2648">330*$K$1</f>
        <v>330</v>
      </c>
      <c r="AM595" s="536">
        <f t="shared" si="2648"/>
        <v>330</v>
      </c>
      <c r="AN595" s="536">
        <f t="shared" si="2648"/>
        <v>330</v>
      </c>
      <c r="AO595" s="536">
        <f t="shared" si="2648"/>
        <v>330</v>
      </c>
      <c r="AP595" s="536">
        <f t="shared" si="2648"/>
        <v>330</v>
      </c>
      <c r="AQ595" s="536">
        <f t="shared" si="2648"/>
        <v>330</v>
      </c>
      <c r="AR595" s="536">
        <f t="shared" si="2648"/>
        <v>330</v>
      </c>
      <c r="AS595" s="536">
        <f t="shared" si="2648"/>
        <v>330</v>
      </c>
      <c r="AT595" s="536">
        <f t="shared" si="2648"/>
        <v>330</v>
      </c>
      <c r="AU595" s="536">
        <f t="shared" si="2648"/>
        <v>330</v>
      </c>
      <c r="AV595" s="536">
        <f t="shared" si="2648"/>
        <v>330</v>
      </c>
      <c r="AW595" s="536">
        <f t="shared" si="2648"/>
        <v>330</v>
      </c>
      <c r="AX595" s="536">
        <f t="shared" si="2648"/>
        <v>330</v>
      </c>
      <c r="AY595" s="536">
        <f t="shared" si="2648"/>
        <v>330</v>
      </c>
      <c r="AZ595" s="536">
        <f t="shared" si="2648"/>
        <v>330</v>
      </c>
      <c r="BA595" s="536">
        <f t="shared" si="2648"/>
        <v>330</v>
      </c>
      <c r="BB595" s="536">
        <f t="shared" si="2648"/>
        <v>330</v>
      </c>
      <c r="BC595" s="364"/>
      <c r="BD595" s="536">
        <f t="shared" ref="BD595:BT595" si="2649">330*$K$1</f>
        <v>330</v>
      </c>
      <c r="BE595" s="536">
        <f t="shared" si="2649"/>
        <v>330</v>
      </c>
      <c r="BF595" s="536">
        <f t="shared" si="2649"/>
        <v>330</v>
      </c>
      <c r="BG595" s="536">
        <f t="shared" si="2649"/>
        <v>330</v>
      </c>
      <c r="BH595" s="536">
        <f t="shared" si="2649"/>
        <v>330</v>
      </c>
      <c r="BI595" s="536">
        <f t="shared" si="2649"/>
        <v>330</v>
      </c>
      <c r="BJ595" s="536">
        <f t="shared" si="2649"/>
        <v>330</v>
      </c>
      <c r="BK595" s="536">
        <f t="shared" si="2649"/>
        <v>330</v>
      </c>
      <c r="BL595" s="536">
        <f t="shared" si="2649"/>
        <v>330</v>
      </c>
      <c r="BM595" s="536">
        <f t="shared" si="2649"/>
        <v>330</v>
      </c>
      <c r="BN595" s="536">
        <f t="shared" si="2649"/>
        <v>330</v>
      </c>
      <c r="BO595" s="536">
        <f t="shared" si="2649"/>
        <v>330</v>
      </c>
      <c r="BP595" s="536">
        <f t="shared" si="2649"/>
        <v>330</v>
      </c>
      <c r="BQ595" s="536">
        <f t="shared" si="2649"/>
        <v>330</v>
      </c>
      <c r="BR595" s="536">
        <f t="shared" si="2649"/>
        <v>330</v>
      </c>
      <c r="BS595" s="536">
        <f t="shared" si="2649"/>
        <v>330</v>
      </c>
      <c r="BT595" s="536">
        <f t="shared" si="2649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35"/>
        <v>330</v>
      </c>
      <c r="CA595" s="659">
        <f t="shared" si="2636"/>
        <v>330</v>
      </c>
      <c r="CB595" s="659">
        <f t="shared" si="2637"/>
        <v>330</v>
      </c>
      <c r="CC595" s="660">
        <f t="shared" si="2638"/>
        <v>330</v>
      </c>
      <c r="CD595" s="301">
        <f t="shared" si="2639"/>
        <v>330</v>
      </c>
      <c r="CE595" s="57">
        <f t="shared" si="2639"/>
        <v>330</v>
      </c>
      <c r="CF595" s="58">
        <f t="shared" si="2639"/>
        <v>330</v>
      </c>
      <c r="CG595" s="58">
        <f t="shared" si="2639"/>
        <v>330</v>
      </c>
      <c r="CH595" s="58">
        <f t="shared" si="2639"/>
        <v>330</v>
      </c>
      <c r="CI595" s="58">
        <f t="shared" si="2639"/>
        <v>330</v>
      </c>
      <c r="CJ595" s="58">
        <f t="shared" si="2639"/>
        <v>330</v>
      </c>
      <c r="CK595" s="78">
        <f t="shared" si="2639"/>
        <v>330</v>
      </c>
      <c r="CL595" s="78">
        <f t="shared" si="2639"/>
        <v>330</v>
      </c>
      <c r="CM595" s="78">
        <f t="shared" si="2639"/>
        <v>330</v>
      </c>
      <c r="CN595" s="58">
        <f t="shared" si="2640"/>
        <v>330</v>
      </c>
      <c r="CO595" s="58">
        <f t="shared" si="2640"/>
        <v>330</v>
      </c>
      <c r="CP595" s="58">
        <f t="shared" si="2640"/>
        <v>330</v>
      </c>
      <c r="CQ595" s="58">
        <f t="shared" si="2640"/>
        <v>330</v>
      </c>
      <c r="CR595" s="58">
        <f t="shared" si="2640"/>
        <v>330</v>
      </c>
      <c r="CS595" s="57">
        <f t="shared" si="2640"/>
        <v>330</v>
      </c>
      <c r="CT595" s="302">
        <f t="shared" si="2640"/>
        <v>330</v>
      </c>
      <c r="CU595" s="324">
        <f t="shared" si="2645"/>
        <v>330</v>
      </c>
      <c r="CV595" s="325">
        <f t="shared" si="2645"/>
        <v>330</v>
      </c>
      <c r="CW595" s="326">
        <f t="shared" si="2645"/>
        <v>330</v>
      </c>
      <c r="CX595" s="326">
        <f t="shared" si="2645"/>
        <v>330</v>
      </c>
      <c r="CY595" s="326">
        <f t="shared" si="2645"/>
        <v>330</v>
      </c>
      <c r="CZ595" s="326">
        <f t="shared" si="2645"/>
        <v>330</v>
      </c>
      <c r="DA595" s="326">
        <f t="shared" si="2645"/>
        <v>330</v>
      </c>
      <c r="DB595" s="327">
        <f t="shared" si="2645"/>
        <v>330</v>
      </c>
      <c r="DC595" s="327">
        <f t="shared" si="2645"/>
        <v>330</v>
      </c>
      <c r="DD595" s="327">
        <f t="shared" si="2645"/>
        <v>330</v>
      </c>
      <c r="DE595" s="326">
        <f t="shared" si="2645"/>
        <v>330</v>
      </c>
      <c r="DF595" s="326">
        <f t="shared" si="2645"/>
        <v>330</v>
      </c>
      <c r="DG595" s="326">
        <f t="shared" si="2645"/>
        <v>330</v>
      </c>
      <c r="DH595" s="326">
        <f t="shared" si="2645"/>
        <v>330</v>
      </c>
      <c r="DI595" s="326">
        <f t="shared" si="2645"/>
        <v>330</v>
      </c>
      <c r="DJ595" s="325">
        <f t="shared" si="2645"/>
        <v>330</v>
      </c>
      <c r="DK595" s="324">
        <f t="shared" si="2369"/>
        <v>330</v>
      </c>
      <c r="DL595" s="661">
        <f t="shared" si="2641"/>
        <v>17</v>
      </c>
      <c r="DM595" s="616">
        <f t="shared" si="2642"/>
        <v>17</v>
      </c>
      <c r="DN595" s="616">
        <f t="shared" si="2643"/>
        <v>17</v>
      </c>
      <c r="DO595" s="616">
        <f t="shared" si="2644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50">IF(B593="","",B593*B594*B595/B$46/365/$G$1)</f>
        <v>2.0665362035225047E-3</v>
      </c>
      <c r="C596" s="408" t="str">
        <f t="shared" si="2650"/>
        <v/>
      </c>
      <c r="D596" s="408">
        <f t="shared" si="2650"/>
        <v>5.1663405088062629E-3</v>
      </c>
      <c r="E596" s="408">
        <f t="shared" si="2650"/>
        <v>8.6105675146771043E-3</v>
      </c>
      <c r="F596" s="408" t="str">
        <f t="shared" si="2650"/>
        <v/>
      </c>
      <c r="G596" s="408">
        <f t="shared" si="2650"/>
        <v>7.534246575342466E-3</v>
      </c>
      <c r="H596" s="408">
        <f t="shared" si="2650"/>
        <v>3.4442270058708414E-3</v>
      </c>
      <c r="I596" s="408" t="str">
        <f t="shared" si="2650"/>
        <v/>
      </c>
      <c r="J596" s="408" t="str">
        <f t="shared" si="2650"/>
        <v/>
      </c>
      <c r="K596" s="408" t="str">
        <f t="shared" ref="K596:R596" si="2651">IF(K593="","",K593*K594*K595/K$46/365/$G$1)</f>
        <v/>
      </c>
      <c r="L596" s="408" t="str">
        <f t="shared" si="2651"/>
        <v/>
      </c>
      <c r="M596" s="408" t="str">
        <f t="shared" si="2651"/>
        <v/>
      </c>
      <c r="N596" s="408" t="str">
        <f t="shared" si="2651"/>
        <v/>
      </c>
      <c r="O596" s="408" t="str">
        <f t="shared" si="2651"/>
        <v/>
      </c>
      <c r="P596" s="408" t="str">
        <f t="shared" si="2651"/>
        <v/>
      </c>
      <c r="Q596" s="408" t="str">
        <f t="shared" si="2651"/>
        <v/>
      </c>
      <c r="R596" s="408" t="str">
        <f t="shared" si="2651"/>
        <v/>
      </c>
      <c r="S596" s="427"/>
      <c r="T596" s="408" t="str">
        <f t="shared" ref="T596:AB596" si="2652">IF(T593="","",T593*T594*T595/T$46/365/$G$1)</f>
        <v/>
      </c>
      <c r="U596" s="408" t="str">
        <f t="shared" si="2652"/>
        <v/>
      </c>
      <c r="V596" s="408">
        <f t="shared" si="2652"/>
        <v>1.7938682322243967E-4</v>
      </c>
      <c r="W596" s="408" t="str">
        <f t="shared" si="2652"/>
        <v/>
      </c>
      <c r="X596" s="408" t="str">
        <f t="shared" si="2652"/>
        <v/>
      </c>
      <c r="Y596" s="408" t="str">
        <f t="shared" si="2652"/>
        <v/>
      </c>
      <c r="Z596" s="408" t="str">
        <f t="shared" si="2652"/>
        <v/>
      </c>
      <c r="AA596" s="408" t="str">
        <f t="shared" si="2652"/>
        <v/>
      </c>
      <c r="AB596" s="408">
        <f t="shared" si="2652"/>
        <v>1.8451216102879507E-4</v>
      </c>
      <c r="AC596" s="408" t="str">
        <f t="shared" ref="AC596:AJ596" si="2653">IF(AC593="","",AC593*AC594*AC595/AC$46/365/$G$1)</f>
        <v/>
      </c>
      <c r="AD596" s="408" t="str">
        <f t="shared" si="2653"/>
        <v/>
      </c>
      <c r="AE596" s="408" t="str">
        <f t="shared" si="2653"/>
        <v/>
      </c>
      <c r="AF596" s="408" t="str">
        <f t="shared" si="2653"/>
        <v/>
      </c>
      <c r="AG596" s="408" t="str">
        <f t="shared" si="2653"/>
        <v/>
      </c>
      <c r="AH596" s="408" t="str">
        <f t="shared" si="2653"/>
        <v/>
      </c>
      <c r="AI596" s="408" t="str">
        <f t="shared" si="2653"/>
        <v/>
      </c>
      <c r="AJ596" s="408" t="str">
        <f t="shared" si="2653"/>
        <v/>
      </c>
      <c r="AK596" s="427"/>
      <c r="AL596" s="408" t="str">
        <f t="shared" ref="AL596:AT596" si="2654">IF(AL593="","",AL593*AL594*AL595/AL$46/365/$G$1)</f>
        <v/>
      </c>
      <c r="AM596" s="408" t="str">
        <f t="shared" si="2654"/>
        <v/>
      </c>
      <c r="AN596" s="408">
        <f t="shared" si="2654"/>
        <v>1.9373776908023482E-3</v>
      </c>
      <c r="AO596" s="408" t="str">
        <f t="shared" si="2654"/>
        <v/>
      </c>
      <c r="AP596" s="408" t="str">
        <f t="shared" si="2654"/>
        <v/>
      </c>
      <c r="AQ596" s="408" t="str">
        <f t="shared" si="2654"/>
        <v/>
      </c>
      <c r="AR596" s="408">
        <f t="shared" si="2654"/>
        <v>3.2289628180039143E-4</v>
      </c>
      <c r="AS596" s="408" t="str">
        <f t="shared" si="2654"/>
        <v/>
      </c>
      <c r="AT596" s="408">
        <f t="shared" si="2654"/>
        <v>3.0998043052837573E-3</v>
      </c>
      <c r="AU596" s="408" t="str">
        <f t="shared" ref="AU596:BB596" si="2655">IF(AU593="","",AU593*AU594*AU595/AU$46/365/$G$1)</f>
        <v/>
      </c>
      <c r="AV596" s="408" t="str">
        <f t="shared" si="2655"/>
        <v/>
      </c>
      <c r="AW596" s="408" t="str">
        <f t="shared" si="2655"/>
        <v/>
      </c>
      <c r="AX596" s="408" t="str">
        <f t="shared" si="2655"/>
        <v/>
      </c>
      <c r="AY596" s="408" t="str">
        <f t="shared" si="2655"/>
        <v/>
      </c>
      <c r="AZ596" s="408" t="str">
        <f t="shared" si="2655"/>
        <v/>
      </c>
      <c r="BA596" s="408" t="str">
        <f t="shared" si="2655"/>
        <v/>
      </c>
      <c r="BB596" s="408" t="str">
        <f t="shared" si="2655"/>
        <v/>
      </c>
      <c r="BC596" s="427"/>
      <c r="BD596" s="408" t="str">
        <f t="shared" ref="BD596:BL596" si="2656">IF(BD593="","",BD593*BD594*BD595/BD$46/365/$G$1)</f>
        <v/>
      </c>
      <c r="BE596" s="408" t="str">
        <f t="shared" si="2656"/>
        <v/>
      </c>
      <c r="BF596" s="408" t="str">
        <f t="shared" si="2656"/>
        <v/>
      </c>
      <c r="BG596" s="408" t="str">
        <f t="shared" si="2656"/>
        <v/>
      </c>
      <c r="BH596" s="408" t="str">
        <f t="shared" si="2656"/>
        <v/>
      </c>
      <c r="BI596" s="408" t="str">
        <f t="shared" si="2656"/>
        <v/>
      </c>
      <c r="BJ596" s="408" t="str">
        <f t="shared" si="2656"/>
        <v/>
      </c>
      <c r="BK596" s="408" t="str">
        <f t="shared" si="2656"/>
        <v/>
      </c>
      <c r="BL596" s="408" t="str">
        <f t="shared" si="2656"/>
        <v/>
      </c>
      <c r="BM596" s="408" t="str">
        <f t="shared" ref="BM596:BT596" si="2657">IF(BM593="","",BM593*BM594*BM595/BM$46/365/$G$1)</f>
        <v/>
      </c>
      <c r="BN596" s="408" t="str">
        <f t="shared" si="2657"/>
        <v/>
      </c>
      <c r="BO596" s="408" t="str">
        <f t="shared" si="2657"/>
        <v/>
      </c>
      <c r="BP596" s="408" t="str">
        <f t="shared" si="2657"/>
        <v/>
      </c>
      <c r="BQ596" s="408" t="str">
        <f t="shared" si="2657"/>
        <v/>
      </c>
      <c r="BR596" s="408" t="str">
        <f t="shared" si="2657"/>
        <v/>
      </c>
      <c r="BS596" s="408" t="str">
        <f t="shared" si="2657"/>
        <v/>
      </c>
      <c r="BT596" s="408" t="str">
        <f t="shared" si="2657"/>
        <v/>
      </c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3" t="str">
        <f t="shared" si="2639"/>
        <v/>
      </c>
      <c r="CE596" s="1114" t="str">
        <f t="shared" si="2639"/>
        <v/>
      </c>
      <c r="CF596" s="1115" t="str">
        <f t="shared" si="2639"/>
        <v/>
      </c>
      <c r="CG596" s="1115" t="str">
        <f t="shared" si="2639"/>
        <v/>
      </c>
      <c r="CH596" s="1115" t="str">
        <f t="shared" si="2639"/>
        <v/>
      </c>
      <c r="CI596" s="1115" t="str">
        <f t="shared" si="2639"/>
        <v/>
      </c>
      <c r="CJ596" s="1115" t="str">
        <f t="shared" si="2639"/>
        <v/>
      </c>
      <c r="CK596" s="1116" t="str">
        <f t="shared" si="2639"/>
        <v/>
      </c>
      <c r="CL596" s="1116" t="str">
        <f t="shared" si="2639"/>
        <v/>
      </c>
      <c r="CM596" s="1116" t="str">
        <f t="shared" si="2639"/>
        <v/>
      </c>
      <c r="CN596" s="1115" t="str">
        <f t="shared" si="2640"/>
        <v/>
      </c>
      <c r="CO596" s="1115" t="str">
        <f t="shared" si="2640"/>
        <v/>
      </c>
      <c r="CP596" s="1115" t="str">
        <f t="shared" si="2640"/>
        <v/>
      </c>
      <c r="CQ596" s="1115" t="str">
        <f t="shared" si="2640"/>
        <v/>
      </c>
      <c r="CR596" s="1115" t="str">
        <f t="shared" si="2640"/>
        <v/>
      </c>
      <c r="CS596" s="1114" t="str">
        <f t="shared" si="2640"/>
        <v/>
      </c>
      <c r="CT596" s="1117" t="str">
        <f t="shared" si="2640"/>
        <v/>
      </c>
      <c r="CU596" s="312" t="str">
        <f t="shared" ref="CU596:DK596" si="265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58"/>
        <v/>
      </c>
      <c r="CW596" s="314" t="str">
        <f t="shared" si="2658"/>
        <v/>
      </c>
      <c r="CX596" s="314" t="str">
        <f t="shared" si="2658"/>
        <v/>
      </c>
      <c r="CY596" s="314" t="str">
        <f t="shared" si="2658"/>
        <v/>
      </c>
      <c r="CZ596" s="314" t="str">
        <f t="shared" si="2658"/>
        <v/>
      </c>
      <c r="DA596" s="314" t="str">
        <f t="shared" si="2658"/>
        <v/>
      </c>
      <c r="DB596" s="315" t="str">
        <f t="shared" si="2658"/>
        <v/>
      </c>
      <c r="DC596" s="315" t="str">
        <f t="shared" si="2658"/>
        <v/>
      </c>
      <c r="DD596" s="315" t="str">
        <f t="shared" si="2658"/>
        <v/>
      </c>
      <c r="DE596" s="314" t="str">
        <f t="shared" si="2658"/>
        <v/>
      </c>
      <c r="DF596" s="314" t="str">
        <f t="shared" si="2658"/>
        <v/>
      </c>
      <c r="DG596" s="314" t="str">
        <f t="shared" si="2658"/>
        <v/>
      </c>
      <c r="DH596" s="314" t="str">
        <f t="shared" si="2658"/>
        <v/>
      </c>
      <c r="DI596" s="314" t="str">
        <f t="shared" si="2658"/>
        <v/>
      </c>
      <c r="DJ596" s="313" t="str">
        <f t="shared" si="2658"/>
        <v/>
      </c>
      <c r="DK596" s="312" t="str">
        <f t="shared" si="2658"/>
        <v/>
      </c>
      <c r="DL596" s="428">
        <f t="shared" si="2641"/>
        <v>5</v>
      </c>
      <c r="DM596" s="66">
        <f t="shared" si="2642"/>
        <v>2</v>
      </c>
      <c r="DN596" s="66">
        <f t="shared" si="2643"/>
        <v>3</v>
      </c>
      <c r="DO596" s="66">
        <f t="shared" si="264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59">
        <f t="shared" ref="BZ597:BZ598" si="2659">IF(DL597&lt;3,"",(SUM(B597:R597)-MIN(B597:R597)-MAX(B597:R597))/(DL597-2))</f>
        <v>0.53333333333333321</v>
      </c>
      <c r="CA597" s="659" t="str">
        <f t="shared" ref="CA597:CA598" si="2660">IF(DM597&lt;3,"",(SUM(T597:AJ597)-MIN(T597:AJ597)-MAX(T597:AJ597))/(DM597-2))</f>
        <v/>
      </c>
      <c r="CB597" s="659" t="str">
        <f t="shared" ref="CB597:CB598" si="2661">IF(DN597&lt;3,"",(SUM(AL597:BB597)-MIN(AL597:BB597)-MAX(AL597:BB597))/(DN597-2))</f>
        <v/>
      </c>
      <c r="CC597" s="660" t="str">
        <f t="shared" ref="CC597:CC598" si="2662">IF(DO597&lt;3,"",(SUM(BD597:BT597)-MIN(BD597:BT597)-MAX(BD597:BT597))/(DO597-2))</f>
        <v/>
      </c>
      <c r="CD597" s="1215"/>
      <c r="CE597" s="1216"/>
      <c r="CF597" s="1217"/>
      <c r="CG597" s="1217"/>
      <c r="CH597" s="1217"/>
      <c r="CI597" s="1217"/>
      <c r="CJ597" s="1217"/>
      <c r="CK597" s="1218"/>
      <c r="CL597" s="1218"/>
      <c r="CM597" s="1218"/>
      <c r="CN597" s="1217"/>
      <c r="CO597" s="1217"/>
      <c r="CP597" s="1217"/>
      <c r="CQ597" s="1217"/>
      <c r="CR597" s="1217"/>
      <c r="CS597" s="1216"/>
      <c r="CT597" s="1219"/>
      <c r="CU597" s="1220">
        <v>0</v>
      </c>
      <c r="CV597" s="1221">
        <v>0</v>
      </c>
      <c r="CW597" s="1221">
        <v>0</v>
      </c>
      <c r="CX597" s="1221">
        <v>0</v>
      </c>
      <c r="CY597" s="1222"/>
      <c r="CZ597" s="326" t="str">
        <f t="shared" ref="CZ597:DK598" si="26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663"/>
        <v/>
      </c>
      <c r="DB597" s="327" t="str">
        <f t="shared" si="2663"/>
        <v/>
      </c>
      <c r="DC597" s="327" t="str">
        <f t="shared" si="2663"/>
        <v/>
      </c>
      <c r="DD597" s="327" t="str">
        <f t="shared" si="2663"/>
        <v/>
      </c>
      <c r="DE597" s="326" t="str">
        <f t="shared" si="2663"/>
        <v/>
      </c>
      <c r="DF597" s="326" t="str">
        <f t="shared" si="2663"/>
        <v/>
      </c>
      <c r="DG597" s="326" t="str">
        <f t="shared" si="2663"/>
        <v/>
      </c>
      <c r="DH597" s="326" t="str">
        <f t="shared" si="2663"/>
        <v/>
      </c>
      <c r="DI597" s="326" t="str">
        <f t="shared" si="2663"/>
        <v/>
      </c>
      <c r="DJ597" s="325" t="str">
        <f t="shared" si="2663"/>
        <v/>
      </c>
      <c r="DK597" s="324" t="str">
        <f t="shared" si="2663"/>
        <v/>
      </c>
      <c r="DL597" s="428">
        <f t="shared" si="2641"/>
        <v>5</v>
      </c>
      <c r="DM597" s="66">
        <f t="shared" si="2642"/>
        <v>2</v>
      </c>
      <c r="DN597" s="66">
        <f t="shared" si="2643"/>
        <v>2</v>
      </c>
      <c r="DO597" s="66">
        <f t="shared" si="264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664">IF(B597="","",B593*B594*B597)</f>
        <v>24</v>
      </c>
      <c r="C598" s="405" t="str">
        <f t="shared" si="2664"/>
        <v/>
      </c>
      <c r="D598" s="405">
        <f t="shared" si="2664"/>
        <v>43.199999999999996</v>
      </c>
      <c r="E598" s="405">
        <f t="shared" si="2664"/>
        <v>60</v>
      </c>
      <c r="F598" s="405" t="str">
        <f t="shared" si="2664"/>
        <v/>
      </c>
      <c r="G598" s="405">
        <f t="shared" si="2664"/>
        <v>70</v>
      </c>
      <c r="H598" s="405">
        <f t="shared" si="2664"/>
        <v>192</v>
      </c>
      <c r="I598" s="405" t="str">
        <f t="shared" si="2664"/>
        <v/>
      </c>
      <c r="J598" s="405" t="str">
        <f t="shared" si="2664"/>
        <v/>
      </c>
      <c r="K598" s="405" t="str">
        <f t="shared" ref="K598:R598" si="2665">IF(K597="","",K593*K594*K597)</f>
        <v/>
      </c>
      <c r="L598" s="405" t="str">
        <f t="shared" si="2665"/>
        <v/>
      </c>
      <c r="M598" s="405" t="str">
        <f t="shared" si="2665"/>
        <v/>
      </c>
      <c r="N598" s="405" t="str">
        <f t="shared" si="2665"/>
        <v/>
      </c>
      <c r="O598" s="405" t="str">
        <f t="shared" si="2665"/>
        <v/>
      </c>
      <c r="P598" s="405" t="str">
        <f t="shared" si="2665"/>
        <v/>
      </c>
      <c r="Q598" s="405" t="str">
        <f t="shared" si="2665"/>
        <v/>
      </c>
      <c r="R598" s="405" t="str">
        <f t="shared" si="2665"/>
        <v/>
      </c>
      <c r="S598" s="437"/>
      <c r="T598" s="405" t="str">
        <f t="shared" ref="T598:AJ598" si="2666">IF(T597="","",T593*T594*T597)</f>
        <v/>
      </c>
      <c r="U598" s="405" t="str">
        <f t="shared" si="2666"/>
        <v/>
      </c>
      <c r="V598" s="405">
        <f t="shared" si="2666"/>
        <v>200</v>
      </c>
      <c r="W598" s="405" t="str">
        <f t="shared" si="2666"/>
        <v/>
      </c>
      <c r="X598" s="405" t="str">
        <f t="shared" si="2666"/>
        <v/>
      </c>
      <c r="Y598" s="405" t="str">
        <f t="shared" si="2666"/>
        <v/>
      </c>
      <c r="Z598" s="405" t="str">
        <f t="shared" si="2666"/>
        <v/>
      </c>
      <c r="AA598" s="405" t="str">
        <f t="shared" si="2666"/>
        <v/>
      </c>
      <c r="AB598" s="405">
        <f t="shared" si="2666"/>
        <v>12</v>
      </c>
      <c r="AC598" s="405" t="str">
        <f t="shared" si="2666"/>
        <v/>
      </c>
      <c r="AD598" s="405" t="str">
        <f t="shared" si="2666"/>
        <v/>
      </c>
      <c r="AE598" s="405" t="str">
        <f t="shared" si="2666"/>
        <v/>
      </c>
      <c r="AF598" s="405" t="str">
        <f t="shared" si="2666"/>
        <v/>
      </c>
      <c r="AG598" s="405" t="str">
        <f t="shared" si="2666"/>
        <v/>
      </c>
      <c r="AH598" s="405" t="str">
        <f t="shared" si="2666"/>
        <v/>
      </c>
      <c r="AI598" s="405" t="str">
        <f t="shared" si="2666"/>
        <v/>
      </c>
      <c r="AJ598" s="405" t="str">
        <f t="shared" si="2666"/>
        <v/>
      </c>
      <c r="AK598" s="437"/>
      <c r="AL598" s="405" t="str">
        <f t="shared" ref="AL598:AT598" si="2667">IF(AL597="","",AL593*AL594*AL597)</f>
        <v/>
      </c>
      <c r="AM598" s="405" t="str">
        <f t="shared" si="2667"/>
        <v/>
      </c>
      <c r="AN598" s="405" t="str">
        <f t="shared" si="2667"/>
        <v/>
      </c>
      <c r="AO598" s="405" t="str">
        <f t="shared" si="2667"/>
        <v/>
      </c>
      <c r="AP598" s="405" t="str">
        <f t="shared" si="2667"/>
        <v/>
      </c>
      <c r="AQ598" s="405" t="str">
        <f t="shared" si="2667"/>
        <v/>
      </c>
      <c r="AR598" s="405">
        <f t="shared" si="2667"/>
        <v>6</v>
      </c>
      <c r="AS598" s="405" t="str">
        <f t="shared" si="2667"/>
        <v/>
      </c>
      <c r="AT598" s="405">
        <f t="shared" si="2667"/>
        <v>144</v>
      </c>
      <c r="AU598" s="405" t="str">
        <f t="shared" ref="AU598:BB598" si="2668">IF(AU597="","",AU593*AU594*AU597)</f>
        <v/>
      </c>
      <c r="AV598" s="405" t="str">
        <f t="shared" si="2668"/>
        <v/>
      </c>
      <c r="AW598" s="405" t="str">
        <f t="shared" si="2668"/>
        <v/>
      </c>
      <c r="AX598" s="405" t="str">
        <f t="shared" si="2668"/>
        <v/>
      </c>
      <c r="AY598" s="405" t="str">
        <f t="shared" si="2668"/>
        <v/>
      </c>
      <c r="AZ598" s="405" t="str">
        <f t="shared" si="2668"/>
        <v/>
      </c>
      <c r="BA598" s="405" t="str">
        <f t="shared" si="2668"/>
        <v/>
      </c>
      <c r="BB598" s="405" t="str">
        <f t="shared" si="2668"/>
        <v/>
      </c>
      <c r="BC598" s="437"/>
      <c r="BD598" s="405" t="str">
        <f t="shared" ref="BD598:BL598" si="2669">IF(BD597="","",BD593*BD594*BD597)</f>
        <v/>
      </c>
      <c r="BE598" s="405" t="str">
        <f t="shared" si="2669"/>
        <v/>
      </c>
      <c r="BF598" s="405" t="str">
        <f t="shared" si="2669"/>
        <v/>
      </c>
      <c r="BG598" s="405" t="str">
        <f t="shared" si="2669"/>
        <v/>
      </c>
      <c r="BH598" s="405" t="str">
        <f t="shared" si="2669"/>
        <v/>
      </c>
      <c r="BI598" s="405" t="str">
        <f t="shared" si="2669"/>
        <v/>
      </c>
      <c r="BJ598" s="405" t="str">
        <f t="shared" si="2669"/>
        <v/>
      </c>
      <c r="BK598" s="405" t="str">
        <f t="shared" si="2669"/>
        <v/>
      </c>
      <c r="BL598" s="405" t="str">
        <f t="shared" si="2669"/>
        <v/>
      </c>
      <c r="BM598" s="405" t="str">
        <f t="shared" ref="BM598:BT598" si="2670">IF(BM597="","",BM593*BM594*BM597)</f>
        <v/>
      </c>
      <c r="BN598" s="405" t="str">
        <f t="shared" si="2670"/>
        <v/>
      </c>
      <c r="BO598" s="405" t="str">
        <f t="shared" si="2670"/>
        <v/>
      </c>
      <c r="BP598" s="405" t="str">
        <f t="shared" si="2670"/>
        <v/>
      </c>
      <c r="BQ598" s="405" t="str">
        <f t="shared" si="2670"/>
        <v/>
      </c>
      <c r="BR598" s="405" t="str">
        <f t="shared" si="2670"/>
        <v/>
      </c>
      <c r="BS598" s="405" t="str">
        <f t="shared" si="2670"/>
        <v/>
      </c>
      <c r="BT598" s="405" t="str">
        <f t="shared" si="2670"/>
        <v/>
      </c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59">
        <f t="shared" si="2659"/>
        <v>57.733333333333327</v>
      </c>
      <c r="CA598" s="659" t="str">
        <f t="shared" si="2660"/>
        <v/>
      </c>
      <c r="CB598" s="659" t="str">
        <f t="shared" si="2661"/>
        <v/>
      </c>
      <c r="CC598" s="660" t="str">
        <f t="shared" si="2662"/>
        <v/>
      </c>
      <c r="CD598" s="1215"/>
      <c r="CE598" s="1216"/>
      <c r="CF598" s="1217"/>
      <c r="CG598" s="1217"/>
      <c r="CH598" s="1217"/>
      <c r="CI598" s="1217"/>
      <c r="CJ598" s="1217"/>
      <c r="CK598" s="1218"/>
      <c r="CL598" s="1218"/>
      <c r="CM598" s="1218"/>
      <c r="CN598" s="1217"/>
      <c r="CO598" s="1217"/>
      <c r="CP598" s="1217"/>
      <c r="CQ598" s="1217"/>
      <c r="CR598" s="1217"/>
      <c r="CS598" s="1216"/>
      <c r="CT598" s="1219"/>
      <c r="CU598" s="1220">
        <v>0</v>
      </c>
      <c r="CV598" s="1221">
        <v>0</v>
      </c>
      <c r="CW598" s="1221">
        <v>0</v>
      </c>
      <c r="CX598" s="1221">
        <v>0</v>
      </c>
      <c r="CY598" s="1222"/>
      <c r="CZ598" s="326" t="str">
        <f t="shared" si="2663"/>
        <v/>
      </c>
      <c r="DA598" s="326" t="str">
        <f t="shared" si="2663"/>
        <v/>
      </c>
      <c r="DB598" s="327" t="str">
        <f t="shared" si="2663"/>
        <v/>
      </c>
      <c r="DC598" s="327" t="str">
        <f t="shared" si="2663"/>
        <v/>
      </c>
      <c r="DD598" s="327" t="str">
        <f t="shared" si="2663"/>
        <v/>
      </c>
      <c r="DE598" s="326" t="str">
        <f t="shared" si="2663"/>
        <v/>
      </c>
      <c r="DF598" s="326" t="str">
        <f t="shared" si="2663"/>
        <v/>
      </c>
      <c r="DG598" s="326" t="str">
        <f t="shared" si="2663"/>
        <v/>
      </c>
      <c r="DH598" s="326" t="str">
        <f t="shared" si="2663"/>
        <v/>
      </c>
      <c r="DI598" s="326" t="str">
        <f t="shared" si="2663"/>
        <v/>
      </c>
      <c r="DJ598" s="325" t="str">
        <f t="shared" si="2663"/>
        <v/>
      </c>
      <c r="DK598" s="324" t="str">
        <f t="shared" si="2663"/>
        <v/>
      </c>
      <c r="DL598" s="428">
        <f t="shared" si="2641"/>
        <v>5</v>
      </c>
      <c r="DM598" s="66">
        <f t="shared" si="2642"/>
        <v>2</v>
      </c>
      <c r="DN598" s="66">
        <f t="shared" si="2643"/>
        <v>2</v>
      </c>
      <c r="DO598" s="66">
        <f t="shared" si="264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5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671">IF(DL600&lt;3,"",(SUM(B600:R600)-MIN(B600:R600)-MAX(B600:R600))/(DL600-2))</f>
        <v/>
      </c>
      <c r="CA600" s="659" t="str">
        <f t="shared" ref="CA600:CA601" si="2672">IF(DM600&lt;3,"",(SUM(T600:AJ600)-MIN(T600:AJ600)-MAX(T600:AJ600))/(DM600-2))</f>
        <v/>
      </c>
      <c r="CB600" s="659" t="str">
        <f t="shared" ref="CB600:CB601" si="2673">IF(DN600&lt;3,"",(SUM(AL600:BB600)-MIN(AL600:BB600)-MAX(AL600:BB600))/(DN600-2))</f>
        <v/>
      </c>
      <c r="CC600" s="660">
        <f t="shared" ref="CC600:CC601" si="2674">IF(DO600&lt;3,"",(SUM(BD600:BT600)-MIN(BD600:BT600)-MAX(BD600:BT600))/(DO600-2))</f>
        <v>26</v>
      </c>
      <c r="CD600" s="301" t="str">
        <f t="shared" ref="CD600:CT604" si="267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675"/>
        <v/>
      </c>
      <c r="CF600" s="58" t="str">
        <f t="shared" si="2675"/>
        <v/>
      </c>
      <c r="CG600" s="58" t="str">
        <f t="shared" si="2675"/>
        <v/>
      </c>
      <c r="CH600" s="58" t="str">
        <f t="shared" si="2675"/>
        <v/>
      </c>
      <c r="CI600" s="58" t="str">
        <f t="shared" si="2675"/>
        <v/>
      </c>
      <c r="CJ600" s="58">
        <f t="shared" si="2675"/>
        <v>6</v>
      </c>
      <c r="CK600" s="78">
        <f t="shared" si="2675"/>
        <v>8</v>
      </c>
      <c r="CL600" s="78">
        <f t="shared" si="2675"/>
        <v>18</v>
      </c>
      <c r="CM600" s="78">
        <f t="shared" si="2675"/>
        <v>52</v>
      </c>
      <c r="CN600" s="58">
        <f t="shared" si="2675"/>
        <v>90</v>
      </c>
      <c r="CO600" s="58" t="str">
        <f t="shared" si="2675"/>
        <v/>
      </c>
      <c r="CP600" s="58" t="str">
        <f t="shared" si="2675"/>
        <v/>
      </c>
      <c r="CQ600" s="58" t="str">
        <f t="shared" si="2675"/>
        <v/>
      </c>
      <c r="CR600" s="58" t="str">
        <f t="shared" si="2675"/>
        <v/>
      </c>
      <c r="CS600" s="57" t="str">
        <f t="shared" si="2675"/>
        <v/>
      </c>
      <c r="CT600" s="302" t="str">
        <f t="shared" si="2675"/>
        <v/>
      </c>
      <c r="CU600" s="324" t="str">
        <f t="shared" ref="CU600:DK604" si="267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676"/>
        <v/>
      </c>
      <c r="CW600" s="326" t="str">
        <f t="shared" si="2676"/>
        <v/>
      </c>
      <c r="CX600" s="326" t="str">
        <f t="shared" si="2676"/>
        <v/>
      </c>
      <c r="CY600" s="326" t="str">
        <f t="shared" si="2676"/>
        <v/>
      </c>
      <c r="CZ600" s="326" t="str">
        <f t="shared" si="2676"/>
        <v/>
      </c>
      <c r="DA600" s="326">
        <f t="shared" si="2676"/>
        <v>6</v>
      </c>
      <c r="DB600" s="327">
        <f t="shared" si="2676"/>
        <v>8</v>
      </c>
      <c r="DC600" s="327">
        <f t="shared" si="2676"/>
        <v>18</v>
      </c>
      <c r="DD600" s="327">
        <f t="shared" si="2676"/>
        <v>52</v>
      </c>
      <c r="DE600" s="326">
        <f t="shared" si="2676"/>
        <v>90</v>
      </c>
      <c r="DF600" s="326" t="str">
        <f t="shared" si="2676"/>
        <v/>
      </c>
      <c r="DG600" s="326" t="str">
        <f t="shared" si="2676"/>
        <v/>
      </c>
      <c r="DH600" s="326" t="str">
        <f t="shared" si="2676"/>
        <v/>
      </c>
      <c r="DI600" s="326" t="str">
        <f t="shared" si="2676"/>
        <v/>
      </c>
      <c r="DJ600" s="325" t="str">
        <f t="shared" si="2676"/>
        <v/>
      </c>
      <c r="DK600" s="324" t="str">
        <f t="shared" si="2676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677">950*$K$1</f>
        <v>950</v>
      </c>
      <c r="D601" s="386">
        <f t="shared" si="2677"/>
        <v>950</v>
      </c>
      <c r="E601" s="386">
        <f t="shared" si="2677"/>
        <v>950</v>
      </c>
      <c r="F601" s="386">
        <v>950</v>
      </c>
      <c r="G601" s="386">
        <f t="shared" si="2677"/>
        <v>950</v>
      </c>
      <c r="H601" s="386">
        <f t="shared" si="2677"/>
        <v>950</v>
      </c>
      <c r="I601" s="386">
        <f t="shared" si="2677"/>
        <v>950</v>
      </c>
      <c r="J601" s="386">
        <f t="shared" si="2677"/>
        <v>950</v>
      </c>
      <c r="K601" s="386">
        <f t="shared" si="2677"/>
        <v>950</v>
      </c>
      <c r="L601" s="386">
        <f t="shared" si="2677"/>
        <v>950</v>
      </c>
      <c r="M601" s="386">
        <f t="shared" si="2677"/>
        <v>950</v>
      </c>
      <c r="N601" s="386">
        <f t="shared" si="2677"/>
        <v>950</v>
      </c>
      <c r="O601" s="386">
        <f t="shared" si="2677"/>
        <v>950</v>
      </c>
      <c r="P601" s="386">
        <f t="shared" si="2677"/>
        <v>950</v>
      </c>
      <c r="Q601" s="386">
        <f t="shared" si="2677"/>
        <v>950</v>
      </c>
      <c r="R601" s="386">
        <f t="shared" si="2677"/>
        <v>950</v>
      </c>
      <c r="S601" s="488"/>
      <c r="T601" s="386">
        <f>950*$K$1</f>
        <v>950</v>
      </c>
      <c r="U601" s="386">
        <f t="shared" ref="U601:AJ601" si="2678">950*$K$1</f>
        <v>950</v>
      </c>
      <c r="V601" s="386">
        <f t="shared" si="2678"/>
        <v>950</v>
      </c>
      <c r="W601" s="386">
        <f t="shared" si="2678"/>
        <v>950</v>
      </c>
      <c r="X601" s="386">
        <f t="shared" si="2678"/>
        <v>950</v>
      </c>
      <c r="Y601" s="386">
        <f t="shared" si="2678"/>
        <v>950</v>
      </c>
      <c r="Z601" s="386">
        <f t="shared" si="2678"/>
        <v>950</v>
      </c>
      <c r="AA601" s="386">
        <f t="shared" si="2678"/>
        <v>950</v>
      </c>
      <c r="AB601" s="386">
        <f t="shared" si="2678"/>
        <v>950</v>
      </c>
      <c r="AC601" s="386">
        <f t="shared" si="2678"/>
        <v>950</v>
      </c>
      <c r="AD601" s="386">
        <f t="shared" si="2678"/>
        <v>950</v>
      </c>
      <c r="AE601" s="386">
        <f t="shared" si="2678"/>
        <v>950</v>
      </c>
      <c r="AF601" s="386">
        <f t="shared" si="2678"/>
        <v>950</v>
      </c>
      <c r="AG601" s="386">
        <f t="shared" si="2678"/>
        <v>950</v>
      </c>
      <c r="AH601" s="386">
        <f t="shared" si="2678"/>
        <v>950</v>
      </c>
      <c r="AI601" s="386">
        <f t="shared" si="2678"/>
        <v>950</v>
      </c>
      <c r="AJ601" s="386">
        <f t="shared" si="2678"/>
        <v>950</v>
      </c>
      <c r="AK601" s="488"/>
      <c r="AL601" s="386">
        <f>950*$K$1</f>
        <v>950</v>
      </c>
      <c r="AM601" s="386">
        <f t="shared" ref="AM601:BB601" si="2679">950*$K$1</f>
        <v>950</v>
      </c>
      <c r="AN601" s="386">
        <f t="shared" si="2679"/>
        <v>950</v>
      </c>
      <c r="AO601" s="386">
        <f t="shared" si="2679"/>
        <v>950</v>
      </c>
      <c r="AP601" s="386">
        <f t="shared" si="2679"/>
        <v>950</v>
      </c>
      <c r="AQ601" s="386">
        <f t="shared" si="2679"/>
        <v>950</v>
      </c>
      <c r="AR601" s="386">
        <f t="shared" si="2679"/>
        <v>950</v>
      </c>
      <c r="AS601" s="386">
        <f t="shared" si="2679"/>
        <v>950</v>
      </c>
      <c r="AT601" s="386">
        <f t="shared" si="2679"/>
        <v>950</v>
      </c>
      <c r="AU601" s="386">
        <f t="shared" si="2679"/>
        <v>950</v>
      </c>
      <c r="AV601" s="386">
        <f t="shared" si="2679"/>
        <v>950</v>
      </c>
      <c r="AW601" s="386">
        <f t="shared" si="2679"/>
        <v>950</v>
      </c>
      <c r="AX601" s="386">
        <f t="shared" si="2679"/>
        <v>950</v>
      </c>
      <c r="AY601" s="386">
        <f t="shared" si="2679"/>
        <v>950</v>
      </c>
      <c r="AZ601" s="386">
        <f t="shared" si="2679"/>
        <v>950</v>
      </c>
      <c r="BA601" s="386">
        <f t="shared" si="2679"/>
        <v>950</v>
      </c>
      <c r="BB601" s="386">
        <f t="shared" si="2679"/>
        <v>950</v>
      </c>
      <c r="BC601" s="488"/>
      <c r="BD601" s="386">
        <f>950*$K$1</f>
        <v>950</v>
      </c>
      <c r="BE601" s="386">
        <f t="shared" ref="BE601:BY601" si="2680">950*$K$1</f>
        <v>950</v>
      </c>
      <c r="BF601" s="386">
        <f t="shared" si="2680"/>
        <v>950</v>
      </c>
      <c r="BG601" s="386">
        <f t="shared" si="2680"/>
        <v>950</v>
      </c>
      <c r="BH601" s="386">
        <f t="shared" si="2680"/>
        <v>950</v>
      </c>
      <c r="BI601" s="386">
        <f t="shared" si="2680"/>
        <v>950</v>
      </c>
      <c r="BJ601" s="386">
        <f t="shared" si="2680"/>
        <v>950</v>
      </c>
      <c r="BK601" s="386">
        <f t="shared" si="2680"/>
        <v>950</v>
      </c>
      <c r="BL601" s="386">
        <f t="shared" si="2680"/>
        <v>950</v>
      </c>
      <c r="BM601" s="386">
        <f t="shared" si="2680"/>
        <v>950</v>
      </c>
      <c r="BN601" s="386">
        <f t="shared" si="2680"/>
        <v>950</v>
      </c>
      <c r="BO601" s="386">
        <f t="shared" si="2680"/>
        <v>950</v>
      </c>
      <c r="BP601" s="386">
        <f t="shared" si="2680"/>
        <v>950</v>
      </c>
      <c r="BQ601" s="386">
        <f t="shared" si="2680"/>
        <v>950</v>
      </c>
      <c r="BR601" s="386">
        <f t="shared" si="2680"/>
        <v>950</v>
      </c>
      <c r="BS601" s="386">
        <f t="shared" si="2680"/>
        <v>950</v>
      </c>
      <c r="BT601" s="386">
        <f t="shared" si="2680"/>
        <v>950</v>
      </c>
      <c r="BU601" s="488"/>
      <c r="BV601" s="386">
        <f t="shared" si="2680"/>
        <v>950</v>
      </c>
      <c r="BW601" s="386">
        <f t="shared" si="2680"/>
        <v>950</v>
      </c>
      <c r="BX601" s="386">
        <f t="shared" si="2680"/>
        <v>950</v>
      </c>
      <c r="BY601" s="386">
        <f t="shared" si="2680"/>
        <v>950</v>
      </c>
      <c r="BZ601" s="659">
        <f t="shared" si="2671"/>
        <v>950</v>
      </c>
      <c r="CA601" s="659">
        <f t="shared" si="2672"/>
        <v>950</v>
      </c>
      <c r="CB601" s="659">
        <f t="shared" si="2673"/>
        <v>950</v>
      </c>
      <c r="CC601" s="660">
        <f t="shared" si="2674"/>
        <v>950</v>
      </c>
      <c r="CD601" s="301">
        <f t="shared" si="2675"/>
        <v>950</v>
      </c>
      <c r="CE601" s="57">
        <f t="shared" si="2675"/>
        <v>950</v>
      </c>
      <c r="CF601" s="58">
        <f t="shared" si="2675"/>
        <v>950</v>
      </c>
      <c r="CG601" s="58">
        <f t="shared" si="2675"/>
        <v>950</v>
      </c>
      <c r="CH601" s="58">
        <f t="shared" si="2675"/>
        <v>950</v>
      </c>
      <c r="CI601" s="58">
        <f t="shared" si="2675"/>
        <v>950</v>
      </c>
      <c r="CJ601" s="58">
        <f t="shared" si="2675"/>
        <v>950</v>
      </c>
      <c r="CK601" s="78">
        <f t="shared" si="2675"/>
        <v>950</v>
      </c>
      <c r="CL601" s="78">
        <f t="shared" si="2675"/>
        <v>950</v>
      </c>
      <c r="CM601" s="78">
        <f t="shared" si="2675"/>
        <v>950</v>
      </c>
      <c r="CN601" s="58">
        <f t="shared" si="2675"/>
        <v>950</v>
      </c>
      <c r="CO601" s="58">
        <f t="shared" si="2675"/>
        <v>950</v>
      </c>
      <c r="CP601" s="58">
        <f t="shared" si="2675"/>
        <v>950</v>
      </c>
      <c r="CQ601" s="58">
        <f t="shared" si="2675"/>
        <v>950</v>
      </c>
      <c r="CR601" s="58">
        <f t="shared" si="2675"/>
        <v>950</v>
      </c>
      <c r="CS601" s="57">
        <f t="shared" si="2675"/>
        <v>950</v>
      </c>
      <c r="CT601" s="302">
        <f t="shared" si="2675"/>
        <v>950</v>
      </c>
      <c r="CU601" s="324">
        <f t="shared" si="2676"/>
        <v>950</v>
      </c>
      <c r="CV601" s="325">
        <f t="shared" si="2676"/>
        <v>950</v>
      </c>
      <c r="CW601" s="326">
        <f t="shared" si="2676"/>
        <v>950</v>
      </c>
      <c r="CX601" s="326">
        <f t="shared" si="2676"/>
        <v>950</v>
      </c>
      <c r="CY601" s="326">
        <f t="shared" si="2676"/>
        <v>950</v>
      </c>
      <c r="CZ601" s="326">
        <f t="shared" si="2676"/>
        <v>950</v>
      </c>
      <c r="DA601" s="326">
        <f t="shared" si="2676"/>
        <v>950</v>
      </c>
      <c r="DB601" s="327">
        <f t="shared" si="2676"/>
        <v>950</v>
      </c>
      <c r="DC601" s="327">
        <f t="shared" si="2676"/>
        <v>950</v>
      </c>
      <c r="DD601" s="327">
        <f t="shared" si="2676"/>
        <v>950</v>
      </c>
      <c r="DE601" s="326">
        <f t="shared" si="2676"/>
        <v>950</v>
      </c>
      <c r="DF601" s="326">
        <f t="shared" si="2676"/>
        <v>950</v>
      </c>
      <c r="DG601" s="326">
        <f t="shared" si="2676"/>
        <v>950</v>
      </c>
      <c r="DH601" s="326">
        <f t="shared" si="2676"/>
        <v>950</v>
      </c>
      <c r="DI601" s="326">
        <f t="shared" si="2676"/>
        <v>950</v>
      </c>
      <c r="DJ601" s="325">
        <f t="shared" si="2676"/>
        <v>950</v>
      </c>
      <c r="DK601" s="324">
        <f t="shared" si="2676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681">IF(B600="","",B600*B601/B$46/365/$G$1)</f>
        <v/>
      </c>
      <c r="C602" s="408">
        <f t="shared" si="2681"/>
        <v>7.0822849687820332E-3</v>
      </c>
      <c r="D602" s="408" t="str">
        <f t="shared" si="2681"/>
        <v/>
      </c>
      <c r="E602" s="408">
        <f t="shared" si="2681"/>
        <v>1.2807131985214175E-2</v>
      </c>
      <c r="F602" s="408" t="str">
        <f t="shared" si="2681"/>
        <v/>
      </c>
      <c r="G602" s="408" t="str">
        <f t="shared" si="2681"/>
        <v/>
      </c>
      <c r="H602" s="408" t="str">
        <f t="shared" si="2681"/>
        <v/>
      </c>
      <c r="I602" s="408" t="str">
        <f t="shared" si="2681"/>
        <v/>
      </c>
      <c r="J602" s="408" t="str">
        <f t="shared" si="2681"/>
        <v/>
      </c>
      <c r="K602" s="408" t="str">
        <f t="shared" ref="K602:R602" si="2682">IF(K600="","",K600*K601/K$46/365/$G$1)</f>
        <v/>
      </c>
      <c r="L602" s="408" t="str">
        <f t="shared" si="2682"/>
        <v/>
      </c>
      <c r="M602" s="408" t="str">
        <f t="shared" si="2682"/>
        <v/>
      </c>
      <c r="N602" s="408" t="str">
        <f t="shared" si="2682"/>
        <v/>
      </c>
      <c r="O602" s="408" t="str">
        <f t="shared" si="2682"/>
        <v/>
      </c>
      <c r="P602" s="408" t="str">
        <f t="shared" si="2682"/>
        <v/>
      </c>
      <c r="Q602" s="408" t="str">
        <f t="shared" si="2682"/>
        <v/>
      </c>
      <c r="R602" s="408" t="str">
        <f t="shared" si="2682"/>
        <v/>
      </c>
      <c r="S602" s="488"/>
      <c r="T602" s="408" t="str">
        <f t="shared" ref="T602:AB602" si="2683">IF(T600="","",T600*T601/T$46/365/$G$1)</f>
        <v/>
      </c>
      <c r="U602" s="408" t="str">
        <f t="shared" si="2683"/>
        <v/>
      </c>
      <c r="V602" s="408" t="str">
        <f t="shared" si="2683"/>
        <v/>
      </c>
      <c r="W602" s="408" t="str">
        <f t="shared" si="2683"/>
        <v/>
      </c>
      <c r="X602" s="408" t="str">
        <f t="shared" si="2683"/>
        <v/>
      </c>
      <c r="Y602" s="408" t="str">
        <f t="shared" si="2683"/>
        <v/>
      </c>
      <c r="Z602" s="408" t="str">
        <f t="shared" si="2683"/>
        <v/>
      </c>
      <c r="AA602" s="408" t="str">
        <f t="shared" si="2683"/>
        <v/>
      </c>
      <c r="AB602" s="408" t="str">
        <f t="shared" si="2683"/>
        <v/>
      </c>
      <c r="AC602" s="408" t="str">
        <f t="shared" ref="AC602:AJ602" si="2684">IF(AC600="","",AC600*AC601/AC$46/365/$G$1)</f>
        <v/>
      </c>
      <c r="AD602" s="408" t="str">
        <f t="shared" si="2684"/>
        <v/>
      </c>
      <c r="AE602" s="408" t="str">
        <f t="shared" si="2684"/>
        <v/>
      </c>
      <c r="AF602" s="408" t="str">
        <f t="shared" si="2684"/>
        <v/>
      </c>
      <c r="AG602" s="408" t="str">
        <f t="shared" si="2684"/>
        <v/>
      </c>
      <c r="AH602" s="408" t="str">
        <f t="shared" si="2684"/>
        <v/>
      </c>
      <c r="AI602" s="408" t="str">
        <f t="shared" si="2684"/>
        <v/>
      </c>
      <c r="AJ602" s="408" t="str">
        <f t="shared" si="2684"/>
        <v/>
      </c>
      <c r="AK602" s="488"/>
      <c r="AL602" s="408" t="str">
        <f t="shared" ref="AL602:AT602" si="2685">IF(AL600="","",AL600*AL601/AL$46/365/$G$1)</f>
        <v/>
      </c>
      <c r="AM602" s="408" t="str">
        <f t="shared" si="2685"/>
        <v/>
      </c>
      <c r="AN602" s="408" t="str">
        <f t="shared" si="2685"/>
        <v/>
      </c>
      <c r="AO602" s="408" t="str">
        <f t="shared" si="2685"/>
        <v/>
      </c>
      <c r="AP602" s="408">
        <f t="shared" si="2685"/>
        <v>2.4787997390737118E-3</v>
      </c>
      <c r="AQ602" s="408" t="str">
        <f t="shared" si="2685"/>
        <v/>
      </c>
      <c r="AR602" s="408" t="str">
        <f t="shared" si="2685"/>
        <v/>
      </c>
      <c r="AS602" s="408" t="str">
        <f t="shared" si="2685"/>
        <v/>
      </c>
      <c r="AT602" s="408" t="str">
        <f t="shared" si="2685"/>
        <v/>
      </c>
      <c r="AU602" s="408" t="str">
        <f t="shared" ref="AU602:BB602" si="2686">IF(AU600="","",AU600*AU601/AU$46/365/$G$1)</f>
        <v/>
      </c>
      <c r="AV602" s="408" t="str">
        <f t="shared" si="2686"/>
        <v/>
      </c>
      <c r="AW602" s="408" t="str">
        <f t="shared" si="2686"/>
        <v/>
      </c>
      <c r="AX602" s="408" t="str">
        <f t="shared" si="2686"/>
        <v/>
      </c>
      <c r="AY602" s="408" t="str">
        <f t="shared" si="2686"/>
        <v/>
      </c>
      <c r="AZ602" s="408" t="str">
        <f t="shared" si="2686"/>
        <v/>
      </c>
      <c r="BA602" s="408" t="str">
        <f t="shared" si="2686"/>
        <v/>
      </c>
      <c r="BB602" s="408" t="str">
        <f t="shared" si="2686"/>
        <v/>
      </c>
      <c r="BC602" s="488"/>
      <c r="BD602" s="408">
        <f t="shared" ref="BD602:BL602" si="2687">IF(BD600="","",BD600*BD601/BD$46/365/$G$1)</f>
        <v>8.2626657969123727E-4</v>
      </c>
      <c r="BE602" s="408" t="str">
        <f t="shared" si="2687"/>
        <v/>
      </c>
      <c r="BF602" s="408">
        <f t="shared" si="2687"/>
        <v>6.4448793215916506E-3</v>
      </c>
      <c r="BG602" s="408">
        <f t="shared" si="2687"/>
        <v>2.2309197651663405E-3</v>
      </c>
      <c r="BH602" s="408">
        <f t="shared" si="2687"/>
        <v>7.436399217221135E-4</v>
      </c>
      <c r="BI602" s="408" t="str">
        <f t="shared" si="2687"/>
        <v/>
      </c>
      <c r="BJ602" s="408">
        <f t="shared" si="2687"/>
        <v>1.8590998043052837E-2</v>
      </c>
      <c r="BK602" s="408" t="str">
        <f t="shared" si="2687"/>
        <v/>
      </c>
      <c r="BL602" s="408" t="str">
        <f t="shared" si="2687"/>
        <v/>
      </c>
      <c r="BM602" s="408" t="str">
        <f t="shared" ref="BM602:BT602" si="2688">IF(BM600="","",BM600*BM601/BM$46/365/$G$1)</f>
        <v/>
      </c>
      <c r="BN602" s="408" t="str">
        <f t="shared" si="2688"/>
        <v/>
      </c>
      <c r="BO602" s="408" t="str">
        <f t="shared" si="2688"/>
        <v/>
      </c>
      <c r="BP602" s="408" t="str">
        <f t="shared" si="2688"/>
        <v/>
      </c>
      <c r="BQ602" s="408" t="str">
        <f t="shared" si="2688"/>
        <v/>
      </c>
      <c r="BR602" s="408" t="str">
        <f t="shared" si="2688"/>
        <v/>
      </c>
      <c r="BS602" s="408" t="str">
        <f t="shared" si="2688"/>
        <v/>
      </c>
      <c r="BT602" s="408" t="str">
        <f t="shared" si="2688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4" t="str">
        <f t="shared" si="2675"/>
        <v/>
      </c>
      <c r="CF602" s="1115" t="str">
        <f t="shared" si="2675"/>
        <v/>
      </c>
      <c r="CG602" s="1115" t="str">
        <f t="shared" si="2675"/>
        <v/>
      </c>
      <c r="CH602" s="1115" t="str">
        <f t="shared" si="2675"/>
        <v/>
      </c>
      <c r="CI602" s="1115" t="str">
        <f t="shared" si="2675"/>
        <v/>
      </c>
      <c r="CJ602" s="1115">
        <f t="shared" si="2675"/>
        <v>7.436399217221135E-4</v>
      </c>
      <c r="CK602" s="1116">
        <f t="shared" si="2675"/>
        <v>8.2626657969123727E-4</v>
      </c>
      <c r="CL602" s="1116">
        <f t="shared" si="2675"/>
        <v>2.2309197651663405E-3</v>
      </c>
      <c r="CM602" s="1116">
        <f t="shared" si="2675"/>
        <v>6.4448793215916506E-3</v>
      </c>
      <c r="CN602" s="1115">
        <f t="shared" si="2675"/>
        <v>1.8590998043052837E-2</v>
      </c>
      <c r="CO602" s="1115" t="str">
        <f t="shared" si="2675"/>
        <v/>
      </c>
      <c r="CP602" s="1115" t="str">
        <f t="shared" si="2675"/>
        <v/>
      </c>
      <c r="CQ602" s="1115" t="str">
        <f t="shared" si="2675"/>
        <v/>
      </c>
      <c r="CR602" s="1115" t="str">
        <f t="shared" si="2675"/>
        <v/>
      </c>
      <c r="CS602" s="1114" t="str">
        <f t="shared" si="2675"/>
        <v/>
      </c>
      <c r="CT602" s="1117" t="str">
        <f t="shared" si="2675"/>
        <v/>
      </c>
      <c r="CU602" s="312" t="str">
        <f t="shared" ref="CU602:DD602" si="268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689"/>
        <v/>
      </c>
      <c r="CW602" s="314" t="str">
        <f t="shared" si="2689"/>
        <v/>
      </c>
      <c r="CX602" s="314" t="str">
        <f t="shared" si="2689"/>
        <v/>
      </c>
      <c r="CY602" s="314" t="str">
        <f t="shared" si="2689"/>
        <v/>
      </c>
      <c r="CZ602" s="314" t="str">
        <f t="shared" si="2689"/>
        <v/>
      </c>
      <c r="DA602" s="314">
        <f t="shared" si="2689"/>
        <v>7.436399217221135E-4</v>
      </c>
      <c r="DB602" s="315">
        <f t="shared" si="2689"/>
        <v>8.2626657969123727E-4</v>
      </c>
      <c r="DC602" s="315">
        <f t="shared" si="2689"/>
        <v>2.2309197651663405E-3</v>
      </c>
      <c r="DD602" s="315">
        <f t="shared" si="2689"/>
        <v>6.4448793215916506E-3</v>
      </c>
      <c r="DE602" s="314">
        <f t="shared" ref="DE602:DK602" si="269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690"/>
        <v/>
      </c>
      <c r="DG602" s="314" t="str">
        <f t="shared" si="2690"/>
        <v/>
      </c>
      <c r="DH602" s="314" t="str">
        <f t="shared" si="2690"/>
        <v/>
      </c>
      <c r="DI602" s="314" t="str">
        <f t="shared" si="2690"/>
        <v/>
      </c>
      <c r="DJ602" s="313" t="str">
        <f t="shared" si="2690"/>
        <v/>
      </c>
      <c r="DK602" s="312" t="str">
        <f t="shared" si="2690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691">IF(DL603&lt;3,"",(SUM(B603:R603)-MIN(B603:R603)-MAX(B603:R603))/(DL603-2))</f>
        <v/>
      </c>
      <c r="CA603" s="659" t="str">
        <f t="shared" ref="CA603:CA604" si="2692">IF(DM603&lt;3,"",(SUM(T603:AJ603)-MIN(T603:AJ603)-MAX(T603:AJ603))/(DM603-2))</f>
        <v/>
      </c>
      <c r="CB603" s="659" t="str">
        <f t="shared" ref="CB603:CB604" si="2693">IF(DN603&lt;3,"",(SUM(AL603:BB603)-MIN(AL603:BB603)-MAX(AL603:BB603))/(DN603-2))</f>
        <v/>
      </c>
      <c r="CC603" s="660">
        <f t="shared" ref="CC603:CC604" si="2694">IF(DO603&lt;3,"",(SUM(BD603:BT603)-MIN(BD603:BT603)-MAX(BD603:BT603))/(DO603-2))</f>
        <v>14.333333333333334</v>
      </c>
      <c r="CD603" s="301" t="str">
        <f t="shared" si="2675"/>
        <v/>
      </c>
      <c r="CE603" s="57" t="str">
        <f t="shared" si="2675"/>
        <v/>
      </c>
      <c r="CF603" s="58" t="str">
        <f t="shared" si="2675"/>
        <v/>
      </c>
      <c r="CG603" s="58" t="str">
        <f t="shared" si="2675"/>
        <v/>
      </c>
      <c r="CH603" s="58" t="str">
        <f t="shared" si="2675"/>
        <v/>
      </c>
      <c r="CI603" s="58" t="str">
        <f t="shared" si="2675"/>
        <v/>
      </c>
      <c r="CJ603" s="58">
        <f t="shared" si="2675"/>
        <v>10</v>
      </c>
      <c r="CK603" s="78">
        <f t="shared" si="2675"/>
        <v>10</v>
      </c>
      <c r="CL603" s="78">
        <f t="shared" si="2675"/>
        <v>13</v>
      </c>
      <c r="CM603" s="78">
        <f t="shared" si="2675"/>
        <v>20</v>
      </c>
      <c r="CN603" s="58">
        <f t="shared" si="2675"/>
        <v>25</v>
      </c>
      <c r="CO603" s="58" t="str">
        <f t="shared" si="2675"/>
        <v/>
      </c>
      <c r="CP603" s="58" t="str">
        <f t="shared" si="2675"/>
        <v/>
      </c>
      <c r="CQ603" s="58" t="str">
        <f t="shared" si="2675"/>
        <v/>
      </c>
      <c r="CR603" s="58" t="str">
        <f t="shared" si="2675"/>
        <v/>
      </c>
      <c r="CS603" s="57" t="str">
        <f t="shared" si="2675"/>
        <v/>
      </c>
      <c r="CT603" s="302" t="str">
        <f t="shared" si="2675"/>
        <v/>
      </c>
      <c r="CU603" s="324" t="str">
        <f t="shared" si="2676"/>
        <v/>
      </c>
      <c r="CV603" s="325" t="str">
        <f t="shared" si="2676"/>
        <v/>
      </c>
      <c r="CW603" s="326" t="str">
        <f t="shared" si="2676"/>
        <v/>
      </c>
      <c r="CX603" s="326" t="str">
        <f t="shared" si="2676"/>
        <v/>
      </c>
      <c r="CY603" s="326" t="str">
        <f t="shared" si="2676"/>
        <v/>
      </c>
      <c r="CZ603" s="326" t="str">
        <f t="shared" si="2676"/>
        <v/>
      </c>
      <c r="DA603" s="326">
        <f t="shared" si="2676"/>
        <v>10</v>
      </c>
      <c r="DB603" s="327">
        <f t="shared" si="2676"/>
        <v>10</v>
      </c>
      <c r="DC603" s="327">
        <f t="shared" si="2676"/>
        <v>13</v>
      </c>
      <c r="DD603" s="327">
        <f t="shared" si="2676"/>
        <v>20</v>
      </c>
      <c r="DE603" s="326">
        <f t="shared" si="2676"/>
        <v>25</v>
      </c>
      <c r="DF603" s="326" t="str">
        <f t="shared" si="2676"/>
        <v/>
      </c>
      <c r="DG603" s="326" t="str">
        <f t="shared" si="2676"/>
        <v/>
      </c>
      <c r="DH603" s="326" t="str">
        <f t="shared" si="2676"/>
        <v/>
      </c>
      <c r="DI603" s="326" t="str">
        <f t="shared" si="2676"/>
        <v/>
      </c>
      <c r="DJ603" s="325" t="str">
        <f t="shared" si="2676"/>
        <v/>
      </c>
      <c r="DK603" s="324" t="str">
        <f t="shared" si="2676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695">IF(B603="","",B600*B603)</f>
        <v/>
      </c>
      <c r="C604" s="405">
        <f t="shared" si="2695"/>
        <v>200</v>
      </c>
      <c r="D604" s="405" t="str">
        <f t="shared" si="2695"/>
        <v/>
      </c>
      <c r="E604" s="405">
        <f t="shared" si="2695"/>
        <v>310</v>
      </c>
      <c r="F604" s="405" t="str">
        <f t="shared" si="2695"/>
        <v/>
      </c>
      <c r="G604" s="405" t="str">
        <f t="shared" si="2695"/>
        <v/>
      </c>
      <c r="H604" s="405" t="str">
        <f t="shared" si="2695"/>
        <v/>
      </c>
      <c r="I604" s="405" t="str">
        <f t="shared" si="2695"/>
        <v/>
      </c>
      <c r="J604" s="405" t="str">
        <f t="shared" si="2695"/>
        <v/>
      </c>
      <c r="K604" s="405" t="str">
        <f t="shared" ref="K604:R604" si="2696">IF(K603="","",K600*K603)</f>
        <v/>
      </c>
      <c r="L604" s="405" t="str">
        <f t="shared" si="2696"/>
        <v/>
      </c>
      <c r="M604" s="405" t="str">
        <f t="shared" si="2696"/>
        <v/>
      </c>
      <c r="N604" s="405" t="str">
        <f t="shared" si="2696"/>
        <v/>
      </c>
      <c r="O604" s="405" t="str">
        <f t="shared" si="2696"/>
        <v/>
      </c>
      <c r="P604" s="405" t="str">
        <f t="shared" si="2696"/>
        <v/>
      </c>
      <c r="Q604" s="405" t="str">
        <f t="shared" si="2696"/>
        <v/>
      </c>
      <c r="R604" s="405" t="str">
        <f t="shared" si="2696"/>
        <v/>
      </c>
      <c r="S604" s="488"/>
      <c r="T604" s="405" t="str">
        <f t="shared" ref="T604:AB604" si="2697">IF(T603="","",T600*T603)</f>
        <v/>
      </c>
      <c r="U604" s="405" t="str">
        <f t="shared" si="2697"/>
        <v/>
      </c>
      <c r="V604" s="405" t="str">
        <f t="shared" si="2697"/>
        <v/>
      </c>
      <c r="W604" s="405" t="str">
        <f t="shared" si="2697"/>
        <v/>
      </c>
      <c r="X604" s="405" t="str">
        <f t="shared" si="2697"/>
        <v/>
      </c>
      <c r="Y604" s="405" t="str">
        <f t="shared" si="2697"/>
        <v/>
      </c>
      <c r="Z604" s="405" t="str">
        <f t="shared" si="2697"/>
        <v/>
      </c>
      <c r="AA604" s="405" t="str">
        <f t="shared" si="2697"/>
        <v/>
      </c>
      <c r="AB604" s="405" t="str">
        <f t="shared" si="2697"/>
        <v/>
      </c>
      <c r="AC604" s="405" t="str">
        <f t="shared" ref="AC604:AJ604" si="2698">IF(AC603="","",AC600*AC603)</f>
        <v/>
      </c>
      <c r="AD604" s="405" t="str">
        <f t="shared" si="2698"/>
        <v/>
      </c>
      <c r="AE604" s="405" t="str">
        <f t="shared" si="2698"/>
        <v/>
      </c>
      <c r="AF604" s="405" t="str">
        <f t="shared" si="2698"/>
        <v/>
      </c>
      <c r="AG604" s="405" t="str">
        <f t="shared" si="2698"/>
        <v/>
      </c>
      <c r="AH604" s="405" t="str">
        <f t="shared" si="2698"/>
        <v/>
      </c>
      <c r="AI604" s="405" t="str">
        <f t="shared" si="2698"/>
        <v/>
      </c>
      <c r="AJ604" s="405" t="str">
        <f t="shared" si="2698"/>
        <v/>
      </c>
      <c r="AK604" s="488"/>
      <c r="AL604" s="405" t="str">
        <f t="shared" ref="AL604:AT604" si="2699">IF(AL603="","",AL600*AL603)</f>
        <v/>
      </c>
      <c r="AM604" s="405" t="str">
        <f t="shared" si="2699"/>
        <v/>
      </c>
      <c r="AN604" s="405" t="str">
        <f t="shared" si="2699"/>
        <v/>
      </c>
      <c r="AO604" s="405" t="str">
        <f t="shared" si="2699"/>
        <v/>
      </c>
      <c r="AP604" s="405">
        <f t="shared" si="2699"/>
        <v>180</v>
      </c>
      <c r="AQ604" s="405" t="str">
        <f t="shared" si="2699"/>
        <v/>
      </c>
      <c r="AR604" s="405" t="str">
        <f t="shared" si="2699"/>
        <v/>
      </c>
      <c r="AS604" s="405" t="str">
        <f t="shared" si="2699"/>
        <v/>
      </c>
      <c r="AT604" s="405" t="str">
        <f t="shared" si="2699"/>
        <v/>
      </c>
      <c r="AU604" s="405" t="str">
        <f t="shared" ref="AU604:BB604" si="2700">IF(AU603="","",AU600*AU603)</f>
        <v/>
      </c>
      <c r="AV604" s="405" t="str">
        <f t="shared" si="2700"/>
        <v/>
      </c>
      <c r="AW604" s="405" t="str">
        <f t="shared" si="2700"/>
        <v/>
      </c>
      <c r="AX604" s="405" t="str">
        <f t="shared" si="2700"/>
        <v/>
      </c>
      <c r="AY604" s="405" t="str">
        <f t="shared" si="2700"/>
        <v/>
      </c>
      <c r="AZ604" s="405" t="str">
        <f t="shared" si="2700"/>
        <v/>
      </c>
      <c r="BA604" s="405" t="str">
        <f t="shared" si="2700"/>
        <v/>
      </c>
      <c r="BB604" s="405" t="str">
        <f t="shared" si="2700"/>
        <v/>
      </c>
      <c r="BC604" s="488"/>
      <c r="BD604" s="405">
        <f t="shared" ref="BD604:BL604" si="2701">IF(BD603="","",BD600*BD603)</f>
        <v>80</v>
      </c>
      <c r="BE604" s="405" t="str">
        <f t="shared" si="2701"/>
        <v/>
      </c>
      <c r="BF604" s="405">
        <f t="shared" si="2701"/>
        <v>676</v>
      </c>
      <c r="BG604" s="405">
        <f t="shared" si="2701"/>
        <v>360</v>
      </c>
      <c r="BH604" s="405">
        <f t="shared" si="2701"/>
        <v>150</v>
      </c>
      <c r="BI604" s="405" t="str">
        <f t="shared" si="2701"/>
        <v/>
      </c>
      <c r="BJ604" s="405">
        <f t="shared" si="2701"/>
        <v>900</v>
      </c>
      <c r="BK604" s="405" t="str">
        <f t="shared" si="2701"/>
        <v/>
      </c>
      <c r="BL604" s="405" t="str">
        <f t="shared" si="2701"/>
        <v/>
      </c>
      <c r="BM604" s="405" t="str">
        <f t="shared" ref="BM604:BT604" si="2702">IF(BM603="","",BM600*BM603)</f>
        <v/>
      </c>
      <c r="BN604" s="405" t="str">
        <f t="shared" si="2702"/>
        <v/>
      </c>
      <c r="BO604" s="405" t="str">
        <f t="shared" si="2702"/>
        <v/>
      </c>
      <c r="BP604" s="405" t="str">
        <f t="shared" si="2702"/>
        <v/>
      </c>
      <c r="BQ604" s="405" t="str">
        <f t="shared" si="2702"/>
        <v/>
      </c>
      <c r="BR604" s="405" t="str">
        <f t="shared" si="2702"/>
        <v/>
      </c>
      <c r="BS604" s="405" t="str">
        <f t="shared" si="2702"/>
        <v/>
      </c>
      <c r="BT604" s="405" t="str">
        <f t="shared" si="2702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691"/>
        <v/>
      </c>
      <c r="CA604" s="659" t="str">
        <f t="shared" si="2692"/>
        <v/>
      </c>
      <c r="CB604" s="659" t="str">
        <f t="shared" si="2693"/>
        <v/>
      </c>
      <c r="CC604" s="660">
        <f t="shared" si="2694"/>
        <v>395.33333333333331</v>
      </c>
      <c r="CD604" s="301" t="str">
        <f t="shared" si="2675"/>
        <v/>
      </c>
      <c r="CE604" s="57" t="str">
        <f t="shared" si="2675"/>
        <v/>
      </c>
      <c r="CF604" s="58" t="str">
        <f t="shared" si="2675"/>
        <v/>
      </c>
      <c r="CG604" s="58" t="str">
        <f t="shared" si="2675"/>
        <v/>
      </c>
      <c r="CH604" s="58" t="str">
        <f t="shared" si="2675"/>
        <v/>
      </c>
      <c r="CI604" s="58" t="str">
        <f t="shared" si="2675"/>
        <v/>
      </c>
      <c r="CJ604" s="58">
        <f t="shared" si="2675"/>
        <v>80</v>
      </c>
      <c r="CK604" s="78">
        <f t="shared" si="2675"/>
        <v>150</v>
      </c>
      <c r="CL604" s="78">
        <f t="shared" si="2675"/>
        <v>360</v>
      </c>
      <c r="CM604" s="78">
        <f t="shared" si="2675"/>
        <v>676</v>
      </c>
      <c r="CN604" s="58">
        <f t="shared" si="2675"/>
        <v>900</v>
      </c>
      <c r="CO604" s="58" t="str">
        <f t="shared" si="2675"/>
        <v/>
      </c>
      <c r="CP604" s="58" t="str">
        <f t="shared" si="2675"/>
        <v/>
      </c>
      <c r="CQ604" s="58" t="str">
        <f t="shared" si="2675"/>
        <v/>
      </c>
      <c r="CR604" s="58" t="str">
        <f t="shared" si="2675"/>
        <v/>
      </c>
      <c r="CS604" s="57" t="str">
        <f t="shared" si="2675"/>
        <v/>
      </c>
      <c r="CT604" s="302" t="str">
        <f t="shared" si="2675"/>
        <v/>
      </c>
      <c r="CU604" s="324" t="str">
        <f t="shared" si="2676"/>
        <v/>
      </c>
      <c r="CV604" s="325" t="str">
        <f t="shared" si="2676"/>
        <v/>
      </c>
      <c r="CW604" s="326" t="str">
        <f t="shared" si="2676"/>
        <v/>
      </c>
      <c r="CX604" s="326" t="str">
        <f t="shared" si="2676"/>
        <v/>
      </c>
      <c r="CY604" s="326" t="str">
        <f t="shared" si="2676"/>
        <v/>
      </c>
      <c r="CZ604" s="326" t="str">
        <f t="shared" si="2676"/>
        <v/>
      </c>
      <c r="DA604" s="326">
        <f t="shared" si="2676"/>
        <v>80</v>
      </c>
      <c r="DB604" s="327">
        <f t="shared" si="2676"/>
        <v>150</v>
      </c>
      <c r="DC604" s="327">
        <f t="shared" si="2676"/>
        <v>360</v>
      </c>
      <c r="DD604" s="327">
        <f t="shared" si="2676"/>
        <v>676</v>
      </c>
      <c r="DE604" s="326">
        <f t="shared" si="2676"/>
        <v>900</v>
      </c>
      <c r="DF604" s="326" t="str">
        <f t="shared" si="2676"/>
        <v/>
      </c>
      <c r="DG604" s="326" t="str">
        <f t="shared" si="2676"/>
        <v/>
      </c>
      <c r="DH604" s="326" t="str">
        <f t="shared" si="2676"/>
        <v/>
      </c>
      <c r="DI604" s="326" t="str">
        <f t="shared" si="2676"/>
        <v/>
      </c>
      <c r="DJ604" s="325" t="str">
        <f t="shared" si="2676"/>
        <v/>
      </c>
      <c r="DK604" s="324" t="str">
        <f t="shared" si="2676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5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59">
        <f t="shared" ref="BZ606:BZ607" si="2703">IF(DL606&lt;3,"",(SUM(B606:R606)-MIN(B606:R606)-MAX(B606:R606))/(DL606-2))</f>
        <v>10.4</v>
      </c>
      <c r="CA606" s="659">
        <f t="shared" ref="CA606:CA607" si="2704">IF(DM606&lt;3,"",(SUM(T606:AJ606)-MIN(T606:AJ606)-MAX(T606:AJ606))/(DM606-2))</f>
        <v>8</v>
      </c>
      <c r="CB606" s="659">
        <f t="shared" ref="CB606:CB607" si="2705">IF(DN606&lt;3,"",(SUM(AL606:BB606)-MIN(AL606:BB606)-MAX(AL606:BB606))/(DN606-2))</f>
        <v>37.571428571428569</v>
      </c>
      <c r="CC606" s="660">
        <f t="shared" ref="CC606:CC607" si="2706">IF(DO606&lt;3,"",(SUM(BD606:BT606)-MIN(BD606:BT606)-MAX(BD606:BT606))/(DO606-2))</f>
        <v>46.666666666666664</v>
      </c>
      <c r="CD606" s="11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9" t="str">
        <f t="shared" ref="CE606:CT608" si="270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0" t="str">
        <f t="shared" si="2707"/>
        <v/>
      </c>
      <c r="CG606" s="1110" t="str">
        <f t="shared" si="2707"/>
        <v/>
      </c>
      <c r="CH606" s="1110" t="str">
        <f t="shared" si="2707"/>
        <v/>
      </c>
      <c r="CI606" s="1110">
        <f t="shared" si="2707"/>
        <v>9</v>
      </c>
      <c r="CJ606" s="1110">
        <f t="shared" si="2707"/>
        <v>12</v>
      </c>
      <c r="CK606" s="1111">
        <f t="shared" si="2707"/>
        <v>39</v>
      </c>
      <c r="CL606" s="1111">
        <f t="shared" si="2707"/>
        <v>43</v>
      </c>
      <c r="CM606" s="1111">
        <f t="shared" si="2707"/>
        <v>48</v>
      </c>
      <c r="CN606" s="1110">
        <f t="shared" si="2707"/>
        <v>48</v>
      </c>
      <c r="CO606" s="1110">
        <f t="shared" si="2707"/>
        <v>90</v>
      </c>
      <c r="CP606" s="1110">
        <f t="shared" si="2707"/>
        <v>96</v>
      </c>
      <c r="CQ606" s="1110" t="str">
        <f t="shared" si="2707"/>
        <v/>
      </c>
      <c r="CR606" s="1110" t="str">
        <f t="shared" si="2707"/>
        <v/>
      </c>
      <c r="CS606" s="1109" t="str">
        <f t="shared" si="2707"/>
        <v/>
      </c>
      <c r="CT606" s="1112" t="str">
        <f t="shared" si="2707"/>
        <v/>
      </c>
      <c r="CU606" s="324" t="str">
        <f t="shared" ref="CU606:DD610" si="270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08"/>
        <v/>
      </c>
      <c r="CW606" s="326" t="str">
        <f t="shared" si="2708"/>
        <v/>
      </c>
      <c r="CX606" s="326" t="str">
        <f t="shared" si="2708"/>
        <v/>
      </c>
      <c r="CY606" s="326" t="str">
        <f t="shared" si="2708"/>
        <v/>
      </c>
      <c r="CZ606" s="326">
        <f t="shared" si="2708"/>
        <v>9</v>
      </c>
      <c r="DA606" s="326">
        <f t="shared" si="2708"/>
        <v>12</v>
      </c>
      <c r="DB606" s="327">
        <f t="shared" si="2708"/>
        <v>39</v>
      </c>
      <c r="DC606" s="327">
        <f t="shared" si="2708"/>
        <v>43</v>
      </c>
      <c r="DD606" s="327">
        <f t="shared" si="2708"/>
        <v>48</v>
      </c>
      <c r="DE606" s="326">
        <f t="shared" ref="DE606:DK610" si="270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709"/>
        <v>90</v>
      </c>
      <c r="DG606" s="326">
        <f t="shared" si="2709"/>
        <v>96</v>
      </c>
      <c r="DH606" s="326" t="str">
        <f t="shared" si="2709"/>
        <v/>
      </c>
      <c r="DI606" s="326" t="str">
        <f t="shared" si="2709"/>
        <v/>
      </c>
      <c r="DJ606" s="325" t="str">
        <f t="shared" si="2709"/>
        <v/>
      </c>
      <c r="DK606" s="324" t="str">
        <f t="shared" si="2709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10">3090*$K$1</f>
        <v>3090</v>
      </c>
      <c r="C607" s="386">
        <f t="shared" si="2710"/>
        <v>3090</v>
      </c>
      <c r="D607" s="386">
        <f t="shared" si="2710"/>
        <v>3090</v>
      </c>
      <c r="E607" s="386">
        <f t="shared" si="2710"/>
        <v>3090</v>
      </c>
      <c r="F607" s="386">
        <f t="shared" si="2710"/>
        <v>3090</v>
      </c>
      <c r="G607" s="386">
        <f t="shared" si="2710"/>
        <v>3090</v>
      </c>
      <c r="H607" s="386">
        <f t="shared" ref="H607:R607" si="2711">3090*$K$1</f>
        <v>3090</v>
      </c>
      <c r="I607" s="386">
        <f t="shared" si="2711"/>
        <v>3090</v>
      </c>
      <c r="J607" s="386">
        <f t="shared" si="2711"/>
        <v>3090</v>
      </c>
      <c r="K607" s="386">
        <f t="shared" si="2711"/>
        <v>3090</v>
      </c>
      <c r="L607" s="386">
        <f t="shared" si="2711"/>
        <v>3090</v>
      </c>
      <c r="M607" s="386">
        <f t="shared" si="2711"/>
        <v>3090</v>
      </c>
      <c r="N607" s="386">
        <f t="shared" si="2711"/>
        <v>3090</v>
      </c>
      <c r="O607" s="386">
        <f t="shared" si="2711"/>
        <v>3090</v>
      </c>
      <c r="P607" s="386">
        <f t="shared" si="2711"/>
        <v>3090</v>
      </c>
      <c r="Q607" s="386">
        <f t="shared" si="2711"/>
        <v>3090</v>
      </c>
      <c r="R607" s="386">
        <f t="shared" si="2711"/>
        <v>3090</v>
      </c>
      <c r="S607" s="488"/>
      <c r="T607" s="386">
        <f t="shared" ref="T607:Y607" si="2712">3090*$K$1</f>
        <v>3090</v>
      </c>
      <c r="U607" s="386">
        <f t="shared" si="2712"/>
        <v>3090</v>
      </c>
      <c r="V607" s="386">
        <f t="shared" si="2712"/>
        <v>3090</v>
      </c>
      <c r="W607" s="386">
        <f t="shared" si="2712"/>
        <v>3090</v>
      </c>
      <c r="X607" s="386">
        <f t="shared" si="2712"/>
        <v>3090</v>
      </c>
      <c r="Y607" s="386">
        <f t="shared" si="2712"/>
        <v>3090</v>
      </c>
      <c r="Z607" s="386">
        <f t="shared" ref="Z607:AJ607" si="2713">3090*$K$1</f>
        <v>3090</v>
      </c>
      <c r="AA607" s="386">
        <f t="shared" si="2713"/>
        <v>3090</v>
      </c>
      <c r="AB607" s="386">
        <f t="shared" si="2713"/>
        <v>3090</v>
      </c>
      <c r="AC607" s="386">
        <f t="shared" si="2713"/>
        <v>3090</v>
      </c>
      <c r="AD607" s="386">
        <f t="shared" si="2713"/>
        <v>3090</v>
      </c>
      <c r="AE607" s="386">
        <f t="shared" si="2713"/>
        <v>3090</v>
      </c>
      <c r="AF607" s="386">
        <f t="shared" si="2713"/>
        <v>3090</v>
      </c>
      <c r="AG607" s="386">
        <f t="shared" si="2713"/>
        <v>3090</v>
      </c>
      <c r="AH607" s="386">
        <f t="shared" si="2713"/>
        <v>3090</v>
      </c>
      <c r="AI607" s="386">
        <f t="shared" si="2713"/>
        <v>3090</v>
      </c>
      <c r="AJ607" s="386">
        <f t="shared" si="2713"/>
        <v>3090</v>
      </c>
      <c r="AK607" s="488"/>
      <c r="AL607" s="386">
        <f t="shared" ref="AL607:AQ607" si="2714">3090*$K$1</f>
        <v>3090</v>
      </c>
      <c r="AM607" s="386">
        <f t="shared" si="2714"/>
        <v>3090</v>
      </c>
      <c r="AN607" s="386">
        <f t="shared" si="2714"/>
        <v>3090</v>
      </c>
      <c r="AO607" s="386">
        <f t="shared" si="2714"/>
        <v>3090</v>
      </c>
      <c r="AP607" s="386">
        <f t="shared" si="2714"/>
        <v>3090</v>
      </c>
      <c r="AQ607" s="386">
        <f t="shared" si="2714"/>
        <v>3090</v>
      </c>
      <c r="AR607" s="386">
        <f t="shared" ref="AR607:BB607" si="2715">3090*$K$1</f>
        <v>3090</v>
      </c>
      <c r="AS607" s="386">
        <f t="shared" si="2715"/>
        <v>3090</v>
      </c>
      <c r="AT607" s="386">
        <f t="shared" si="2715"/>
        <v>3090</v>
      </c>
      <c r="AU607" s="386">
        <f t="shared" si="2715"/>
        <v>3090</v>
      </c>
      <c r="AV607" s="386">
        <f t="shared" si="2715"/>
        <v>3090</v>
      </c>
      <c r="AW607" s="386">
        <f t="shared" si="2715"/>
        <v>3090</v>
      </c>
      <c r="AX607" s="386">
        <f t="shared" si="2715"/>
        <v>3090</v>
      </c>
      <c r="AY607" s="386">
        <f t="shared" si="2715"/>
        <v>3090</v>
      </c>
      <c r="AZ607" s="386">
        <f t="shared" si="2715"/>
        <v>3090</v>
      </c>
      <c r="BA607" s="386">
        <f t="shared" si="2715"/>
        <v>3090</v>
      </c>
      <c r="BB607" s="386">
        <f t="shared" si="2715"/>
        <v>3090</v>
      </c>
      <c r="BC607" s="488"/>
      <c r="BD607" s="386">
        <f t="shared" ref="BD607:BI607" si="2716">3090*$K$1</f>
        <v>3090</v>
      </c>
      <c r="BE607" s="386">
        <f t="shared" si="2716"/>
        <v>3090</v>
      </c>
      <c r="BF607" s="386">
        <f t="shared" si="2716"/>
        <v>3090</v>
      </c>
      <c r="BG607" s="386">
        <f t="shared" si="2716"/>
        <v>3090</v>
      </c>
      <c r="BH607" s="386">
        <f t="shared" si="2716"/>
        <v>3090</v>
      </c>
      <c r="BI607" s="386">
        <f t="shared" si="2716"/>
        <v>3090</v>
      </c>
      <c r="BJ607" s="386">
        <f t="shared" ref="BJ607:BY607" si="2717">3090*$K$1</f>
        <v>3090</v>
      </c>
      <c r="BK607" s="386">
        <f t="shared" si="2717"/>
        <v>3090</v>
      </c>
      <c r="BL607" s="386">
        <f t="shared" si="2717"/>
        <v>3090</v>
      </c>
      <c r="BM607" s="386">
        <f t="shared" si="2717"/>
        <v>3090</v>
      </c>
      <c r="BN607" s="386">
        <f t="shared" si="2717"/>
        <v>3090</v>
      </c>
      <c r="BO607" s="386">
        <f t="shared" si="2717"/>
        <v>3090</v>
      </c>
      <c r="BP607" s="386">
        <f t="shared" si="2717"/>
        <v>3090</v>
      </c>
      <c r="BQ607" s="386">
        <f t="shared" si="2717"/>
        <v>3090</v>
      </c>
      <c r="BR607" s="386">
        <f t="shared" si="2717"/>
        <v>3090</v>
      </c>
      <c r="BS607" s="386">
        <f t="shared" si="2717"/>
        <v>3090</v>
      </c>
      <c r="BT607" s="386">
        <f t="shared" si="2717"/>
        <v>3090</v>
      </c>
      <c r="BU607" s="488"/>
      <c r="BV607" s="386">
        <f t="shared" si="2717"/>
        <v>3090</v>
      </c>
      <c r="BW607" s="386">
        <f t="shared" si="2717"/>
        <v>3090</v>
      </c>
      <c r="BX607" s="386">
        <f t="shared" si="2717"/>
        <v>3090</v>
      </c>
      <c r="BY607" s="386">
        <f t="shared" si="2717"/>
        <v>3090</v>
      </c>
      <c r="BZ607" s="659">
        <f t="shared" si="2703"/>
        <v>3090</v>
      </c>
      <c r="CA607" s="659">
        <f t="shared" si="2704"/>
        <v>3090</v>
      </c>
      <c r="CB607" s="659">
        <f t="shared" si="2705"/>
        <v>3090</v>
      </c>
      <c r="CC607" s="660">
        <f t="shared" si="2706"/>
        <v>3090</v>
      </c>
      <c r="CD607" s="110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9">
        <f t="shared" si="2707"/>
        <v>3090</v>
      </c>
      <c r="CF607" s="1110">
        <f t="shared" si="2707"/>
        <v>3090</v>
      </c>
      <c r="CG607" s="1110">
        <f t="shared" si="2707"/>
        <v>3090</v>
      </c>
      <c r="CH607" s="1110">
        <f t="shared" si="2707"/>
        <v>3090</v>
      </c>
      <c r="CI607" s="1110">
        <f t="shared" si="2707"/>
        <v>3090</v>
      </c>
      <c r="CJ607" s="1110">
        <f t="shared" si="2707"/>
        <v>3090</v>
      </c>
      <c r="CK607" s="1111">
        <f t="shared" si="2707"/>
        <v>3090</v>
      </c>
      <c r="CL607" s="1111">
        <f t="shared" si="2707"/>
        <v>3090</v>
      </c>
      <c r="CM607" s="1111">
        <f t="shared" si="2707"/>
        <v>3090</v>
      </c>
      <c r="CN607" s="1110">
        <f t="shared" si="2707"/>
        <v>3090</v>
      </c>
      <c r="CO607" s="1110">
        <f t="shared" si="2707"/>
        <v>3090</v>
      </c>
      <c r="CP607" s="1110">
        <f t="shared" si="2707"/>
        <v>3090</v>
      </c>
      <c r="CQ607" s="1110">
        <f t="shared" si="2707"/>
        <v>3090</v>
      </c>
      <c r="CR607" s="1110">
        <f t="shared" si="2707"/>
        <v>3090</v>
      </c>
      <c r="CS607" s="1109">
        <f t="shared" si="2707"/>
        <v>3090</v>
      </c>
      <c r="CT607" s="1112">
        <f t="shared" si="2707"/>
        <v>3090</v>
      </c>
      <c r="CU607" s="324">
        <f t="shared" si="2708"/>
        <v>3090</v>
      </c>
      <c r="CV607" s="325">
        <f t="shared" si="2708"/>
        <v>3090</v>
      </c>
      <c r="CW607" s="326">
        <f t="shared" si="2708"/>
        <v>3090</v>
      </c>
      <c r="CX607" s="326">
        <f t="shared" si="2708"/>
        <v>3090</v>
      </c>
      <c r="CY607" s="326">
        <f t="shared" si="2708"/>
        <v>3090</v>
      </c>
      <c r="CZ607" s="326">
        <f t="shared" si="2708"/>
        <v>3090</v>
      </c>
      <c r="DA607" s="326">
        <f t="shared" si="2708"/>
        <v>3090</v>
      </c>
      <c r="DB607" s="327">
        <f t="shared" si="2708"/>
        <v>3090</v>
      </c>
      <c r="DC607" s="327">
        <f t="shared" si="2708"/>
        <v>3090</v>
      </c>
      <c r="DD607" s="327">
        <f t="shared" si="2708"/>
        <v>3090</v>
      </c>
      <c r="DE607" s="326">
        <f t="shared" si="2709"/>
        <v>3090</v>
      </c>
      <c r="DF607" s="326">
        <f t="shared" si="2709"/>
        <v>3090</v>
      </c>
      <c r="DG607" s="326">
        <f t="shared" si="2709"/>
        <v>3090</v>
      </c>
      <c r="DH607" s="326">
        <f t="shared" si="2709"/>
        <v>3090</v>
      </c>
      <c r="DI607" s="326">
        <f t="shared" si="2709"/>
        <v>3090</v>
      </c>
      <c r="DJ607" s="325">
        <f t="shared" si="2709"/>
        <v>3090</v>
      </c>
      <c r="DK607" s="324">
        <f t="shared" si="2709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18">IF(B606="","",B606*B607/B$46/365/$G$1)</f>
        <v>2.0156555772994126E-3</v>
      </c>
      <c r="C608" s="408">
        <f t="shared" si="2718"/>
        <v>9.2144254962258886E-3</v>
      </c>
      <c r="D608" s="408">
        <f t="shared" si="2718"/>
        <v>5.3750815394651014E-3</v>
      </c>
      <c r="E608" s="408">
        <f t="shared" si="2718"/>
        <v>6.7188519243313767E-3</v>
      </c>
      <c r="F608" s="408" t="str">
        <f t="shared" si="2718"/>
        <v/>
      </c>
      <c r="G608" s="408">
        <f t="shared" si="2718"/>
        <v>1.7133072407045011E-2</v>
      </c>
      <c r="H608" s="408">
        <f t="shared" si="2718"/>
        <v>4.0313111545988252E-3</v>
      </c>
      <c r="I608" s="408" t="str">
        <f t="shared" si="2718"/>
        <v/>
      </c>
      <c r="J608" s="408">
        <f t="shared" si="2718"/>
        <v>6.9108191221694155E-3</v>
      </c>
      <c r="K608" s="408" t="str">
        <f t="shared" ref="K608:R608" si="2719">IF(K606="","",K606*K607/K$46/365/$G$1)</f>
        <v/>
      </c>
      <c r="L608" s="408" t="str">
        <f t="shared" si="2719"/>
        <v/>
      </c>
      <c r="M608" s="408" t="str">
        <f t="shared" si="2719"/>
        <v/>
      </c>
      <c r="N608" s="408" t="str">
        <f t="shared" si="2719"/>
        <v/>
      </c>
      <c r="O608" s="408" t="str">
        <f t="shared" si="2719"/>
        <v/>
      </c>
      <c r="P608" s="408" t="str">
        <f t="shared" si="2719"/>
        <v/>
      </c>
      <c r="Q608" s="408" t="str">
        <f t="shared" si="2719"/>
        <v/>
      </c>
      <c r="R608" s="408" t="str">
        <f t="shared" si="2719"/>
        <v/>
      </c>
      <c r="S608" s="488"/>
      <c r="T608" s="408">
        <f t="shared" ref="T608:AB608" si="2720">IF(T606="","",T606*T607/T$46/365/$G$1)</f>
        <v>1.5117416829745597E-2</v>
      </c>
      <c r="U608" s="408" t="str">
        <f t="shared" si="2720"/>
        <v/>
      </c>
      <c r="V608" s="408">
        <f t="shared" si="2720"/>
        <v>2.0156555772994126E-3</v>
      </c>
      <c r="W608" s="408">
        <f t="shared" si="2720"/>
        <v>1.5318982387475539E-3</v>
      </c>
      <c r="X608" s="408">
        <f t="shared" si="2720"/>
        <v>4.0313111545988252E-3</v>
      </c>
      <c r="Y608" s="408">
        <f t="shared" si="2720"/>
        <v>4.6072127481129443E-3</v>
      </c>
      <c r="Z608" s="408">
        <f t="shared" si="2720"/>
        <v>4.0313111545988252E-3</v>
      </c>
      <c r="AA608" s="408">
        <f t="shared" si="2720"/>
        <v>4.8375733855185914E-3</v>
      </c>
      <c r="AB608" s="408">
        <f t="shared" si="2720"/>
        <v>3.4554095610847078E-3</v>
      </c>
      <c r="AC608" s="408" t="str">
        <f t="shared" ref="AC608:AJ608" si="2721">IF(AC606="","",AC606*AC607/AC$46/365/$G$1)</f>
        <v/>
      </c>
      <c r="AD608" s="408" t="str">
        <f t="shared" si="2721"/>
        <v/>
      </c>
      <c r="AE608" s="408" t="str">
        <f t="shared" si="2721"/>
        <v/>
      </c>
      <c r="AF608" s="408" t="str">
        <f t="shared" si="2721"/>
        <v/>
      </c>
      <c r="AG608" s="408" t="str">
        <f t="shared" si="2721"/>
        <v/>
      </c>
      <c r="AH608" s="408" t="str">
        <f t="shared" si="2721"/>
        <v/>
      </c>
      <c r="AI608" s="408" t="str">
        <f t="shared" si="2721"/>
        <v/>
      </c>
      <c r="AJ608" s="408" t="str">
        <f t="shared" si="2721"/>
        <v/>
      </c>
      <c r="AK608" s="488"/>
      <c r="AL608" s="408">
        <f t="shared" ref="AL608:AT608" si="2722">IF(AL606="","",AL606*AL607/AL$46/365/$G$1)</f>
        <v>2.1988969934175415E-2</v>
      </c>
      <c r="AM608" s="408">
        <f t="shared" si="2722"/>
        <v>6.7188519243313767E-3</v>
      </c>
      <c r="AN608" s="408">
        <f t="shared" si="2722"/>
        <v>6.0469667318982382E-3</v>
      </c>
      <c r="AO608" s="408">
        <f t="shared" si="2722"/>
        <v>2.2676125244618393E-2</v>
      </c>
      <c r="AP608" s="408">
        <f t="shared" si="2722"/>
        <v>1.3437703848662753E-2</v>
      </c>
      <c r="AQ608" s="408">
        <f t="shared" si="2722"/>
        <v>4.8375733855185905E-2</v>
      </c>
      <c r="AR608" s="408">
        <f t="shared" si="2722"/>
        <v>1.1086105675146771E-2</v>
      </c>
      <c r="AS608" s="408">
        <f t="shared" si="2722"/>
        <v>1.2093933463796476E-2</v>
      </c>
      <c r="AT608" s="408">
        <f t="shared" si="2722"/>
        <v>3.3863013698630137E-2</v>
      </c>
      <c r="AU608" s="408" t="str">
        <f t="shared" ref="AU608:BB608" si="2723">IF(AU606="","",AU606*AU607/AU$46/365/$G$1)</f>
        <v/>
      </c>
      <c r="AV608" s="408" t="str">
        <f t="shared" si="2723"/>
        <v/>
      </c>
      <c r="AW608" s="408" t="str">
        <f t="shared" si="2723"/>
        <v/>
      </c>
      <c r="AX608" s="408" t="str">
        <f t="shared" si="2723"/>
        <v/>
      </c>
      <c r="AY608" s="408" t="str">
        <f t="shared" si="2723"/>
        <v/>
      </c>
      <c r="AZ608" s="408" t="str">
        <f t="shared" si="2723"/>
        <v/>
      </c>
      <c r="BA608" s="408" t="str">
        <f t="shared" si="2723"/>
        <v/>
      </c>
      <c r="BB608" s="408" t="str">
        <f t="shared" si="2723"/>
        <v/>
      </c>
      <c r="BC608" s="488"/>
      <c r="BD608" s="408" t="str">
        <f t="shared" ref="BD608:BL608" si="2724">IF(BD606="","",BD606*BD607/BD$46/365/$G$1)</f>
        <v/>
      </c>
      <c r="BE608" s="408">
        <f t="shared" si="2724"/>
        <v>1.3101761252446184E-2</v>
      </c>
      <c r="BF608" s="408">
        <f t="shared" si="2724"/>
        <v>3.8700587084148731E-2</v>
      </c>
      <c r="BG608" s="408">
        <f t="shared" si="2724"/>
        <v>1.7334637964774951E-2</v>
      </c>
      <c r="BH608" s="408">
        <f t="shared" si="2724"/>
        <v>1.9350293542074366E-2</v>
      </c>
      <c r="BI608" s="408">
        <f t="shared" si="2724"/>
        <v>5.1831143416270617E-3</v>
      </c>
      <c r="BJ608" s="408">
        <f t="shared" si="2724"/>
        <v>6.0469667318982387E-2</v>
      </c>
      <c r="BK608" s="408">
        <f t="shared" si="2724"/>
        <v>4.0313111545988252E-3</v>
      </c>
      <c r="BL608" s="408">
        <f t="shared" si="2724"/>
        <v>2.1500326157860405E-2</v>
      </c>
      <c r="BM608" s="408" t="str">
        <f t="shared" ref="BM608:BT608" si="2725">IF(BM606="","",BM606*BM607/BM$46/365/$G$1)</f>
        <v/>
      </c>
      <c r="BN608" s="408" t="str">
        <f t="shared" si="2725"/>
        <v/>
      </c>
      <c r="BO608" s="408" t="str">
        <f t="shared" si="2725"/>
        <v/>
      </c>
      <c r="BP608" s="408" t="str">
        <f t="shared" si="2725"/>
        <v/>
      </c>
      <c r="BQ608" s="408" t="str">
        <f t="shared" si="2725"/>
        <v/>
      </c>
      <c r="BR608" s="408" t="str">
        <f t="shared" si="2725"/>
        <v/>
      </c>
      <c r="BS608" s="408" t="str">
        <f t="shared" si="2725"/>
        <v/>
      </c>
      <c r="BT608" s="408" t="str">
        <f t="shared" si="2725"/>
        <v/>
      </c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4" t="str">
        <f t="shared" si="2707"/>
        <v/>
      </c>
      <c r="CF608" s="1115" t="str">
        <f t="shared" si="2707"/>
        <v/>
      </c>
      <c r="CG608" s="1115" t="str">
        <f t="shared" si="2707"/>
        <v/>
      </c>
      <c r="CH608" s="1115" t="str">
        <f t="shared" si="2707"/>
        <v/>
      </c>
      <c r="CI608" s="1115">
        <f t="shared" si="2707"/>
        <v>4.0313111545988252E-3</v>
      </c>
      <c r="CJ608" s="1115">
        <f t="shared" si="2707"/>
        <v>5.1831143416270617E-3</v>
      </c>
      <c r="CK608" s="1116">
        <f t="shared" si="2707"/>
        <v>1.3101761252446184E-2</v>
      </c>
      <c r="CL608" s="1116">
        <f t="shared" si="2707"/>
        <v>1.7334637964774951E-2</v>
      </c>
      <c r="CM608" s="1116">
        <f t="shared" si="2707"/>
        <v>1.9350293542074366E-2</v>
      </c>
      <c r="CN608" s="1115">
        <f t="shared" si="2707"/>
        <v>2.1500326157860405E-2</v>
      </c>
      <c r="CO608" s="1115">
        <f t="shared" si="2707"/>
        <v>3.8700587084148731E-2</v>
      </c>
      <c r="CP608" s="1115">
        <f t="shared" si="2707"/>
        <v>6.0469667318982387E-2</v>
      </c>
      <c r="CQ608" s="1115" t="str">
        <f t="shared" si="2707"/>
        <v/>
      </c>
      <c r="CR608" s="1115" t="str">
        <f t="shared" si="2707"/>
        <v/>
      </c>
      <c r="CS608" s="1114" t="str">
        <f t="shared" si="2707"/>
        <v/>
      </c>
      <c r="CT608" s="1117" t="str">
        <f t="shared" si="2707"/>
        <v/>
      </c>
      <c r="CU608" s="312" t="str">
        <f t="shared" si="2708"/>
        <v/>
      </c>
      <c r="CV608" s="313" t="str">
        <f t="shared" si="2708"/>
        <v/>
      </c>
      <c r="CW608" s="314" t="str">
        <f t="shared" si="2708"/>
        <v/>
      </c>
      <c r="CX608" s="314" t="str">
        <f t="shared" si="2708"/>
        <v/>
      </c>
      <c r="CY608" s="314" t="str">
        <f t="shared" si="2708"/>
        <v/>
      </c>
      <c r="CZ608" s="314">
        <f t="shared" si="2708"/>
        <v>4.0313111545988252E-3</v>
      </c>
      <c r="DA608" s="314">
        <f t="shared" si="2708"/>
        <v>5.1831143416270617E-3</v>
      </c>
      <c r="DB608" s="315">
        <f t="shared" si="2708"/>
        <v>1.3101761252446184E-2</v>
      </c>
      <c r="DC608" s="315">
        <f t="shared" si="2708"/>
        <v>1.7334637964774951E-2</v>
      </c>
      <c r="DD608" s="315">
        <f t="shared" si="2708"/>
        <v>1.9350293542074366E-2</v>
      </c>
      <c r="DE608" s="314">
        <f t="shared" si="2709"/>
        <v>2.1500326157860405E-2</v>
      </c>
      <c r="DF608" s="314">
        <f t="shared" si="2709"/>
        <v>3.8700587084148731E-2</v>
      </c>
      <c r="DG608" s="314">
        <f t="shared" si="2709"/>
        <v>6.0469667318982387E-2</v>
      </c>
      <c r="DH608" s="314" t="str">
        <f t="shared" si="2709"/>
        <v/>
      </c>
      <c r="DI608" s="314" t="str">
        <f t="shared" si="2709"/>
        <v/>
      </c>
      <c r="DJ608" s="313" t="str">
        <f t="shared" si="2709"/>
        <v/>
      </c>
      <c r="DK608" s="312" t="str">
        <f t="shared" si="2709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59">
        <f t="shared" ref="BZ609:BZ610" si="2726">IF(DL609&lt;3,"",(SUM(B609:R609)-MIN(B609:R609)-MAX(B609:R609))/(DL609-2))</f>
        <v>8.67</v>
      </c>
      <c r="CA609" s="659">
        <f t="shared" ref="CA609:CA610" si="2727">IF(DM609&lt;3,"",(SUM(T609:AJ609)-MIN(T609:AJ609)-MAX(T609:AJ609))/(DM609-2))</f>
        <v>21</v>
      </c>
      <c r="CB609" s="659">
        <f t="shared" ref="CB609:CB610" si="2728">IF(DN609&lt;3,"",(SUM(AL609:BB609)-MIN(AL609:BB609)-MAX(AL609:BB609))/(DN609-2))</f>
        <v>15.182857142857143</v>
      </c>
      <c r="CC609" s="660">
        <f t="shared" ref="CC609:CC610" si="2729">IF(DO609&lt;3,"",(SUM(BD609:BT609)-MIN(BD609:BT609)-MAX(BD609:BT609))/(DO609-2))</f>
        <v>16.516666666666669</v>
      </c>
      <c r="CD609" s="1108" t="str">
        <f t="shared" ref="CD609:CS610" si="273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09" t="str">
        <f t="shared" si="2730"/>
        <v/>
      </c>
      <c r="CF609" s="1110" t="str">
        <f t="shared" si="2730"/>
        <v/>
      </c>
      <c r="CG609" s="1110" t="str">
        <f t="shared" si="2730"/>
        <v/>
      </c>
      <c r="CH609" s="1110" t="str">
        <f t="shared" si="2730"/>
        <v/>
      </c>
      <c r="CI609" s="1110">
        <f t="shared" si="2730"/>
        <v>8</v>
      </c>
      <c r="CJ609" s="1110">
        <f t="shared" si="2730"/>
        <v>10</v>
      </c>
      <c r="CK609" s="1111">
        <f t="shared" si="2730"/>
        <v>11.15</v>
      </c>
      <c r="CL609" s="1111">
        <f t="shared" si="2730"/>
        <v>17.95</v>
      </c>
      <c r="CM609" s="1111">
        <f t="shared" si="2730"/>
        <v>20</v>
      </c>
      <c r="CN609" s="1110">
        <f t="shared" si="2730"/>
        <v>20</v>
      </c>
      <c r="CO609" s="1110">
        <f t="shared" si="2730"/>
        <v>20</v>
      </c>
      <c r="CP609" s="1110">
        <f t="shared" si="2730"/>
        <v>20</v>
      </c>
      <c r="CQ609" s="1110" t="str">
        <f t="shared" si="2730"/>
        <v/>
      </c>
      <c r="CR609" s="1110" t="str">
        <f t="shared" si="2730"/>
        <v/>
      </c>
      <c r="CS609" s="1109" t="str">
        <f t="shared" si="2730"/>
        <v/>
      </c>
      <c r="CT609" s="1112" t="str">
        <f t="shared" ref="CE609:CT610" si="273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708"/>
        <v/>
      </c>
      <c r="CV609" s="325" t="str">
        <f t="shared" si="2708"/>
        <v/>
      </c>
      <c r="CW609" s="326" t="str">
        <f t="shared" si="2708"/>
        <v/>
      </c>
      <c r="CX609" s="326" t="str">
        <f t="shared" si="2708"/>
        <v/>
      </c>
      <c r="CY609" s="326" t="str">
        <f t="shared" si="2708"/>
        <v/>
      </c>
      <c r="CZ609" s="326">
        <f t="shared" si="2708"/>
        <v>8</v>
      </c>
      <c r="DA609" s="326">
        <f t="shared" si="2708"/>
        <v>10</v>
      </c>
      <c r="DB609" s="327">
        <f t="shared" si="2708"/>
        <v>11.15</v>
      </c>
      <c r="DC609" s="327">
        <f t="shared" si="2708"/>
        <v>17.95</v>
      </c>
      <c r="DD609" s="327">
        <f t="shared" si="2708"/>
        <v>20</v>
      </c>
      <c r="DE609" s="326">
        <f t="shared" si="2709"/>
        <v>20</v>
      </c>
      <c r="DF609" s="326">
        <f t="shared" si="2709"/>
        <v>20</v>
      </c>
      <c r="DG609" s="326">
        <f t="shared" si="2709"/>
        <v>20</v>
      </c>
      <c r="DH609" s="326" t="str">
        <f t="shared" si="2709"/>
        <v/>
      </c>
      <c r="DI609" s="326" t="str">
        <f t="shared" si="2709"/>
        <v/>
      </c>
      <c r="DJ609" s="325" t="str">
        <f t="shared" si="2709"/>
        <v/>
      </c>
      <c r="DK609" s="324" t="str">
        <f t="shared" si="2709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732">IF(B609="","",B606*B609)</f>
        <v>50</v>
      </c>
      <c r="C610" s="405">
        <f t="shared" si="2732"/>
        <v>160</v>
      </c>
      <c r="D610" s="405">
        <f t="shared" si="2732"/>
        <v>80</v>
      </c>
      <c r="E610" s="405">
        <f t="shared" si="2732"/>
        <v>100</v>
      </c>
      <c r="F610" s="405" t="str">
        <f t="shared" si="2732"/>
        <v/>
      </c>
      <c r="G610" s="405">
        <f t="shared" si="2732"/>
        <v>113.9</v>
      </c>
      <c r="H610" s="405">
        <f t="shared" si="2732"/>
        <v>6</v>
      </c>
      <c r="I610" s="405" t="str">
        <f t="shared" si="2732"/>
        <v/>
      </c>
      <c r="J610" s="405">
        <f t="shared" si="2732"/>
        <v>120</v>
      </c>
      <c r="K610" s="405" t="str">
        <f t="shared" ref="K610:R610" si="2733">IF(K609="","",K606*K609)</f>
        <v/>
      </c>
      <c r="L610" s="405" t="str">
        <f t="shared" si="2733"/>
        <v/>
      </c>
      <c r="M610" s="405" t="str">
        <f t="shared" si="2733"/>
        <v/>
      </c>
      <c r="N610" s="405" t="str">
        <f t="shared" si="2733"/>
        <v/>
      </c>
      <c r="O610" s="405" t="str">
        <f t="shared" si="2733"/>
        <v/>
      </c>
      <c r="P610" s="405" t="str">
        <f t="shared" si="2733"/>
        <v/>
      </c>
      <c r="Q610" s="405" t="str">
        <f t="shared" si="2733"/>
        <v/>
      </c>
      <c r="R610" s="405" t="str">
        <f t="shared" si="2733"/>
        <v/>
      </c>
      <c r="S610" s="488"/>
      <c r="T610" s="405">
        <f t="shared" ref="T610:AB610" si="2734">IF(T609="","",T606*T609)</f>
        <v>300</v>
      </c>
      <c r="U610" s="405" t="str">
        <f t="shared" si="2734"/>
        <v/>
      </c>
      <c r="V610" s="405" t="str">
        <f t="shared" si="2734"/>
        <v/>
      </c>
      <c r="W610" s="405">
        <f t="shared" si="2734"/>
        <v>152</v>
      </c>
      <c r="X610" s="405">
        <f t="shared" si="2734"/>
        <v>120</v>
      </c>
      <c r="Y610" s="405">
        <f t="shared" si="2734"/>
        <v>960</v>
      </c>
      <c r="Z610" s="405">
        <f t="shared" si="2734"/>
        <v>80</v>
      </c>
      <c r="AA610" s="405">
        <f t="shared" si="2734"/>
        <v>120</v>
      </c>
      <c r="AB610" s="405">
        <f t="shared" si="2734"/>
        <v>180</v>
      </c>
      <c r="AC610" s="405" t="str">
        <f t="shared" ref="AC610:AJ610" si="2735">IF(AC609="","",AC606*AC609)</f>
        <v/>
      </c>
      <c r="AD610" s="405" t="str">
        <f t="shared" si="2735"/>
        <v/>
      </c>
      <c r="AE610" s="405" t="str">
        <f t="shared" si="2735"/>
        <v/>
      </c>
      <c r="AF610" s="405" t="str">
        <f t="shared" si="2735"/>
        <v/>
      </c>
      <c r="AG610" s="405" t="str">
        <f t="shared" si="2735"/>
        <v/>
      </c>
      <c r="AH610" s="405" t="str">
        <f t="shared" si="2735"/>
        <v/>
      </c>
      <c r="AI610" s="405" t="str">
        <f t="shared" si="2735"/>
        <v/>
      </c>
      <c r="AJ610" s="405" t="str">
        <f t="shared" si="2735"/>
        <v/>
      </c>
      <c r="AK610" s="488"/>
      <c r="AL610" s="405">
        <f t="shared" ref="AL610:AT610" si="2736">IF(AL609="","",AL606*AL609)</f>
        <v>1200</v>
      </c>
      <c r="AM610" s="405">
        <f t="shared" si="2736"/>
        <v>280</v>
      </c>
      <c r="AN610" s="405">
        <f t="shared" si="2736"/>
        <v>240</v>
      </c>
      <c r="AO610" s="405">
        <f t="shared" si="2736"/>
        <v>900</v>
      </c>
      <c r="AP610" s="405">
        <f t="shared" si="2736"/>
        <v>200</v>
      </c>
      <c r="AQ610" s="405">
        <f t="shared" si="2736"/>
        <v>576</v>
      </c>
      <c r="AR610" s="405">
        <f t="shared" si="2736"/>
        <v>770</v>
      </c>
      <c r="AS610" s="405">
        <f t="shared" si="2736"/>
        <v>192</v>
      </c>
      <c r="AT610" s="405">
        <f t="shared" si="2736"/>
        <v>1199.52</v>
      </c>
      <c r="AU610" s="405" t="str">
        <f t="shared" ref="AU610:BB610" si="2737">IF(AU609="","",AU606*AU609)</f>
        <v/>
      </c>
      <c r="AV610" s="405" t="str">
        <f t="shared" si="2737"/>
        <v/>
      </c>
      <c r="AW610" s="405" t="str">
        <f t="shared" si="2737"/>
        <v/>
      </c>
      <c r="AX610" s="405" t="str">
        <f t="shared" si="2737"/>
        <v/>
      </c>
      <c r="AY610" s="405" t="str">
        <f t="shared" si="2737"/>
        <v/>
      </c>
      <c r="AZ610" s="405" t="str">
        <f t="shared" si="2737"/>
        <v/>
      </c>
      <c r="BA610" s="405" t="str">
        <f t="shared" si="2737"/>
        <v/>
      </c>
      <c r="BB610" s="405" t="str">
        <f t="shared" si="2737"/>
        <v/>
      </c>
      <c r="BC610" s="488"/>
      <c r="BD610" s="405" t="str">
        <f t="shared" ref="BD610:BT610" si="2738">IF(BD609="","",BD606*BD609)</f>
        <v/>
      </c>
      <c r="BE610" s="405">
        <f t="shared" si="2738"/>
        <v>434.85</v>
      </c>
      <c r="BF610" s="405">
        <f t="shared" si="2738"/>
        <v>768</v>
      </c>
      <c r="BG610" s="405">
        <f t="shared" si="2738"/>
        <v>860</v>
      </c>
      <c r="BH610" s="405">
        <f t="shared" si="2738"/>
        <v>960</v>
      </c>
      <c r="BI610" s="405">
        <f t="shared" si="2738"/>
        <v>180</v>
      </c>
      <c r="BJ610" s="405">
        <f t="shared" si="2738"/>
        <v>900</v>
      </c>
      <c r="BK610" s="405">
        <f t="shared" si="2738"/>
        <v>240</v>
      </c>
      <c r="BL610" s="405">
        <f t="shared" si="2738"/>
        <v>861.59999999999991</v>
      </c>
      <c r="BM610" s="405" t="str">
        <f t="shared" si="2738"/>
        <v/>
      </c>
      <c r="BN610" s="405" t="str">
        <f t="shared" si="2738"/>
        <v/>
      </c>
      <c r="BO610" s="405" t="str">
        <f t="shared" si="2738"/>
        <v/>
      </c>
      <c r="BP610" s="405" t="str">
        <f t="shared" si="2738"/>
        <v/>
      </c>
      <c r="BQ610" s="405" t="str">
        <f t="shared" si="2738"/>
        <v/>
      </c>
      <c r="BR610" s="405" t="str">
        <f t="shared" si="2738"/>
        <v/>
      </c>
      <c r="BS610" s="405" t="str">
        <f t="shared" si="2738"/>
        <v/>
      </c>
      <c r="BT610" s="405" t="str">
        <f t="shared" si="2738"/>
        <v/>
      </c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59">
        <f t="shared" si="2726"/>
        <v>92.78</v>
      </c>
      <c r="CA610" s="659">
        <f t="shared" si="2727"/>
        <v>174.4</v>
      </c>
      <c r="CB610" s="659">
        <f t="shared" si="2728"/>
        <v>595.07428571428579</v>
      </c>
      <c r="CC610" s="660">
        <f t="shared" si="2729"/>
        <v>677.40833333333342</v>
      </c>
      <c r="CD610" s="1108" t="str">
        <f t="shared" si="2730"/>
        <v/>
      </c>
      <c r="CE610" s="1109" t="str">
        <f t="shared" si="2731"/>
        <v/>
      </c>
      <c r="CF610" s="1110" t="str">
        <f t="shared" si="2731"/>
        <v/>
      </c>
      <c r="CG610" s="1110" t="str">
        <f t="shared" si="2731"/>
        <v/>
      </c>
      <c r="CH610" s="1110" t="str">
        <f t="shared" si="2731"/>
        <v/>
      </c>
      <c r="CI610" s="1110">
        <f t="shared" si="2731"/>
        <v>180</v>
      </c>
      <c r="CJ610" s="1110">
        <f t="shared" si="2731"/>
        <v>240</v>
      </c>
      <c r="CK610" s="1111">
        <f t="shared" si="2731"/>
        <v>434.85</v>
      </c>
      <c r="CL610" s="1111">
        <f t="shared" si="2731"/>
        <v>768</v>
      </c>
      <c r="CM610" s="1111">
        <f t="shared" si="2731"/>
        <v>860</v>
      </c>
      <c r="CN610" s="1110">
        <f t="shared" si="2731"/>
        <v>861.59999999999991</v>
      </c>
      <c r="CO610" s="1110">
        <f t="shared" si="2731"/>
        <v>900</v>
      </c>
      <c r="CP610" s="1110">
        <f t="shared" si="2731"/>
        <v>960</v>
      </c>
      <c r="CQ610" s="1110" t="str">
        <f t="shared" si="2731"/>
        <v/>
      </c>
      <c r="CR610" s="1110" t="str">
        <f t="shared" si="2731"/>
        <v/>
      </c>
      <c r="CS610" s="1109" t="str">
        <f t="shared" si="2731"/>
        <v/>
      </c>
      <c r="CT610" s="1112" t="str">
        <f t="shared" si="2731"/>
        <v/>
      </c>
      <c r="CU610" s="324" t="str">
        <f t="shared" si="2708"/>
        <v/>
      </c>
      <c r="CV610" s="325" t="str">
        <f t="shared" si="2708"/>
        <v/>
      </c>
      <c r="CW610" s="326" t="str">
        <f t="shared" si="2708"/>
        <v/>
      </c>
      <c r="CX610" s="326" t="str">
        <f t="shared" si="2708"/>
        <v/>
      </c>
      <c r="CY610" s="326" t="str">
        <f t="shared" si="2708"/>
        <v/>
      </c>
      <c r="CZ610" s="326">
        <f t="shared" si="2708"/>
        <v>180</v>
      </c>
      <c r="DA610" s="326">
        <f t="shared" si="2708"/>
        <v>240</v>
      </c>
      <c r="DB610" s="327">
        <f t="shared" si="2708"/>
        <v>434.85</v>
      </c>
      <c r="DC610" s="327">
        <f t="shared" si="2708"/>
        <v>768</v>
      </c>
      <c r="DD610" s="327">
        <f t="shared" si="2708"/>
        <v>860</v>
      </c>
      <c r="DE610" s="326">
        <f t="shared" si="2709"/>
        <v>861.59999999999991</v>
      </c>
      <c r="DF610" s="326">
        <f t="shared" si="2709"/>
        <v>900</v>
      </c>
      <c r="DG610" s="326">
        <f t="shared" si="2709"/>
        <v>960</v>
      </c>
      <c r="DH610" s="326" t="str">
        <f t="shared" si="2709"/>
        <v/>
      </c>
      <c r="DI610" s="326" t="str">
        <f t="shared" si="2709"/>
        <v/>
      </c>
      <c r="DJ610" s="325" t="str">
        <f t="shared" si="2709"/>
        <v/>
      </c>
      <c r="DK610" s="324" t="str">
        <f t="shared" si="2709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5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3"/>
      <c r="CE611" s="1133"/>
      <c r="CF611" s="1133"/>
      <c r="CG611" s="1133"/>
      <c r="CH611" s="1133"/>
      <c r="CI611" s="1133"/>
      <c r="CJ611" s="1133"/>
      <c r="CK611" s="1133"/>
      <c r="CL611" s="1133"/>
      <c r="CM611" s="1133"/>
      <c r="CN611" s="1133"/>
      <c r="CO611" s="1133"/>
      <c r="CP611" s="1133"/>
      <c r="CQ611" s="1133"/>
      <c r="CR611" s="1133"/>
      <c r="CS611" s="1133"/>
      <c r="CT611" s="1134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39">IF(DL612&lt;3,"",(SUM(B612:R612)-MIN(B612:R612)-MAX(B612:R612))/(DL612-2))</f>
        <v/>
      </c>
      <c r="CA612" s="659" t="str">
        <f t="shared" ref="CA612:CA613" si="2740">IF(DM612&lt;3,"",(SUM(T612:AJ612)-MIN(T612:AJ612)-MAX(T612:AJ612))/(DM612-2))</f>
        <v/>
      </c>
      <c r="CB612" s="659">
        <f t="shared" ref="CB612:CB613" si="2741">IF(DN612&lt;3,"",(SUM(AL612:BB612)-MIN(AL612:BB612)-MAX(AL612:BB612))/(DN612-2))</f>
        <v>66.25</v>
      </c>
      <c r="CC612" s="660">
        <f t="shared" ref="CC612:CC613" si="2742">IF(DO612&lt;3,"",(SUM(BD612:BT612)-MIN(BD612:BT612)-MAX(BD612:BT612))/(DO612-2))</f>
        <v>45</v>
      </c>
      <c r="CD612" s="1108" t="str">
        <f t="shared" ref="CD612:CS613" si="274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9" t="str">
        <f t="shared" si="2743"/>
        <v/>
      </c>
      <c r="CF612" s="1110" t="str">
        <f t="shared" si="2743"/>
        <v/>
      </c>
      <c r="CG612" s="1110" t="str">
        <f t="shared" si="2743"/>
        <v/>
      </c>
      <c r="CH612" s="1110" t="str">
        <f t="shared" si="2743"/>
        <v/>
      </c>
      <c r="CI612" s="1110" t="str">
        <f t="shared" si="2743"/>
        <v/>
      </c>
      <c r="CJ612" s="1110">
        <f t="shared" si="2743"/>
        <v>21</v>
      </c>
      <c r="CK612" s="1111">
        <f t="shared" si="2743"/>
        <v>25</v>
      </c>
      <c r="CL612" s="1111">
        <f t="shared" si="2743"/>
        <v>50</v>
      </c>
      <c r="CM612" s="1111">
        <f t="shared" si="2743"/>
        <v>60</v>
      </c>
      <c r="CN612" s="1110">
        <f t="shared" si="2743"/>
        <v>120</v>
      </c>
      <c r="CO612" s="1110" t="str">
        <f t="shared" si="2743"/>
        <v/>
      </c>
      <c r="CP612" s="1110" t="str">
        <f t="shared" si="2743"/>
        <v/>
      </c>
      <c r="CQ612" s="1110" t="str">
        <f t="shared" si="2743"/>
        <v/>
      </c>
      <c r="CR612" s="1110" t="str">
        <f t="shared" si="2743"/>
        <v/>
      </c>
      <c r="CS612" s="1109" t="str">
        <f t="shared" si="2743"/>
        <v/>
      </c>
      <c r="CT612" s="1112" t="str">
        <f t="shared" ref="CE612:CT614" si="274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4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45"/>
        <v/>
      </c>
      <c r="CW612" s="326" t="str">
        <f t="shared" si="2745"/>
        <v/>
      </c>
      <c r="CX612" s="326" t="str">
        <f t="shared" si="2745"/>
        <v/>
      </c>
      <c r="CY612" s="326" t="str">
        <f t="shared" si="2745"/>
        <v/>
      </c>
      <c r="CZ612" s="326" t="str">
        <f t="shared" si="2745"/>
        <v/>
      </c>
      <c r="DA612" s="326">
        <f t="shared" si="2745"/>
        <v>21</v>
      </c>
      <c r="DB612" s="327">
        <f t="shared" si="2745"/>
        <v>25</v>
      </c>
      <c r="DC612" s="327">
        <f t="shared" si="2745"/>
        <v>50</v>
      </c>
      <c r="DD612" s="327">
        <f t="shared" si="2745"/>
        <v>60</v>
      </c>
      <c r="DE612" s="326">
        <f t="shared" ref="DE612:DK616" si="274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326" t="str">
        <f t="shared" si="2746"/>
        <v/>
      </c>
      <c r="DG612" s="326" t="str">
        <f t="shared" si="2746"/>
        <v/>
      </c>
      <c r="DH612" s="326" t="str">
        <f t="shared" si="2746"/>
        <v/>
      </c>
      <c r="DI612" s="326" t="str">
        <f t="shared" si="2746"/>
        <v/>
      </c>
      <c r="DJ612" s="325" t="str">
        <f t="shared" si="2746"/>
        <v/>
      </c>
      <c r="DK612" s="324" t="str">
        <f t="shared" si="2746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747">3480*$K$1</f>
        <v>3480</v>
      </c>
      <c r="D613" s="386">
        <f t="shared" si="2747"/>
        <v>3480</v>
      </c>
      <c r="E613" s="386">
        <f t="shared" si="2747"/>
        <v>3480</v>
      </c>
      <c r="F613" s="386">
        <f t="shared" si="2747"/>
        <v>3480</v>
      </c>
      <c r="G613" s="386">
        <f t="shared" si="2747"/>
        <v>3480</v>
      </c>
      <c r="H613" s="386">
        <f t="shared" si="2747"/>
        <v>3480</v>
      </c>
      <c r="I613" s="386">
        <f t="shared" si="2747"/>
        <v>3480</v>
      </c>
      <c r="J613" s="386">
        <f t="shared" si="2747"/>
        <v>3480</v>
      </c>
      <c r="K613" s="386">
        <f t="shared" si="2747"/>
        <v>3480</v>
      </c>
      <c r="L613" s="386">
        <f t="shared" si="2747"/>
        <v>3480</v>
      </c>
      <c r="M613" s="386">
        <f t="shared" si="2747"/>
        <v>3480</v>
      </c>
      <c r="N613" s="386">
        <f t="shared" si="2747"/>
        <v>3480</v>
      </c>
      <c r="O613" s="386">
        <f t="shared" si="2747"/>
        <v>3480</v>
      </c>
      <c r="P613" s="386">
        <f t="shared" si="2747"/>
        <v>3480</v>
      </c>
      <c r="Q613" s="386">
        <f t="shared" si="2747"/>
        <v>3480</v>
      </c>
      <c r="R613" s="386">
        <f t="shared" si="2747"/>
        <v>3480</v>
      </c>
      <c r="S613" s="488"/>
      <c r="T613" s="386">
        <f>3480*$K$1</f>
        <v>3480</v>
      </c>
      <c r="U613" s="386">
        <f t="shared" ref="U613:AJ613" si="2748">3480*$K$1</f>
        <v>3480</v>
      </c>
      <c r="V613" s="386">
        <f t="shared" si="2748"/>
        <v>3480</v>
      </c>
      <c r="W613" s="386">
        <f t="shared" si="2748"/>
        <v>3480</v>
      </c>
      <c r="X613" s="386">
        <f t="shared" si="2748"/>
        <v>3480</v>
      </c>
      <c r="Y613" s="386">
        <f t="shared" si="2748"/>
        <v>3480</v>
      </c>
      <c r="Z613" s="386">
        <f t="shared" si="2748"/>
        <v>3480</v>
      </c>
      <c r="AA613" s="386">
        <f t="shared" si="2748"/>
        <v>3480</v>
      </c>
      <c r="AB613" s="386">
        <f t="shared" si="2748"/>
        <v>3480</v>
      </c>
      <c r="AC613" s="386">
        <f t="shared" si="2748"/>
        <v>3480</v>
      </c>
      <c r="AD613" s="386">
        <f t="shared" si="2748"/>
        <v>3480</v>
      </c>
      <c r="AE613" s="386">
        <f t="shared" si="2748"/>
        <v>3480</v>
      </c>
      <c r="AF613" s="386">
        <f t="shared" si="2748"/>
        <v>3480</v>
      </c>
      <c r="AG613" s="386">
        <f t="shared" si="2748"/>
        <v>3480</v>
      </c>
      <c r="AH613" s="386">
        <f t="shared" si="2748"/>
        <v>3480</v>
      </c>
      <c r="AI613" s="386">
        <f t="shared" si="2748"/>
        <v>3480</v>
      </c>
      <c r="AJ613" s="386">
        <f t="shared" si="2748"/>
        <v>3480</v>
      </c>
      <c r="AK613" s="488"/>
      <c r="AL613" s="386">
        <f>3480*$K$1</f>
        <v>3480</v>
      </c>
      <c r="AM613" s="386">
        <f t="shared" ref="AM613:BB613" si="2749">3480*$K$1</f>
        <v>3480</v>
      </c>
      <c r="AN613" s="386">
        <f t="shared" si="2749"/>
        <v>3480</v>
      </c>
      <c r="AO613" s="386">
        <f t="shared" si="2749"/>
        <v>3480</v>
      </c>
      <c r="AP613" s="386">
        <f t="shared" si="2749"/>
        <v>3480</v>
      </c>
      <c r="AQ613" s="386">
        <f t="shared" si="2749"/>
        <v>3480</v>
      </c>
      <c r="AR613" s="386">
        <f t="shared" si="2749"/>
        <v>3480</v>
      </c>
      <c r="AS613" s="386">
        <f t="shared" si="2749"/>
        <v>3480</v>
      </c>
      <c r="AT613" s="386">
        <f t="shared" si="2749"/>
        <v>3480</v>
      </c>
      <c r="AU613" s="386">
        <f t="shared" si="2749"/>
        <v>3480</v>
      </c>
      <c r="AV613" s="386">
        <f t="shared" si="2749"/>
        <v>3480</v>
      </c>
      <c r="AW613" s="386">
        <f t="shared" si="2749"/>
        <v>3480</v>
      </c>
      <c r="AX613" s="386">
        <f t="shared" si="2749"/>
        <v>3480</v>
      </c>
      <c r="AY613" s="386">
        <f t="shared" si="2749"/>
        <v>3480</v>
      </c>
      <c r="AZ613" s="386">
        <f t="shared" si="2749"/>
        <v>3480</v>
      </c>
      <c r="BA613" s="386">
        <f t="shared" si="2749"/>
        <v>3480</v>
      </c>
      <c r="BB613" s="386">
        <f t="shared" si="2749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739"/>
        <v>3480</v>
      </c>
      <c r="CA613" s="659">
        <f t="shared" si="2740"/>
        <v>3480</v>
      </c>
      <c r="CB613" s="659">
        <f t="shared" si="2741"/>
        <v>3480</v>
      </c>
      <c r="CC613" s="660">
        <f t="shared" si="2742"/>
        <v>3481.8666666666668</v>
      </c>
      <c r="CD613" s="1108">
        <f t="shared" si="2743"/>
        <v>3480</v>
      </c>
      <c r="CE613" s="1109">
        <f t="shared" si="2744"/>
        <v>3480</v>
      </c>
      <c r="CF613" s="1110">
        <f t="shared" si="2744"/>
        <v>3480</v>
      </c>
      <c r="CG613" s="1110">
        <f t="shared" si="2744"/>
        <v>3480</v>
      </c>
      <c r="CH613" s="1110">
        <f t="shared" si="2744"/>
        <v>3480</v>
      </c>
      <c r="CI613" s="1110">
        <f t="shared" si="2744"/>
        <v>3480</v>
      </c>
      <c r="CJ613" s="1110">
        <f t="shared" si="2744"/>
        <v>3480</v>
      </c>
      <c r="CK613" s="1111">
        <f t="shared" si="2744"/>
        <v>3480</v>
      </c>
      <c r="CL613" s="1111">
        <f t="shared" si="2744"/>
        <v>3480</v>
      </c>
      <c r="CM613" s="1111">
        <f t="shared" si="2744"/>
        <v>3481</v>
      </c>
      <c r="CN613" s="1110">
        <f t="shared" si="2744"/>
        <v>3482</v>
      </c>
      <c r="CO613" s="1110">
        <f t="shared" si="2744"/>
        <v>3483</v>
      </c>
      <c r="CP613" s="1110">
        <f t="shared" si="2744"/>
        <v>3484</v>
      </c>
      <c r="CQ613" s="1110">
        <f t="shared" si="2744"/>
        <v>3485</v>
      </c>
      <c r="CR613" s="1110">
        <f t="shared" si="2744"/>
        <v>3486</v>
      </c>
      <c r="CS613" s="1109">
        <f t="shared" si="2744"/>
        <v>3487</v>
      </c>
      <c r="CT613" s="1112">
        <f t="shared" si="2744"/>
        <v>3488</v>
      </c>
      <c r="CU613" s="324">
        <f t="shared" si="2745"/>
        <v>3480</v>
      </c>
      <c r="CV613" s="325">
        <f t="shared" si="2745"/>
        <v>3480</v>
      </c>
      <c r="CW613" s="326">
        <f t="shared" si="2745"/>
        <v>3480</v>
      </c>
      <c r="CX613" s="326">
        <f t="shared" si="2745"/>
        <v>3480</v>
      </c>
      <c r="CY613" s="326">
        <f t="shared" si="2745"/>
        <v>3480</v>
      </c>
      <c r="CZ613" s="326">
        <f t="shared" si="2745"/>
        <v>3480</v>
      </c>
      <c r="DA613" s="326">
        <f t="shared" si="2745"/>
        <v>3480</v>
      </c>
      <c r="DB613" s="327">
        <f t="shared" si="2745"/>
        <v>3480</v>
      </c>
      <c r="DC613" s="327">
        <f t="shared" si="2745"/>
        <v>3480</v>
      </c>
      <c r="DD613" s="327">
        <f t="shared" si="2745"/>
        <v>3481</v>
      </c>
      <c r="DE613" s="326">
        <f t="shared" si="2746"/>
        <v>3482</v>
      </c>
      <c r="DF613" s="326">
        <f t="shared" si="2746"/>
        <v>3483</v>
      </c>
      <c r="DG613" s="326">
        <f t="shared" si="2746"/>
        <v>3484</v>
      </c>
      <c r="DH613" s="326">
        <f t="shared" si="2746"/>
        <v>3485</v>
      </c>
      <c r="DI613" s="326">
        <f t="shared" si="2746"/>
        <v>3486</v>
      </c>
      <c r="DJ613" s="325">
        <f t="shared" si="2746"/>
        <v>3487</v>
      </c>
      <c r="DK613" s="324">
        <f t="shared" si="2746"/>
        <v>3488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50">IF(B612="","",B612*B613/B$46/365/$G$1)</f>
        <v/>
      </c>
      <c r="C614" s="408" t="str">
        <f t="shared" si="2750"/>
        <v/>
      </c>
      <c r="D614" s="408" t="str">
        <f t="shared" si="2750"/>
        <v/>
      </c>
      <c r="E614" s="408" t="str">
        <f t="shared" si="2750"/>
        <v/>
      </c>
      <c r="F614" s="408" t="str">
        <f t="shared" si="2750"/>
        <v/>
      </c>
      <c r="G614" s="408" t="str">
        <f t="shared" si="2750"/>
        <v/>
      </c>
      <c r="H614" s="408" t="str">
        <f t="shared" si="2750"/>
        <v/>
      </c>
      <c r="I614" s="408" t="str">
        <f t="shared" si="2750"/>
        <v/>
      </c>
      <c r="J614" s="408" t="str">
        <f t="shared" si="2750"/>
        <v/>
      </c>
      <c r="K614" s="408" t="str">
        <f t="shared" ref="K614:R614" si="2751">IF(K612="","",K612*K613/K$46/365/$G$1)</f>
        <v/>
      </c>
      <c r="L614" s="408" t="str">
        <f t="shared" si="2751"/>
        <v/>
      </c>
      <c r="M614" s="408" t="str">
        <f t="shared" si="2751"/>
        <v/>
      </c>
      <c r="N614" s="408" t="str">
        <f t="shared" si="2751"/>
        <v/>
      </c>
      <c r="O614" s="408" t="str">
        <f t="shared" si="2751"/>
        <v/>
      </c>
      <c r="P614" s="408" t="str">
        <f t="shared" si="2751"/>
        <v/>
      </c>
      <c r="Q614" s="408" t="str">
        <f t="shared" si="2751"/>
        <v/>
      </c>
      <c r="R614" s="408" t="str">
        <f t="shared" si="2751"/>
        <v/>
      </c>
      <c r="S614" s="488"/>
      <c r="T614" s="408" t="str">
        <f t="shared" ref="T614:AB614" si="2752">IF(T612="","",T612*T613/T$46/365/$G$1)</f>
        <v/>
      </c>
      <c r="U614" s="408" t="str">
        <f t="shared" si="2752"/>
        <v/>
      </c>
      <c r="V614" s="408" t="str">
        <f t="shared" si="2752"/>
        <v/>
      </c>
      <c r="W614" s="408" t="str">
        <f t="shared" si="2752"/>
        <v/>
      </c>
      <c r="X614" s="408" t="str">
        <f t="shared" si="2752"/>
        <v/>
      </c>
      <c r="Y614" s="408" t="str">
        <f t="shared" si="2752"/>
        <v/>
      </c>
      <c r="Z614" s="408" t="str">
        <f t="shared" si="2752"/>
        <v/>
      </c>
      <c r="AA614" s="408" t="str">
        <f t="shared" si="2752"/>
        <v/>
      </c>
      <c r="AB614" s="408" t="str">
        <f t="shared" si="2752"/>
        <v/>
      </c>
      <c r="AC614" s="408" t="str">
        <f t="shared" ref="AC614:AJ614" si="2753">IF(AC612="","",AC612*AC613/AC$46/365/$G$1)</f>
        <v/>
      </c>
      <c r="AD614" s="408" t="str">
        <f t="shared" si="2753"/>
        <v/>
      </c>
      <c r="AE614" s="408" t="str">
        <f t="shared" si="2753"/>
        <v/>
      </c>
      <c r="AF614" s="408" t="str">
        <f t="shared" si="2753"/>
        <v/>
      </c>
      <c r="AG614" s="408" t="str">
        <f t="shared" si="2753"/>
        <v/>
      </c>
      <c r="AH614" s="408" t="str">
        <f t="shared" si="2753"/>
        <v/>
      </c>
      <c r="AI614" s="408" t="str">
        <f t="shared" si="2753"/>
        <v/>
      </c>
      <c r="AJ614" s="408" t="str">
        <f t="shared" si="2753"/>
        <v/>
      </c>
      <c r="AK614" s="488"/>
      <c r="AL614" s="408">
        <f t="shared" ref="AL614:AT614" si="2754">IF(AL612="","",AL612*AL613/AL$46/365/$G$1)</f>
        <v>9.9057107276285371E-3</v>
      </c>
      <c r="AM614" s="408">
        <f t="shared" si="2754"/>
        <v>1.7025440313111546E-2</v>
      </c>
      <c r="AN614" s="408" t="str">
        <f t="shared" si="2754"/>
        <v/>
      </c>
      <c r="AO614" s="408">
        <f t="shared" si="2754"/>
        <v>6.8101761252446186E-2</v>
      </c>
      <c r="AP614" s="408">
        <f t="shared" si="2754"/>
        <v>3.0267449445531638E-2</v>
      </c>
      <c r="AQ614" s="408">
        <f t="shared" si="2754"/>
        <v>0.10593607305936073</v>
      </c>
      <c r="AR614" s="408" t="str">
        <f t="shared" si="2754"/>
        <v/>
      </c>
      <c r="AS614" s="408">
        <f t="shared" si="2754"/>
        <v>3.4050880626223093E-2</v>
      </c>
      <c r="AT614" s="408" t="str">
        <f t="shared" si="2754"/>
        <v/>
      </c>
      <c r="AU614" s="408" t="str">
        <f t="shared" ref="AU614:BB614" si="2755">IF(AU612="","",AU612*AU613/AU$46/365/$G$1)</f>
        <v/>
      </c>
      <c r="AV614" s="408" t="str">
        <f t="shared" si="2755"/>
        <v/>
      </c>
      <c r="AW614" s="408" t="str">
        <f t="shared" si="2755"/>
        <v/>
      </c>
      <c r="AX614" s="408" t="str">
        <f t="shared" si="2755"/>
        <v/>
      </c>
      <c r="AY614" s="408" t="str">
        <f t="shared" si="2755"/>
        <v/>
      </c>
      <c r="AZ614" s="408" t="str">
        <f t="shared" si="2755"/>
        <v/>
      </c>
      <c r="BA614" s="408" t="str">
        <f t="shared" si="2755"/>
        <v/>
      </c>
      <c r="BB614" s="408" t="str">
        <f t="shared" si="2755"/>
        <v/>
      </c>
      <c r="BC614" s="488"/>
      <c r="BD614" s="408">
        <f t="shared" ref="BD614:BT614" si="2756">IF(BD612="","",BD612*BD613/BD$46/365/$G$1)</f>
        <v>1.8917155903457272E-2</v>
      </c>
      <c r="BE614" s="408" t="str">
        <f t="shared" si="2756"/>
        <v/>
      </c>
      <c r="BF614" s="408" t="str">
        <f t="shared" si="2756"/>
        <v/>
      </c>
      <c r="BG614" s="408">
        <f t="shared" si="2756"/>
        <v>1.1350293542074364E-2</v>
      </c>
      <c r="BH614" s="408" t="str">
        <f t="shared" si="2756"/>
        <v/>
      </c>
      <c r="BI614" s="408" t="str">
        <f t="shared" si="2756"/>
        <v/>
      </c>
      <c r="BJ614" s="408">
        <f t="shared" si="2756"/>
        <v>1.589041095890411E-2</v>
      </c>
      <c r="BK614" s="408">
        <f t="shared" si="2756"/>
        <v>2.2700587084148727E-2</v>
      </c>
      <c r="BL614" s="408">
        <f t="shared" si="2756"/>
        <v>6.0534898891063275E-2</v>
      </c>
      <c r="BM614" s="408" t="str">
        <f t="shared" ref="BM614:BT614" si="2757">IF(BM612="","",BM612*BM613/BM$46/365/$G$1)</f>
        <v/>
      </c>
      <c r="BN614" s="408" t="str">
        <f t="shared" si="2757"/>
        <v/>
      </c>
      <c r="BO614" s="408" t="str">
        <f t="shared" si="2757"/>
        <v/>
      </c>
      <c r="BP614" s="408" t="str">
        <f t="shared" si="2757"/>
        <v/>
      </c>
      <c r="BQ614" s="408" t="str">
        <f t="shared" si="2757"/>
        <v/>
      </c>
      <c r="BR614" s="408" t="str">
        <f t="shared" si="2757"/>
        <v/>
      </c>
      <c r="BS614" s="408" t="str">
        <f t="shared" si="2757"/>
        <v/>
      </c>
      <c r="BT614" s="408" t="str">
        <f t="shared" si="2757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4" t="str">
        <f t="shared" si="2744"/>
        <v/>
      </c>
      <c r="CF614" s="1115" t="str">
        <f t="shared" si="2744"/>
        <v/>
      </c>
      <c r="CG614" s="1115" t="str">
        <f t="shared" si="2744"/>
        <v/>
      </c>
      <c r="CH614" s="1115" t="str">
        <f t="shared" si="2744"/>
        <v/>
      </c>
      <c r="CI614" s="1115" t="str">
        <f t="shared" si="2744"/>
        <v/>
      </c>
      <c r="CJ614" s="1115">
        <f t="shared" si="2744"/>
        <v>1.1350293542074364E-2</v>
      </c>
      <c r="CK614" s="1116">
        <f t="shared" si="2744"/>
        <v>1.589041095890411E-2</v>
      </c>
      <c r="CL614" s="1116">
        <f t="shared" si="2744"/>
        <v>1.8917155903457272E-2</v>
      </c>
      <c r="CM614" s="1116">
        <f t="shared" si="2744"/>
        <v>2.2700587084148727E-2</v>
      </c>
      <c r="CN614" s="1115">
        <f t="shared" si="2744"/>
        <v>6.0534898891063275E-2</v>
      </c>
      <c r="CO614" s="1115" t="str">
        <f t="shared" si="2744"/>
        <v/>
      </c>
      <c r="CP614" s="1115" t="str">
        <f t="shared" si="2744"/>
        <v/>
      </c>
      <c r="CQ614" s="1115" t="str">
        <f t="shared" si="2744"/>
        <v/>
      </c>
      <c r="CR614" s="1115" t="str">
        <f t="shared" si="2744"/>
        <v/>
      </c>
      <c r="CS614" s="1114" t="str">
        <f t="shared" si="2744"/>
        <v/>
      </c>
      <c r="CT614" s="1117" t="str">
        <f t="shared" si="2744"/>
        <v/>
      </c>
      <c r="CU614" s="312" t="str">
        <f t="shared" si="2745"/>
        <v/>
      </c>
      <c r="CV614" s="313" t="str">
        <f t="shared" si="2745"/>
        <v/>
      </c>
      <c r="CW614" s="314" t="str">
        <f t="shared" si="2745"/>
        <v/>
      </c>
      <c r="CX614" s="314" t="str">
        <f t="shared" si="2745"/>
        <v/>
      </c>
      <c r="CY614" s="314" t="str">
        <f t="shared" si="2745"/>
        <v/>
      </c>
      <c r="CZ614" s="314" t="str">
        <f t="shared" si="2745"/>
        <v/>
      </c>
      <c r="DA614" s="314">
        <f t="shared" si="2745"/>
        <v>1.1350293542074364E-2</v>
      </c>
      <c r="DB614" s="315">
        <f t="shared" si="2745"/>
        <v>1.589041095890411E-2</v>
      </c>
      <c r="DC614" s="315">
        <f t="shared" si="2745"/>
        <v>1.8917155903457272E-2</v>
      </c>
      <c r="DD614" s="315">
        <f t="shared" si="2745"/>
        <v>2.2700587084148727E-2</v>
      </c>
      <c r="DE614" s="314">
        <f t="shared" si="2746"/>
        <v>6.0534898891063275E-2</v>
      </c>
      <c r="DF614" s="314" t="str">
        <f t="shared" si="2746"/>
        <v/>
      </c>
      <c r="DG614" s="314" t="str">
        <f t="shared" si="2746"/>
        <v/>
      </c>
      <c r="DH614" s="314" t="str">
        <f t="shared" si="2746"/>
        <v/>
      </c>
      <c r="DI614" s="314" t="str">
        <f t="shared" si="2746"/>
        <v/>
      </c>
      <c r="DJ614" s="313" t="str">
        <f t="shared" si="2746"/>
        <v/>
      </c>
      <c r="DK614" s="312" t="str">
        <f t="shared" si="2746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58">IF(DL615&lt;3,"",(SUM(B615:R615)-MIN(B615:R615)-MAX(B615:R615))/(DL615-2))</f>
        <v/>
      </c>
      <c r="CA615" s="659" t="str">
        <f t="shared" ref="CA615:CA616" si="2759">IF(DM615&lt;3,"",(SUM(T615:AJ615)-MIN(T615:AJ615)-MAX(T615:AJ615))/(DM615-2))</f>
        <v/>
      </c>
      <c r="CB615" s="659">
        <f t="shared" ref="CB615:CB616" si="2760">IF(DN615&lt;3,"",(SUM(AL615:BB615)-MIN(AL615:BB615)-MAX(AL615:BB615))/(DN615-2))</f>
        <v>5</v>
      </c>
      <c r="CC615" s="660">
        <f t="shared" ref="CC615:CC616" si="2761">IF(DO615&lt;3,"",(SUM(BD615:BT615)-MIN(BD615:BT615)-MAX(BD615:BT615))/(DO615-2))</f>
        <v>3.3333333333333335</v>
      </c>
      <c r="CD615" s="1108" t="str">
        <f t="shared" ref="CD615:CS616" si="276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9" t="str">
        <f t="shared" si="2762"/>
        <v/>
      </c>
      <c r="CF615" s="1110" t="str">
        <f t="shared" si="2762"/>
        <v/>
      </c>
      <c r="CG615" s="1110" t="str">
        <f t="shared" si="2762"/>
        <v/>
      </c>
      <c r="CH615" s="1110" t="str">
        <f t="shared" si="2762"/>
        <v/>
      </c>
      <c r="CI615" s="1110" t="str">
        <f t="shared" si="2762"/>
        <v/>
      </c>
      <c r="CJ615" s="1110">
        <f t="shared" si="2762"/>
        <v>1</v>
      </c>
      <c r="CK615" s="1111">
        <f t="shared" si="2762"/>
        <v>2</v>
      </c>
      <c r="CL615" s="1111">
        <f t="shared" si="2762"/>
        <v>4</v>
      </c>
      <c r="CM615" s="1111">
        <f t="shared" si="2762"/>
        <v>4</v>
      </c>
      <c r="CN615" s="1110">
        <f t="shared" si="2762"/>
        <v>4.4000000000000004</v>
      </c>
      <c r="CO615" s="1110" t="str">
        <f t="shared" si="2762"/>
        <v/>
      </c>
      <c r="CP615" s="1110" t="str">
        <f t="shared" si="2762"/>
        <v/>
      </c>
      <c r="CQ615" s="1110" t="str">
        <f t="shared" si="2762"/>
        <v/>
      </c>
      <c r="CR615" s="1110" t="str">
        <f t="shared" si="2762"/>
        <v/>
      </c>
      <c r="CS615" s="1109" t="str">
        <f t="shared" si="2762"/>
        <v/>
      </c>
      <c r="CT615" s="1112" t="str">
        <f t="shared" ref="CE615:CT616" si="276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45"/>
        <v/>
      </c>
      <c r="CV615" s="325" t="str">
        <f t="shared" si="2745"/>
        <v/>
      </c>
      <c r="CW615" s="326" t="str">
        <f t="shared" si="2745"/>
        <v/>
      </c>
      <c r="CX615" s="326" t="str">
        <f t="shared" si="2745"/>
        <v/>
      </c>
      <c r="CY615" s="326" t="str">
        <f t="shared" si="2745"/>
        <v/>
      </c>
      <c r="CZ615" s="326" t="str">
        <f t="shared" si="2745"/>
        <v/>
      </c>
      <c r="DA615" s="326">
        <f t="shared" si="2745"/>
        <v>1</v>
      </c>
      <c r="DB615" s="327">
        <f t="shared" si="2745"/>
        <v>2</v>
      </c>
      <c r="DC615" s="327">
        <f t="shared" si="2745"/>
        <v>4</v>
      </c>
      <c r="DD615" s="327">
        <f t="shared" si="2745"/>
        <v>4</v>
      </c>
      <c r="DE615" s="326">
        <f t="shared" si="2746"/>
        <v>4.4000000000000004</v>
      </c>
      <c r="DF615" s="326" t="str">
        <f t="shared" si="2746"/>
        <v/>
      </c>
      <c r="DG615" s="326" t="str">
        <f t="shared" si="2746"/>
        <v/>
      </c>
      <c r="DH615" s="326" t="str">
        <f t="shared" si="2746"/>
        <v/>
      </c>
      <c r="DI615" s="326" t="str">
        <f t="shared" si="2746"/>
        <v/>
      </c>
      <c r="DJ615" s="325" t="str">
        <f t="shared" si="2746"/>
        <v/>
      </c>
      <c r="DK615" s="324" t="str">
        <f t="shared" si="2746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64">IF(B615="","",B612*B615)</f>
        <v/>
      </c>
      <c r="C616" s="405" t="str">
        <f t="shared" si="2764"/>
        <v/>
      </c>
      <c r="D616" s="405" t="str">
        <f t="shared" si="2764"/>
        <v/>
      </c>
      <c r="E616" s="405" t="str">
        <f t="shared" si="2764"/>
        <v/>
      </c>
      <c r="F616" s="405" t="str">
        <f t="shared" si="2764"/>
        <v/>
      </c>
      <c r="G616" s="405" t="str">
        <f t="shared" si="2764"/>
        <v/>
      </c>
      <c r="H616" s="405" t="str">
        <f t="shared" si="2764"/>
        <v/>
      </c>
      <c r="I616" s="405" t="str">
        <f t="shared" si="2764"/>
        <v/>
      </c>
      <c r="J616" s="405" t="str">
        <f t="shared" si="2764"/>
        <v/>
      </c>
      <c r="K616" s="405" t="str">
        <f t="shared" ref="K616:R616" si="2765">IF(K615="","",K612*K615)</f>
        <v/>
      </c>
      <c r="L616" s="405" t="str">
        <f t="shared" si="2765"/>
        <v/>
      </c>
      <c r="M616" s="405" t="str">
        <f t="shared" si="2765"/>
        <v/>
      </c>
      <c r="N616" s="405" t="str">
        <f t="shared" si="2765"/>
        <v/>
      </c>
      <c r="O616" s="405" t="str">
        <f t="shared" si="2765"/>
        <v/>
      </c>
      <c r="P616" s="405" t="str">
        <f t="shared" si="2765"/>
        <v/>
      </c>
      <c r="Q616" s="405" t="str">
        <f t="shared" si="2765"/>
        <v/>
      </c>
      <c r="R616" s="405" t="str">
        <f t="shared" si="2765"/>
        <v/>
      </c>
      <c r="S616" s="488"/>
      <c r="T616" s="405" t="str">
        <f t="shared" ref="T616:AB616" si="2766">IF(T615="","",T612*T615)</f>
        <v/>
      </c>
      <c r="U616" s="405" t="str">
        <f t="shared" si="2766"/>
        <v/>
      </c>
      <c r="V616" s="405" t="str">
        <f t="shared" si="2766"/>
        <v/>
      </c>
      <c r="W616" s="405" t="str">
        <f t="shared" si="2766"/>
        <v/>
      </c>
      <c r="X616" s="405" t="str">
        <f t="shared" si="2766"/>
        <v/>
      </c>
      <c r="Y616" s="405" t="str">
        <f t="shared" si="2766"/>
        <v/>
      </c>
      <c r="Z616" s="405" t="str">
        <f t="shared" si="2766"/>
        <v/>
      </c>
      <c r="AA616" s="405" t="str">
        <f t="shared" si="2766"/>
        <v/>
      </c>
      <c r="AB616" s="405" t="str">
        <f t="shared" si="2766"/>
        <v/>
      </c>
      <c r="AC616" s="405" t="str">
        <f t="shared" ref="AC616:AJ616" si="2767">IF(AC615="","",AC612*AC615)</f>
        <v/>
      </c>
      <c r="AD616" s="405" t="str">
        <f t="shared" si="2767"/>
        <v/>
      </c>
      <c r="AE616" s="405" t="str">
        <f t="shared" si="2767"/>
        <v/>
      </c>
      <c r="AF616" s="405" t="str">
        <f t="shared" si="2767"/>
        <v/>
      </c>
      <c r="AG616" s="405" t="str">
        <f t="shared" si="2767"/>
        <v/>
      </c>
      <c r="AH616" s="405" t="str">
        <f t="shared" si="2767"/>
        <v/>
      </c>
      <c r="AI616" s="405" t="str">
        <f t="shared" si="2767"/>
        <v/>
      </c>
      <c r="AJ616" s="405" t="str">
        <f t="shared" si="2767"/>
        <v/>
      </c>
      <c r="AK616" s="488"/>
      <c r="AL616" s="405">
        <f t="shared" ref="AL616:AT616" si="2768">IF(AL615="","",AL612*AL615)</f>
        <v>480</v>
      </c>
      <c r="AM616" s="405">
        <f t="shared" si="2768"/>
        <v>225</v>
      </c>
      <c r="AN616" s="405" t="str">
        <f t="shared" si="2768"/>
        <v/>
      </c>
      <c r="AO616" s="405">
        <f t="shared" si="2768"/>
        <v>600</v>
      </c>
      <c r="AP616" s="405">
        <f t="shared" si="2768"/>
        <v>200</v>
      </c>
      <c r="AQ616" s="405">
        <f t="shared" si="2768"/>
        <v>700</v>
      </c>
      <c r="AR616" s="405" t="str">
        <f t="shared" si="2768"/>
        <v/>
      </c>
      <c r="AS616" s="405">
        <f t="shared" si="2768"/>
        <v>264</v>
      </c>
      <c r="AT616" s="405" t="str">
        <f t="shared" si="2768"/>
        <v/>
      </c>
      <c r="AU616" s="405" t="str">
        <f t="shared" ref="AU616:BB616" si="2769">IF(AU615="","",AU612*AU615)</f>
        <v/>
      </c>
      <c r="AV616" s="405" t="str">
        <f t="shared" si="2769"/>
        <v/>
      </c>
      <c r="AW616" s="405" t="str">
        <f t="shared" si="2769"/>
        <v/>
      </c>
      <c r="AX616" s="405" t="str">
        <f t="shared" si="2769"/>
        <v/>
      </c>
      <c r="AY616" s="405" t="str">
        <f t="shared" si="2769"/>
        <v/>
      </c>
      <c r="AZ616" s="405" t="str">
        <f t="shared" si="2769"/>
        <v/>
      </c>
      <c r="BA616" s="405" t="str">
        <f t="shared" si="2769"/>
        <v/>
      </c>
      <c r="BB616" s="405" t="str">
        <f t="shared" si="2769"/>
        <v/>
      </c>
      <c r="BC616" s="488"/>
      <c r="BD616" s="405">
        <f t="shared" ref="BD616:BL616" si="2770">IF(BD615="","",BD612*BD615)</f>
        <v>100</v>
      </c>
      <c r="BE616" s="405" t="str">
        <f t="shared" si="2770"/>
        <v/>
      </c>
      <c r="BF616" s="405" t="str">
        <f t="shared" si="2770"/>
        <v/>
      </c>
      <c r="BG616" s="405">
        <f t="shared" si="2770"/>
        <v>100</v>
      </c>
      <c r="BH616" s="405" t="str">
        <f t="shared" si="2770"/>
        <v/>
      </c>
      <c r="BI616" s="405" t="str">
        <f t="shared" si="2770"/>
        <v/>
      </c>
      <c r="BJ616" s="405">
        <f t="shared" si="2770"/>
        <v>21</v>
      </c>
      <c r="BK616" s="405">
        <f t="shared" si="2770"/>
        <v>240</v>
      </c>
      <c r="BL616" s="405">
        <f t="shared" si="2770"/>
        <v>528</v>
      </c>
      <c r="BM616" s="405" t="str">
        <f t="shared" ref="BM616:BT616" si="2771">IF(BM615="","",BM612*BM615)</f>
        <v/>
      </c>
      <c r="BN616" s="405" t="str">
        <f t="shared" si="2771"/>
        <v/>
      </c>
      <c r="BO616" s="405" t="str">
        <f t="shared" si="2771"/>
        <v/>
      </c>
      <c r="BP616" s="405" t="str">
        <f t="shared" si="2771"/>
        <v/>
      </c>
      <c r="BQ616" s="405" t="str">
        <f t="shared" si="2771"/>
        <v/>
      </c>
      <c r="BR616" s="405" t="str">
        <f t="shared" si="2771"/>
        <v/>
      </c>
      <c r="BS616" s="405" t="str">
        <f t="shared" si="2771"/>
        <v/>
      </c>
      <c r="BT616" s="405" t="str">
        <f t="shared" si="2771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58"/>
        <v/>
      </c>
      <c r="CA616" s="659" t="str">
        <f t="shared" si="2759"/>
        <v/>
      </c>
      <c r="CB616" s="659">
        <f t="shared" si="2760"/>
        <v>392.25</v>
      </c>
      <c r="CC616" s="660">
        <f t="shared" si="2761"/>
        <v>146.66666666666666</v>
      </c>
      <c r="CD616" s="1108" t="str">
        <f t="shared" si="2762"/>
        <v/>
      </c>
      <c r="CE616" s="1109" t="str">
        <f t="shared" si="2763"/>
        <v/>
      </c>
      <c r="CF616" s="1110" t="str">
        <f t="shared" si="2763"/>
        <v/>
      </c>
      <c r="CG616" s="1110" t="str">
        <f t="shared" si="2763"/>
        <v/>
      </c>
      <c r="CH616" s="1110" t="str">
        <f t="shared" si="2763"/>
        <v/>
      </c>
      <c r="CI616" s="1110" t="str">
        <f t="shared" si="2763"/>
        <v/>
      </c>
      <c r="CJ616" s="1110">
        <f t="shared" si="2763"/>
        <v>21</v>
      </c>
      <c r="CK616" s="1111">
        <f t="shared" si="2763"/>
        <v>100</v>
      </c>
      <c r="CL616" s="1111">
        <f t="shared" si="2763"/>
        <v>100</v>
      </c>
      <c r="CM616" s="1111">
        <f t="shared" si="2763"/>
        <v>240</v>
      </c>
      <c r="CN616" s="1110">
        <f t="shared" si="2763"/>
        <v>528</v>
      </c>
      <c r="CO616" s="1110" t="str">
        <f t="shared" si="2763"/>
        <v/>
      </c>
      <c r="CP616" s="1110" t="str">
        <f t="shared" si="2763"/>
        <v/>
      </c>
      <c r="CQ616" s="1110" t="str">
        <f t="shared" si="2763"/>
        <v/>
      </c>
      <c r="CR616" s="1110" t="str">
        <f t="shared" si="2763"/>
        <v/>
      </c>
      <c r="CS616" s="1109" t="str">
        <f t="shared" si="2763"/>
        <v/>
      </c>
      <c r="CT616" s="1112" t="str">
        <f t="shared" si="2763"/>
        <v/>
      </c>
      <c r="CU616" s="324" t="str">
        <f t="shared" si="2745"/>
        <v/>
      </c>
      <c r="CV616" s="325" t="str">
        <f t="shared" si="2745"/>
        <v/>
      </c>
      <c r="CW616" s="326" t="str">
        <f t="shared" si="2745"/>
        <v/>
      </c>
      <c r="CX616" s="326" t="str">
        <f t="shared" si="2745"/>
        <v/>
      </c>
      <c r="CY616" s="326" t="str">
        <f t="shared" si="2745"/>
        <v/>
      </c>
      <c r="CZ616" s="326" t="str">
        <f t="shared" si="2745"/>
        <v/>
      </c>
      <c r="DA616" s="326">
        <f t="shared" si="2745"/>
        <v>21</v>
      </c>
      <c r="DB616" s="327">
        <f t="shared" si="2745"/>
        <v>100</v>
      </c>
      <c r="DC616" s="327">
        <f t="shared" si="2745"/>
        <v>100</v>
      </c>
      <c r="DD616" s="327">
        <f t="shared" si="2745"/>
        <v>240</v>
      </c>
      <c r="DE616" s="326">
        <f t="shared" si="2746"/>
        <v>528</v>
      </c>
      <c r="DF616" s="326" t="str">
        <f t="shared" si="2746"/>
        <v/>
      </c>
      <c r="DG616" s="326" t="str">
        <f t="shared" si="2746"/>
        <v/>
      </c>
      <c r="DH616" s="326" t="str">
        <f t="shared" si="2746"/>
        <v/>
      </c>
      <c r="DI616" s="326" t="str">
        <f t="shared" si="2746"/>
        <v/>
      </c>
      <c r="DJ616" s="325" t="str">
        <f t="shared" si="2746"/>
        <v/>
      </c>
      <c r="DK616" s="324" t="str">
        <f t="shared" si="2746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5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3"/>
      <c r="CE617" s="1133"/>
      <c r="CF617" s="1133"/>
      <c r="CG617" s="1133"/>
      <c r="CH617" s="1133"/>
      <c r="CI617" s="1133"/>
      <c r="CJ617" s="1133"/>
      <c r="CK617" s="1133"/>
      <c r="CL617" s="1133"/>
      <c r="CM617" s="1133"/>
      <c r="CN617" s="1133"/>
      <c r="CO617" s="1133"/>
      <c r="CP617" s="1133"/>
      <c r="CQ617" s="1133"/>
      <c r="CR617" s="1133"/>
      <c r="CS617" s="1133"/>
      <c r="CT617" s="1134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772">IF(DL618&lt;3,"",(SUM(B618:R618)-MIN(B618:R618)-MAX(B618:R618))/(DL618-2))</f>
        <v/>
      </c>
      <c r="CA618" s="659" t="str">
        <f t="shared" ref="CA618:CA619" si="2773">IF(DM618&lt;3,"",(SUM(T618:AJ618)-MIN(T618:AJ618)-MAX(T618:AJ618))/(DM618-2))</f>
        <v/>
      </c>
      <c r="CB618" s="659" t="str">
        <f t="shared" ref="CB618:CB619" si="2774">IF(DN618&lt;3,"",(SUM(AL618:BB618)-MIN(AL618:BB618)-MAX(AL618:BB618))/(DN618-2))</f>
        <v/>
      </c>
      <c r="CC618" s="660" t="str">
        <f t="shared" ref="CC618:CC619" si="2775">IF(DO618&lt;3,"",(SUM(BD618:BT618)-MIN(BD618:BT618)-MAX(BD618:BT618))/(DO618-2))</f>
        <v/>
      </c>
      <c r="CD618" s="1108" t="str">
        <f t="shared" ref="CD618:CS619" si="277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9" t="str">
        <f t="shared" si="2776"/>
        <v/>
      </c>
      <c r="CF618" s="1110" t="str">
        <f t="shared" si="2776"/>
        <v/>
      </c>
      <c r="CG618" s="1110" t="str">
        <f t="shared" si="2776"/>
        <v/>
      </c>
      <c r="CH618" s="1110" t="str">
        <f t="shared" si="2776"/>
        <v/>
      </c>
      <c r="CI618" s="1110" t="str">
        <f t="shared" si="2776"/>
        <v/>
      </c>
      <c r="CJ618" s="1110" t="str">
        <f t="shared" si="2776"/>
        <v/>
      </c>
      <c r="CK618" s="1111" t="str">
        <f t="shared" si="2776"/>
        <v/>
      </c>
      <c r="CL618" s="1111" t="str">
        <f t="shared" si="2776"/>
        <v/>
      </c>
      <c r="CM618" s="1111" t="str">
        <f t="shared" si="2776"/>
        <v/>
      </c>
      <c r="CN618" s="1110" t="str">
        <f t="shared" si="2776"/>
        <v/>
      </c>
      <c r="CO618" s="1110" t="str">
        <f t="shared" si="2776"/>
        <v/>
      </c>
      <c r="CP618" s="1110" t="str">
        <f t="shared" si="2776"/>
        <v/>
      </c>
      <c r="CQ618" s="1110" t="str">
        <f t="shared" si="2776"/>
        <v/>
      </c>
      <c r="CR618" s="1110" t="str">
        <f t="shared" si="2776"/>
        <v/>
      </c>
      <c r="CS618" s="1109" t="str">
        <f t="shared" si="2776"/>
        <v/>
      </c>
      <c r="CT618" s="1112" t="str">
        <f t="shared" ref="CE618:CT620" si="277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77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778"/>
        <v/>
      </c>
      <c r="CW618" s="326" t="str">
        <f t="shared" si="2778"/>
        <v/>
      </c>
      <c r="CX618" s="326" t="str">
        <f t="shared" si="2778"/>
        <v/>
      </c>
      <c r="CY618" s="326" t="str">
        <f t="shared" si="2778"/>
        <v/>
      </c>
      <c r="CZ618" s="326" t="str">
        <f t="shared" si="2778"/>
        <v/>
      </c>
      <c r="DA618" s="326" t="str">
        <f t="shared" si="2778"/>
        <v/>
      </c>
      <c r="DB618" s="327" t="str">
        <f t="shared" si="2778"/>
        <v/>
      </c>
      <c r="DC618" s="327" t="str">
        <f t="shared" si="2778"/>
        <v/>
      </c>
      <c r="DD618" s="327" t="str">
        <f t="shared" si="2778"/>
        <v/>
      </c>
      <c r="DE618" s="326" t="str">
        <f t="shared" ref="DE618:DK622" si="277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779"/>
        <v/>
      </c>
      <c r="DG618" s="326" t="str">
        <f t="shared" si="2779"/>
        <v/>
      </c>
      <c r="DH618" s="326" t="str">
        <f t="shared" si="2779"/>
        <v/>
      </c>
      <c r="DI618" s="326" t="str">
        <f t="shared" si="2779"/>
        <v/>
      </c>
      <c r="DJ618" s="325" t="str">
        <f t="shared" si="2779"/>
        <v/>
      </c>
      <c r="DK618" s="324" t="str">
        <f t="shared" si="2779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780">5790*$K$1</f>
        <v>5790</v>
      </c>
      <c r="D619" s="386">
        <f t="shared" si="2780"/>
        <v>5790</v>
      </c>
      <c r="E619" s="386">
        <f t="shared" si="2780"/>
        <v>5790</v>
      </c>
      <c r="F619" s="386">
        <f t="shared" si="2780"/>
        <v>5790</v>
      </c>
      <c r="G619" s="386">
        <f t="shared" si="2780"/>
        <v>5790</v>
      </c>
      <c r="H619" s="386">
        <f t="shared" si="2780"/>
        <v>5790</v>
      </c>
      <c r="I619" s="386">
        <f t="shared" si="2780"/>
        <v>5790</v>
      </c>
      <c r="J619" s="386">
        <f t="shared" si="2780"/>
        <v>5790</v>
      </c>
      <c r="K619" s="386">
        <f t="shared" si="2780"/>
        <v>5790</v>
      </c>
      <c r="L619" s="386">
        <f t="shared" si="2780"/>
        <v>5790</v>
      </c>
      <c r="M619" s="386">
        <f t="shared" si="2780"/>
        <v>5790</v>
      </c>
      <c r="N619" s="386">
        <f t="shared" si="2780"/>
        <v>5790</v>
      </c>
      <c r="O619" s="386">
        <f t="shared" si="2780"/>
        <v>5790</v>
      </c>
      <c r="P619" s="386">
        <f t="shared" si="2780"/>
        <v>5790</v>
      </c>
      <c r="Q619" s="386">
        <f t="shared" si="2780"/>
        <v>5790</v>
      </c>
      <c r="R619" s="386">
        <f t="shared" si="2780"/>
        <v>5790</v>
      </c>
      <c r="S619" s="488"/>
      <c r="T619" s="386">
        <f>5790*$K$1</f>
        <v>5790</v>
      </c>
      <c r="U619" s="386">
        <f t="shared" ref="U619:AJ619" si="2781">5790*$K$1</f>
        <v>5790</v>
      </c>
      <c r="V619" s="386">
        <v>5790</v>
      </c>
      <c r="W619" s="386">
        <f t="shared" si="2781"/>
        <v>5790</v>
      </c>
      <c r="X619" s="386">
        <f t="shared" si="2781"/>
        <v>5790</v>
      </c>
      <c r="Y619" s="386">
        <f t="shared" si="2781"/>
        <v>5790</v>
      </c>
      <c r="Z619" s="386">
        <f t="shared" si="2781"/>
        <v>5790</v>
      </c>
      <c r="AA619" s="386">
        <f t="shared" si="2781"/>
        <v>5790</v>
      </c>
      <c r="AB619" s="386">
        <f t="shared" si="2781"/>
        <v>5790</v>
      </c>
      <c r="AC619" s="386">
        <f t="shared" si="2781"/>
        <v>5790</v>
      </c>
      <c r="AD619" s="386">
        <f t="shared" si="2781"/>
        <v>5790</v>
      </c>
      <c r="AE619" s="386">
        <f t="shared" si="2781"/>
        <v>5790</v>
      </c>
      <c r="AF619" s="386">
        <f t="shared" si="2781"/>
        <v>5790</v>
      </c>
      <c r="AG619" s="386">
        <f t="shared" si="2781"/>
        <v>5790</v>
      </c>
      <c r="AH619" s="386">
        <f t="shared" si="2781"/>
        <v>5790</v>
      </c>
      <c r="AI619" s="386">
        <f t="shared" si="2781"/>
        <v>5790</v>
      </c>
      <c r="AJ619" s="386">
        <f t="shared" si="2781"/>
        <v>5790</v>
      </c>
      <c r="AK619" s="488"/>
      <c r="AL619" s="386">
        <f>5790*$K$1</f>
        <v>5790</v>
      </c>
      <c r="AM619" s="386">
        <f t="shared" ref="AM619:BB619" si="2782">5790*$K$1</f>
        <v>5790</v>
      </c>
      <c r="AN619" s="386">
        <f t="shared" si="2782"/>
        <v>5790</v>
      </c>
      <c r="AO619" s="386">
        <f t="shared" si="2782"/>
        <v>5790</v>
      </c>
      <c r="AP619" s="386">
        <f t="shared" si="2782"/>
        <v>5790</v>
      </c>
      <c r="AQ619" s="386">
        <f t="shared" si="2782"/>
        <v>5790</v>
      </c>
      <c r="AR619" s="386">
        <f t="shared" si="2782"/>
        <v>5790</v>
      </c>
      <c r="AS619" s="386">
        <f t="shared" si="2782"/>
        <v>5790</v>
      </c>
      <c r="AT619" s="386">
        <f t="shared" si="2782"/>
        <v>5790</v>
      </c>
      <c r="AU619" s="386">
        <f t="shared" si="2782"/>
        <v>5790</v>
      </c>
      <c r="AV619" s="386">
        <f t="shared" si="2782"/>
        <v>5790</v>
      </c>
      <c r="AW619" s="386">
        <f t="shared" si="2782"/>
        <v>5790</v>
      </c>
      <c r="AX619" s="386">
        <f t="shared" si="2782"/>
        <v>5790</v>
      </c>
      <c r="AY619" s="386">
        <f t="shared" si="2782"/>
        <v>5790</v>
      </c>
      <c r="AZ619" s="386">
        <f t="shared" si="2782"/>
        <v>5790</v>
      </c>
      <c r="BA619" s="386">
        <f t="shared" si="2782"/>
        <v>5790</v>
      </c>
      <c r="BB619" s="386">
        <f t="shared" si="2782"/>
        <v>5790</v>
      </c>
      <c r="BC619" s="488"/>
      <c r="BD619" s="386">
        <v>5790</v>
      </c>
      <c r="BE619" s="386">
        <f t="shared" ref="BE619:BY619" si="2783">5790*$K$1</f>
        <v>5790</v>
      </c>
      <c r="BF619" s="386">
        <f t="shared" si="2783"/>
        <v>5790</v>
      </c>
      <c r="BG619" s="386">
        <f t="shared" si="2783"/>
        <v>5790</v>
      </c>
      <c r="BH619" s="386">
        <f t="shared" si="2783"/>
        <v>5790</v>
      </c>
      <c r="BI619" s="386">
        <f t="shared" si="2783"/>
        <v>5790</v>
      </c>
      <c r="BJ619" s="386">
        <f t="shared" si="2783"/>
        <v>5790</v>
      </c>
      <c r="BK619" s="386">
        <f t="shared" si="2783"/>
        <v>5790</v>
      </c>
      <c r="BL619" s="386">
        <f t="shared" si="2783"/>
        <v>5790</v>
      </c>
      <c r="BM619" s="386">
        <f t="shared" si="2783"/>
        <v>5790</v>
      </c>
      <c r="BN619" s="386">
        <f t="shared" si="2783"/>
        <v>5790</v>
      </c>
      <c r="BO619" s="386">
        <f t="shared" si="2783"/>
        <v>5790</v>
      </c>
      <c r="BP619" s="386">
        <f t="shared" si="2783"/>
        <v>5790</v>
      </c>
      <c r="BQ619" s="386">
        <f t="shared" si="2783"/>
        <v>5790</v>
      </c>
      <c r="BR619" s="386">
        <f t="shared" si="2783"/>
        <v>5790</v>
      </c>
      <c r="BS619" s="386">
        <f t="shared" si="2783"/>
        <v>5790</v>
      </c>
      <c r="BT619" s="386">
        <f t="shared" si="2783"/>
        <v>5790</v>
      </c>
      <c r="BU619" s="488"/>
      <c r="BV619" s="386">
        <f t="shared" si="2783"/>
        <v>5790</v>
      </c>
      <c r="BW619" s="386">
        <f t="shared" si="2783"/>
        <v>5790</v>
      </c>
      <c r="BX619" s="386">
        <f t="shared" si="2783"/>
        <v>5790</v>
      </c>
      <c r="BY619" s="386">
        <f t="shared" si="2783"/>
        <v>5790</v>
      </c>
      <c r="BZ619" s="659">
        <f t="shared" si="2772"/>
        <v>5790</v>
      </c>
      <c r="CA619" s="659">
        <f t="shared" si="2773"/>
        <v>5790</v>
      </c>
      <c r="CB619" s="659">
        <f t="shared" si="2774"/>
        <v>5790</v>
      </c>
      <c r="CC619" s="660">
        <f t="shared" si="2775"/>
        <v>5790</v>
      </c>
      <c r="CD619" s="1108">
        <f t="shared" si="2776"/>
        <v>5790</v>
      </c>
      <c r="CE619" s="1109">
        <f t="shared" si="2777"/>
        <v>5790</v>
      </c>
      <c r="CF619" s="1110">
        <f t="shared" si="2777"/>
        <v>5790</v>
      </c>
      <c r="CG619" s="1110">
        <f t="shared" si="2777"/>
        <v>5790</v>
      </c>
      <c r="CH619" s="1110">
        <f t="shared" si="2777"/>
        <v>5790</v>
      </c>
      <c r="CI619" s="1110">
        <f t="shared" si="2777"/>
        <v>5790</v>
      </c>
      <c r="CJ619" s="1110">
        <f t="shared" si="2777"/>
        <v>5790</v>
      </c>
      <c r="CK619" s="1111">
        <f t="shared" si="2777"/>
        <v>5790</v>
      </c>
      <c r="CL619" s="1111">
        <f t="shared" si="2777"/>
        <v>5790</v>
      </c>
      <c r="CM619" s="1111">
        <f t="shared" si="2777"/>
        <v>5790</v>
      </c>
      <c r="CN619" s="1110">
        <f t="shared" si="2777"/>
        <v>5790</v>
      </c>
      <c r="CO619" s="1110">
        <f t="shared" si="2777"/>
        <v>5790</v>
      </c>
      <c r="CP619" s="1110">
        <f t="shared" si="2777"/>
        <v>5790</v>
      </c>
      <c r="CQ619" s="1110">
        <f t="shared" si="2777"/>
        <v>5790</v>
      </c>
      <c r="CR619" s="1110">
        <f t="shared" si="2777"/>
        <v>5790</v>
      </c>
      <c r="CS619" s="1109">
        <f t="shared" si="2777"/>
        <v>5790</v>
      </c>
      <c r="CT619" s="1112">
        <f t="shared" si="2777"/>
        <v>5790</v>
      </c>
      <c r="CU619" s="324">
        <f t="shared" si="2778"/>
        <v>5790</v>
      </c>
      <c r="CV619" s="325">
        <f t="shared" si="2778"/>
        <v>5790</v>
      </c>
      <c r="CW619" s="326">
        <f t="shared" si="2778"/>
        <v>5790</v>
      </c>
      <c r="CX619" s="326">
        <f t="shared" si="2778"/>
        <v>5790</v>
      </c>
      <c r="CY619" s="326">
        <f t="shared" si="2778"/>
        <v>5790</v>
      </c>
      <c r="CZ619" s="326">
        <f t="shared" si="2778"/>
        <v>5790</v>
      </c>
      <c r="DA619" s="326">
        <f t="shared" si="2778"/>
        <v>5790</v>
      </c>
      <c r="DB619" s="327">
        <f t="shared" si="2778"/>
        <v>5790</v>
      </c>
      <c r="DC619" s="327">
        <f t="shared" si="2778"/>
        <v>5790</v>
      </c>
      <c r="DD619" s="327">
        <f t="shared" si="2778"/>
        <v>5790</v>
      </c>
      <c r="DE619" s="326">
        <f t="shared" si="2779"/>
        <v>5790</v>
      </c>
      <c r="DF619" s="326">
        <f t="shared" si="2779"/>
        <v>5790</v>
      </c>
      <c r="DG619" s="326">
        <f t="shared" si="2779"/>
        <v>5790</v>
      </c>
      <c r="DH619" s="326">
        <f t="shared" si="2779"/>
        <v>5790</v>
      </c>
      <c r="DI619" s="326">
        <f t="shared" si="2779"/>
        <v>5790</v>
      </c>
      <c r="DJ619" s="325">
        <f t="shared" si="2779"/>
        <v>5790</v>
      </c>
      <c r="DK619" s="324">
        <f t="shared" si="2779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784">IF(B618="","",B618*B619/B$46/365/$G$1)</f>
        <v/>
      </c>
      <c r="C620" s="408" t="str">
        <f t="shared" si="2784"/>
        <v/>
      </c>
      <c r="D620" s="408">
        <f t="shared" si="2784"/>
        <v>5.0358773646444876E-3</v>
      </c>
      <c r="E620" s="408" t="str">
        <f t="shared" si="2784"/>
        <v/>
      </c>
      <c r="F620" s="408" t="str">
        <f t="shared" si="2784"/>
        <v/>
      </c>
      <c r="G620" s="408" t="str">
        <f t="shared" si="2784"/>
        <v/>
      </c>
      <c r="H620" s="408" t="str">
        <f t="shared" si="2784"/>
        <v/>
      </c>
      <c r="I620" s="408" t="str">
        <f t="shared" si="2784"/>
        <v/>
      </c>
      <c r="J620" s="408">
        <f t="shared" si="2784"/>
        <v>3.4531730500419348E-2</v>
      </c>
      <c r="K620" s="408" t="str">
        <f t="shared" ref="K620:R620" si="2785">IF(K618="","",K618*K619/K$46/365/$G$1)</f>
        <v/>
      </c>
      <c r="L620" s="408" t="str">
        <f t="shared" si="2785"/>
        <v/>
      </c>
      <c r="M620" s="408" t="str">
        <f t="shared" si="2785"/>
        <v/>
      </c>
      <c r="N620" s="408" t="str">
        <f t="shared" si="2785"/>
        <v/>
      </c>
      <c r="O620" s="408" t="str">
        <f t="shared" si="2785"/>
        <v/>
      </c>
      <c r="P620" s="408" t="str">
        <f t="shared" si="2785"/>
        <v/>
      </c>
      <c r="Q620" s="408" t="str">
        <f t="shared" si="2785"/>
        <v/>
      </c>
      <c r="R620" s="408" t="str">
        <f t="shared" si="2785"/>
        <v/>
      </c>
      <c r="S620" s="488"/>
      <c r="T620" s="408" t="str">
        <f t="shared" ref="T620:AB620" si="2786">IF(T618="","",T618*T619/T$46/365/$G$1)</f>
        <v/>
      </c>
      <c r="U620" s="408" t="str">
        <f t="shared" si="2786"/>
        <v/>
      </c>
      <c r="V620" s="408" t="str">
        <f t="shared" si="2786"/>
        <v/>
      </c>
      <c r="W620" s="408" t="str">
        <f t="shared" si="2786"/>
        <v/>
      </c>
      <c r="X620" s="408" t="str">
        <f t="shared" si="2786"/>
        <v/>
      </c>
      <c r="Y620" s="408" t="str">
        <f t="shared" si="2786"/>
        <v/>
      </c>
      <c r="Z620" s="408">
        <f t="shared" si="2786"/>
        <v>1.1330724070450097E-2</v>
      </c>
      <c r="AA620" s="408">
        <f t="shared" si="2786"/>
        <v>3.7769080234833661E-3</v>
      </c>
      <c r="AB620" s="408" t="str">
        <f t="shared" si="2786"/>
        <v/>
      </c>
      <c r="AC620" s="408" t="str">
        <f t="shared" ref="AC620:AJ620" si="2787">IF(AC618="","",AC618*AC619/AC$46/365/$G$1)</f>
        <v/>
      </c>
      <c r="AD620" s="408" t="str">
        <f t="shared" si="2787"/>
        <v/>
      </c>
      <c r="AE620" s="408" t="str">
        <f t="shared" si="2787"/>
        <v/>
      </c>
      <c r="AF620" s="408" t="str">
        <f t="shared" si="2787"/>
        <v/>
      </c>
      <c r="AG620" s="408" t="str">
        <f t="shared" si="2787"/>
        <v/>
      </c>
      <c r="AH620" s="408" t="str">
        <f t="shared" si="2787"/>
        <v/>
      </c>
      <c r="AI620" s="408" t="str">
        <f t="shared" si="2787"/>
        <v/>
      </c>
      <c r="AJ620" s="408" t="str">
        <f t="shared" si="2787"/>
        <v/>
      </c>
      <c r="AK620" s="488"/>
      <c r="AL620" s="408">
        <f t="shared" ref="AL620:AT620" si="2788">IF(AL618="","",AL618*AL619/AL$46/365/$G$1)</f>
        <v>3.0901974737591174E-2</v>
      </c>
      <c r="AM620" s="408" t="str">
        <f t="shared" si="2788"/>
        <v/>
      </c>
      <c r="AN620" s="408" t="str">
        <f t="shared" si="2788"/>
        <v/>
      </c>
      <c r="AO620" s="408" t="str">
        <f t="shared" si="2788"/>
        <v/>
      </c>
      <c r="AP620" s="408" t="str">
        <f t="shared" si="2788"/>
        <v/>
      </c>
      <c r="AQ620" s="408" t="str">
        <f t="shared" si="2788"/>
        <v/>
      </c>
      <c r="AR620" s="408" t="str">
        <f t="shared" si="2788"/>
        <v/>
      </c>
      <c r="AS620" s="408" t="str">
        <f t="shared" si="2788"/>
        <v/>
      </c>
      <c r="AT620" s="408" t="str">
        <f t="shared" si="2788"/>
        <v/>
      </c>
      <c r="AU620" s="408" t="str">
        <f t="shared" ref="AU620:BB620" si="2789">IF(AU618="","",AU618*AU619/AU$46/365/$G$1)</f>
        <v/>
      </c>
      <c r="AV620" s="408" t="str">
        <f t="shared" si="2789"/>
        <v/>
      </c>
      <c r="AW620" s="408" t="str">
        <f t="shared" si="2789"/>
        <v/>
      </c>
      <c r="AX620" s="408" t="str">
        <f t="shared" si="2789"/>
        <v/>
      </c>
      <c r="AY620" s="408" t="str">
        <f t="shared" si="2789"/>
        <v/>
      </c>
      <c r="AZ620" s="408" t="str">
        <f t="shared" si="2789"/>
        <v/>
      </c>
      <c r="BA620" s="408" t="str">
        <f t="shared" si="2789"/>
        <v/>
      </c>
      <c r="BB620" s="408" t="str">
        <f t="shared" si="2789"/>
        <v/>
      </c>
      <c r="BC620" s="488"/>
      <c r="BD620" s="408" t="str">
        <f t="shared" ref="BD620:BL620" si="2790">IF(BD618="","",BD618*BD619/BD$46/365/$G$1)</f>
        <v/>
      </c>
      <c r="BE620" s="408" t="str">
        <f t="shared" si="2790"/>
        <v/>
      </c>
      <c r="BF620" s="408" t="str">
        <f t="shared" si="2790"/>
        <v/>
      </c>
      <c r="BG620" s="408" t="str">
        <f t="shared" si="2790"/>
        <v/>
      </c>
      <c r="BH620" s="408" t="str">
        <f t="shared" si="2790"/>
        <v/>
      </c>
      <c r="BI620" s="408" t="str">
        <f t="shared" si="2790"/>
        <v/>
      </c>
      <c r="BJ620" s="408" t="str">
        <f t="shared" si="2790"/>
        <v/>
      </c>
      <c r="BK620" s="408" t="str">
        <f t="shared" si="2790"/>
        <v/>
      </c>
      <c r="BL620" s="408" t="str">
        <f t="shared" si="2790"/>
        <v/>
      </c>
      <c r="BM620" s="408" t="str">
        <f t="shared" ref="BM620:BT620" si="2791">IF(BM618="","",BM618*BM619/BM$46/365/$G$1)</f>
        <v/>
      </c>
      <c r="BN620" s="408" t="str">
        <f t="shared" si="2791"/>
        <v/>
      </c>
      <c r="BO620" s="408" t="str">
        <f t="shared" si="2791"/>
        <v/>
      </c>
      <c r="BP620" s="408" t="str">
        <f t="shared" si="2791"/>
        <v/>
      </c>
      <c r="BQ620" s="408" t="str">
        <f t="shared" si="2791"/>
        <v/>
      </c>
      <c r="BR620" s="408" t="str">
        <f t="shared" si="2791"/>
        <v/>
      </c>
      <c r="BS620" s="408" t="str">
        <f t="shared" si="2791"/>
        <v/>
      </c>
      <c r="BT620" s="408" t="str">
        <f t="shared" si="2791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4" t="str">
        <f t="shared" si="2777"/>
        <v/>
      </c>
      <c r="CF620" s="1115" t="str">
        <f t="shared" si="2777"/>
        <v/>
      </c>
      <c r="CG620" s="1115" t="str">
        <f t="shared" si="2777"/>
        <v/>
      </c>
      <c r="CH620" s="1115" t="str">
        <f t="shared" si="2777"/>
        <v/>
      </c>
      <c r="CI620" s="1115" t="str">
        <f t="shared" si="2777"/>
        <v/>
      </c>
      <c r="CJ620" s="1115" t="str">
        <f t="shared" si="2777"/>
        <v/>
      </c>
      <c r="CK620" s="1116" t="str">
        <f t="shared" si="2777"/>
        <v/>
      </c>
      <c r="CL620" s="1116" t="str">
        <f t="shared" si="2777"/>
        <v/>
      </c>
      <c r="CM620" s="1116" t="str">
        <f t="shared" si="2777"/>
        <v/>
      </c>
      <c r="CN620" s="1115" t="str">
        <f t="shared" si="2777"/>
        <v/>
      </c>
      <c r="CO620" s="1115" t="str">
        <f t="shared" si="2777"/>
        <v/>
      </c>
      <c r="CP620" s="1115" t="str">
        <f t="shared" si="2777"/>
        <v/>
      </c>
      <c r="CQ620" s="1115" t="str">
        <f t="shared" si="2777"/>
        <v/>
      </c>
      <c r="CR620" s="1115" t="str">
        <f t="shared" si="2777"/>
        <v/>
      </c>
      <c r="CS620" s="1114" t="str">
        <f t="shared" si="2777"/>
        <v/>
      </c>
      <c r="CT620" s="1117" t="str">
        <f t="shared" si="2777"/>
        <v/>
      </c>
      <c r="CU620" s="312" t="str">
        <f t="shared" si="2778"/>
        <v/>
      </c>
      <c r="CV620" s="313" t="str">
        <f t="shared" si="2778"/>
        <v/>
      </c>
      <c r="CW620" s="314" t="str">
        <f t="shared" si="2778"/>
        <v/>
      </c>
      <c r="CX620" s="314" t="str">
        <f t="shared" si="2778"/>
        <v/>
      </c>
      <c r="CY620" s="314" t="str">
        <f t="shared" si="2778"/>
        <v/>
      </c>
      <c r="CZ620" s="314" t="str">
        <f t="shared" si="2778"/>
        <v/>
      </c>
      <c r="DA620" s="314" t="str">
        <f t="shared" si="2778"/>
        <v/>
      </c>
      <c r="DB620" s="315" t="str">
        <f t="shared" si="2778"/>
        <v/>
      </c>
      <c r="DC620" s="315" t="str">
        <f t="shared" si="2778"/>
        <v/>
      </c>
      <c r="DD620" s="315" t="str">
        <f t="shared" si="2778"/>
        <v/>
      </c>
      <c r="DE620" s="314" t="str">
        <f t="shared" si="2779"/>
        <v/>
      </c>
      <c r="DF620" s="314" t="str">
        <f t="shared" si="2779"/>
        <v/>
      </c>
      <c r="DG620" s="314" t="str">
        <f t="shared" si="2779"/>
        <v/>
      </c>
      <c r="DH620" s="314" t="str">
        <f t="shared" si="2779"/>
        <v/>
      </c>
      <c r="DI620" s="314" t="str">
        <f t="shared" si="2779"/>
        <v/>
      </c>
      <c r="DJ620" s="313" t="str">
        <f t="shared" si="2779"/>
        <v/>
      </c>
      <c r="DK620" s="312" t="str">
        <f t="shared" si="2779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792">IF(DL621&lt;3,"",(SUM(B621:R621)-MIN(B621:R621)-MAX(B621:R621))/(DL621-2))</f>
        <v/>
      </c>
      <c r="CA621" s="659" t="str">
        <f t="shared" ref="CA621:CA622" si="2793">IF(DM621&lt;3,"",(SUM(T621:AJ621)-MIN(T621:AJ621)-MAX(T621:AJ621))/(DM621-2))</f>
        <v/>
      </c>
      <c r="CB621" s="659" t="str">
        <f t="shared" ref="CB621:CB622" si="2794">IF(DN621&lt;3,"",(SUM(AL621:BB621)-MIN(AL621:BB621)-MAX(AL621:BB621))/(DN621-2))</f>
        <v/>
      </c>
      <c r="CC621" s="660" t="str">
        <f t="shared" ref="CC621:CC622" si="2795">IF(DO621&lt;3,"",(SUM(BD621:BT621)-MIN(BD621:BT621)-MAX(BD621:BT621))/(DO621-2))</f>
        <v/>
      </c>
      <c r="CD621" s="1108" t="str">
        <f t="shared" ref="CD621:CS622" si="279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9" t="str">
        <f t="shared" si="2796"/>
        <v/>
      </c>
      <c r="CF621" s="1110" t="str">
        <f t="shared" si="2796"/>
        <v/>
      </c>
      <c r="CG621" s="1110" t="str">
        <f t="shared" si="2796"/>
        <v/>
      </c>
      <c r="CH621" s="1110" t="str">
        <f t="shared" si="2796"/>
        <v/>
      </c>
      <c r="CI621" s="1110" t="str">
        <f t="shared" si="2796"/>
        <v/>
      </c>
      <c r="CJ621" s="1110" t="str">
        <f t="shared" si="2796"/>
        <v/>
      </c>
      <c r="CK621" s="1111" t="str">
        <f t="shared" si="2796"/>
        <v/>
      </c>
      <c r="CL621" s="1111" t="str">
        <f t="shared" si="2796"/>
        <v/>
      </c>
      <c r="CM621" s="1111" t="str">
        <f t="shared" si="2796"/>
        <v/>
      </c>
      <c r="CN621" s="1110" t="str">
        <f t="shared" si="2796"/>
        <v/>
      </c>
      <c r="CO621" s="1110" t="str">
        <f t="shared" si="2796"/>
        <v/>
      </c>
      <c r="CP621" s="1110" t="str">
        <f t="shared" si="2796"/>
        <v/>
      </c>
      <c r="CQ621" s="1110" t="str">
        <f t="shared" si="2796"/>
        <v/>
      </c>
      <c r="CR621" s="1110" t="str">
        <f t="shared" si="2796"/>
        <v/>
      </c>
      <c r="CS621" s="1109" t="str">
        <f t="shared" si="2796"/>
        <v/>
      </c>
      <c r="CT621" s="1112" t="str">
        <f t="shared" ref="CE621:CT622" si="279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778"/>
        <v/>
      </c>
      <c r="CV621" s="325" t="str">
        <f t="shared" si="2778"/>
        <v/>
      </c>
      <c r="CW621" s="326" t="str">
        <f t="shared" si="2778"/>
        <v/>
      </c>
      <c r="CX621" s="326" t="str">
        <f t="shared" si="2778"/>
        <v/>
      </c>
      <c r="CY621" s="326" t="str">
        <f t="shared" si="2778"/>
        <v/>
      </c>
      <c r="CZ621" s="326" t="str">
        <f t="shared" si="2778"/>
        <v/>
      </c>
      <c r="DA621" s="326" t="str">
        <f t="shared" si="2778"/>
        <v/>
      </c>
      <c r="DB621" s="327" t="str">
        <f t="shared" si="2778"/>
        <v/>
      </c>
      <c r="DC621" s="327" t="str">
        <f t="shared" si="2778"/>
        <v/>
      </c>
      <c r="DD621" s="327" t="str">
        <f t="shared" si="2778"/>
        <v/>
      </c>
      <c r="DE621" s="326" t="str">
        <f t="shared" si="2779"/>
        <v/>
      </c>
      <c r="DF621" s="326" t="str">
        <f t="shared" si="2779"/>
        <v/>
      </c>
      <c r="DG621" s="326" t="str">
        <f t="shared" si="2779"/>
        <v/>
      </c>
      <c r="DH621" s="326" t="str">
        <f t="shared" si="2779"/>
        <v/>
      </c>
      <c r="DI621" s="326" t="str">
        <f t="shared" si="2779"/>
        <v/>
      </c>
      <c r="DJ621" s="325" t="str">
        <f t="shared" si="2779"/>
        <v/>
      </c>
      <c r="DK621" s="324" t="str">
        <f t="shared" si="2779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798">IF(B621="","",B618*B621)</f>
        <v/>
      </c>
      <c r="C622" s="405" t="str">
        <f t="shared" si="2798"/>
        <v/>
      </c>
      <c r="D622" s="405">
        <f t="shared" si="2798"/>
        <v>10</v>
      </c>
      <c r="E622" s="405" t="str">
        <f t="shared" si="2798"/>
        <v/>
      </c>
      <c r="F622" s="405" t="str">
        <f t="shared" si="2798"/>
        <v/>
      </c>
      <c r="G622" s="405" t="str">
        <f t="shared" si="2798"/>
        <v/>
      </c>
      <c r="H622" s="405" t="str">
        <f t="shared" si="2798"/>
        <v/>
      </c>
      <c r="I622" s="405" t="str">
        <f t="shared" si="2798"/>
        <v/>
      </c>
      <c r="J622" s="405">
        <f t="shared" si="2798"/>
        <v>64</v>
      </c>
      <c r="K622" s="405" t="str">
        <f t="shared" si="2798"/>
        <v/>
      </c>
      <c r="L622" s="405" t="str">
        <f t="shared" si="2798"/>
        <v/>
      </c>
      <c r="M622" s="405" t="str">
        <f t="shared" si="2798"/>
        <v/>
      </c>
      <c r="N622" s="405" t="str">
        <f t="shared" si="2798"/>
        <v/>
      </c>
      <c r="O622" s="405" t="str">
        <f t="shared" si="2798"/>
        <v/>
      </c>
      <c r="P622" s="405" t="str">
        <f t="shared" si="2798"/>
        <v/>
      </c>
      <c r="Q622" s="405" t="str">
        <f t="shared" si="2798"/>
        <v/>
      </c>
      <c r="R622" s="405" t="str">
        <f t="shared" si="2798"/>
        <v/>
      </c>
      <c r="S622" s="488"/>
      <c r="T622" s="405" t="str">
        <f t="shared" ref="T622:AB622" si="2799">IF(T621="","",T618*T621)</f>
        <v/>
      </c>
      <c r="U622" s="405" t="str">
        <f t="shared" si="2799"/>
        <v/>
      </c>
      <c r="V622" s="405" t="str">
        <f t="shared" si="2799"/>
        <v/>
      </c>
      <c r="W622" s="405" t="str">
        <f t="shared" si="2799"/>
        <v/>
      </c>
      <c r="X622" s="405" t="str">
        <f t="shared" si="2799"/>
        <v/>
      </c>
      <c r="Y622" s="405" t="str">
        <f t="shared" si="2799"/>
        <v/>
      </c>
      <c r="Z622" s="405">
        <f t="shared" si="2799"/>
        <v>120</v>
      </c>
      <c r="AA622" s="405">
        <f t="shared" si="2799"/>
        <v>50</v>
      </c>
      <c r="AB622" s="405" t="str">
        <f t="shared" si="2799"/>
        <v/>
      </c>
      <c r="AC622" s="405" t="str">
        <f t="shared" ref="AC622:AJ622" si="2800">IF(AC621="","",AC618*AC621)</f>
        <v/>
      </c>
      <c r="AD622" s="405" t="str">
        <f t="shared" si="2800"/>
        <v/>
      </c>
      <c r="AE622" s="405" t="str">
        <f t="shared" si="2800"/>
        <v/>
      </c>
      <c r="AF622" s="405" t="str">
        <f t="shared" si="2800"/>
        <v/>
      </c>
      <c r="AG622" s="405" t="str">
        <f t="shared" si="2800"/>
        <v/>
      </c>
      <c r="AH622" s="405" t="str">
        <f t="shared" si="2800"/>
        <v/>
      </c>
      <c r="AI622" s="405" t="str">
        <f t="shared" si="2800"/>
        <v/>
      </c>
      <c r="AJ622" s="405" t="str">
        <f t="shared" si="2800"/>
        <v/>
      </c>
      <c r="AK622" s="488"/>
      <c r="AL622" s="405">
        <f t="shared" ref="AL622:AT622" si="2801">IF(AL621="","",AL618*AL621)</f>
        <v>900</v>
      </c>
      <c r="AM622" s="405" t="str">
        <f t="shared" si="2801"/>
        <v/>
      </c>
      <c r="AN622" s="405" t="str">
        <f t="shared" si="2801"/>
        <v/>
      </c>
      <c r="AO622" s="405" t="str">
        <f t="shared" si="2801"/>
        <v/>
      </c>
      <c r="AP622" s="405" t="str">
        <f t="shared" si="2801"/>
        <v/>
      </c>
      <c r="AQ622" s="405" t="str">
        <f t="shared" si="2801"/>
        <v/>
      </c>
      <c r="AR622" s="405" t="str">
        <f t="shared" si="2801"/>
        <v/>
      </c>
      <c r="AS622" s="405" t="str">
        <f t="shared" si="2801"/>
        <v/>
      </c>
      <c r="AT622" s="405" t="str">
        <f t="shared" si="2801"/>
        <v/>
      </c>
      <c r="AU622" s="405" t="str">
        <f t="shared" ref="AU622:BB622" si="2802">IF(AU621="","",AU618*AU621)</f>
        <v/>
      </c>
      <c r="AV622" s="405" t="str">
        <f t="shared" si="2802"/>
        <v/>
      </c>
      <c r="AW622" s="405" t="str">
        <f t="shared" si="2802"/>
        <v/>
      </c>
      <c r="AX622" s="405" t="str">
        <f t="shared" si="2802"/>
        <v/>
      </c>
      <c r="AY622" s="405" t="str">
        <f t="shared" si="2802"/>
        <v/>
      </c>
      <c r="AZ622" s="405" t="str">
        <f t="shared" si="2802"/>
        <v/>
      </c>
      <c r="BA622" s="405" t="str">
        <f t="shared" si="2802"/>
        <v/>
      </c>
      <c r="BB622" s="405" t="str">
        <f t="shared" si="2802"/>
        <v/>
      </c>
      <c r="BC622" s="488"/>
      <c r="BD622" s="405" t="str">
        <f t="shared" ref="BD622:BL622" si="2803">IF(BD621="","",BD618*BD621)</f>
        <v/>
      </c>
      <c r="BE622" s="405" t="str">
        <f t="shared" si="2803"/>
        <v/>
      </c>
      <c r="BF622" s="405" t="str">
        <f t="shared" si="2803"/>
        <v/>
      </c>
      <c r="BG622" s="405" t="str">
        <f t="shared" si="2803"/>
        <v/>
      </c>
      <c r="BH622" s="405" t="str">
        <f t="shared" si="2803"/>
        <v/>
      </c>
      <c r="BI622" s="405" t="str">
        <f t="shared" si="2803"/>
        <v/>
      </c>
      <c r="BJ622" s="405" t="str">
        <f t="shared" si="2803"/>
        <v/>
      </c>
      <c r="BK622" s="405" t="str">
        <f t="shared" si="2803"/>
        <v/>
      </c>
      <c r="BL622" s="405" t="str">
        <f t="shared" si="2803"/>
        <v/>
      </c>
      <c r="BM622" s="405" t="str">
        <f t="shared" ref="BM622:BT622" si="2804">IF(BM621="","",BM618*BM621)</f>
        <v/>
      </c>
      <c r="BN622" s="405" t="str">
        <f t="shared" si="2804"/>
        <v/>
      </c>
      <c r="BO622" s="405" t="str">
        <f t="shared" si="2804"/>
        <v/>
      </c>
      <c r="BP622" s="405" t="str">
        <f t="shared" si="2804"/>
        <v/>
      </c>
      <c r="BQ622" s="405" t="str">
        <f t="shared" si="2804"/>
        <v/>
      </c>
      <c r="BR622" s="405" t="str">
        <f t="shared" si="2804"/>
        <v/>
      </c>
      <c r="BS622" s="405" t="str">
        <f t="shared" si="2804"/>
        <v/>
      </c>
      <c r="BT622" s="405" t="str">
        <f t="shared" si="2804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792"/>
        <v/>
      </c>
      <c r="CA622" s="659" t="str">
        <f t="shared" si="2793"/>
        <v/>
      </c>
      <c r="CB622" s="659" t="str">
        <f t="shared" si="2794"/>
        <v/>
      </c>
      <c r="CC622" s="660" t="str">
        <f t="shared" si="2795"/>
        <v/>
      </c>
      <c r="CD622" s="1108" t="str">
        <f t="shared" si="2796"/>
        <v/>
      </c>
      <c r="CE622" s="1109" t="str">
        <f t="shared" si="2797"/>
        <v/>
      </c>
      <c r="CF622" s="1110" t="str">
        <f t="shared" si="2797"/>
        <v/>
      </c>
      <c r="CG622" s="1110" t="str">
        <f t="shared" si="2797"/>
        <v/>
      </c>
      <c r="CH622" s="1110" t="str">
        <f t="shared" si="2797"/>
        <v/>
      </c>
      <c r="CI622" s="1110" t="str">
        <f t="shared" si="2797"/>
        <v/>
      </c>
      <c r="CJ622" s="1110" t="str">
        <f t="shared" si="2797"/>
        <v/>
      </c>
      <c r="CK622" s="1111" t="str">
        <f t="shared" si="2797"/>
        <v/>
      </c>
      <c r="CL622" s="1111" t="str">
        <f t="shared" si="2797"/>
        <v/>
      </c>
      <c r="CM622" s="1111" t="str">
        <f t="shared" si="2797"/>
        <v/>
      </c>
      <c r="CN622" s="1110" t="str">
        <f t="shared" si="2797"/>
        <v/>
      </c>
      <c r="CO622" s="1110" t="str">
        <f t="shared" si="2797"/>
        <v/>
      </c>
      <c r="CP622" s="1110" t="str">
        <f t="shared" si="2797"/>
        <v/>
      </c>
      <c r="CQ622" s="1110" t="str">
        <f t="shared" si="2797"/>
        <v/>
      </c>
      <c r="CR622" s="1110" t="str">
        <f t="shared" si="2797"/>
        <v/>
      </c>
      <c r="CS622" s="1109" t="str">
        <f t="shared" si="2797"/>
        <v/>
      </c>
      <c r="CT622" s="1112" t="str">
        <f t="shared" si="2797"/>
        <v/>
      </c>
      <c r="CU622" s="324" t="str">
        <f t="shared" si="2778"/>
        <v/>
      </c>
      <c r="CV622" s="325" t="str">
        <f t="shared" si="2778"/>
        <v/>
      </c>
      <c r="CW622" s="326" t="str">
        <f t="shared" si="2778"/>
        <v/>
      </c>
      <c r="CX622" s="326" t="str">
        <f t="shared" si="2778"/>
        <v/>
      </c>
      <c r="CY622" s="326" t="str">
        <f t="shared" si="2778"/>
        <v/>
      </c>
      <c r="CZ622" s="326" t="str">
        <f t="shared" si="2778"/>
        <v/>
      </c>
      <c r="DA622" s="326" t="str">
        <f t="shared" si="2778"/>
        <v/>
      </c>
      <c r="DB622" s="327" t="str">
        <f t="shared" si="2778"/>
        <v/>
      </c>
      <c r="DC622" s="327" t="str">
        <f t="shared" si="2778"/>
        <v/>
      </c>
      <c r="DD622" s="327" t="str">
        <f t="shared" si="2778"/>
        <v/>
      </c>
      <c r="DE622" s="326" t="str">
        <f t="shared" si="2779"/>
        <v/>
      </c>
      <c r="DF622" s="326" t="str">
        <f t="shared" si="2779"/>
        <v/>
      </c>
      <c r="DG622" s="326" t="str">
        <f t="shared" si="2779"/>
        <v/>
      </c>
      <c r="DH622" s="326" t="str">
        <f t="shared" si="2779"/>
        <v/>
      </c>
      <c r="DI622" s="326" t="str">
        <f t="shared" si="2779"/>
        <v/>
      </c>
      <c r="DJ622" s="325" t="str">
        <f t="shared" si="2779"/>
        <v/>
      </c>
      <c r="DK622" s="324" t="str">
        <f t="shared" si="2779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5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3"/>
      <c r="CE623" s="1133"/>
      <c r="CF623" s="1133"/>
      <c r="CG623" s="1133"/>
      <c r="CH623" s="1133"/>
      <c r="CI623" s="1133"/>
      <c r="CJ623" s="1133"/>
      <c r="CK623" s="1133"/>
      <c r="CL623" s="1133"/>
      <c r="CM623" s="1133"/>
      <c r="CN623" s="1133"/>
      <c r="CO623" s="1133"/>
      <c r="CP623" s="1133"/>
      <c r="CQ623" s="1133"/>
      <c r="CR623" s="1133"/>
      <c r="CS623" s="1133"/>
      <c r="CT623" s="1134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805">IF(DL624&lt;3,"",(SUM(B624:R624)-MIN(B624:R624)-MAX(B624:R624))/(DL624-2))</f>
        <v>50</v>
      </c>
      <c r="CA624" s="659">
        <f t="shared" ref="CA624:CA625" si="2806">IF(DM624&lt;3,"",(SUM(T624:AJ624)-MIN(T624:AJ624)-MAX(T624:AJ624))/(DM624-2))</f>
        <v>15.666666666666666</v>
      </c>
      <c r="CB624" s="659">
        <f t="shared" ref="CB624:CB625" si="2807">IF(DN624&lt;3,"",(SUM(AL624:BB624)-MIN(AL624:BB624)-MAX(AL624:BB624))/(DN624-2))</f>
        <v>38.75</v>
      </c>
      <c r="CC624" s="660" t="str">
        <f t="shared" ref="CC624:CC625" si="2808">IF(DO624&lt;3,"",(SUM(BD624:BT624)-MIN(BD624:BT624)-MAX(BD624:BT624))/(DO624-2))</f>
        <v/>
      </c>
      <c r="CD624" s="1108" t="str">
        <f t="shared" ref="CD624:CS625" si="280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9" t="str">
        <f t="shared" si="2809"/>
        <v/>
      </c>
      <c r="CF624" s="1110" t="str">
        <f t="shared" si="2809"/>
        <v/>
      </c>
      <c r="CG624" s="1110" t="str">
        <f t="shared" si="2809"/>
        <v/>
      </c>
      <c r="CH624" s="1110" t="str">
        <f t="shared" si="2809"/>
        <v/>
      </c>
      <c r="CI624" s="1110" t="str">
        <f t="shared" si="2809"/>
        <v/>
      </c>
      <c r="CJ624" s="1110" t="str">
        <f t="shared" si="2809"/>
        <v/>
      </c>
      <c r="CK624" s="1111" t="str">
        <f t="shared" si="2809"/>
        <v/>
      </c>
      <c r="CL624" s="1111">
        <f t="shared" si="2809"/>
        <v>60</v>
      </c>
      <c r="CM624" s="1111" t="str">
        <f t="shared" si="2809"/>
        <v/>
      </c>
      <c r="CN624" s="1110" t="str">
        <f t="shared" si="2809"/>
        <v/>
      </c>
      <c r="CO624" s="1110" t="str">
        <f t="shared" si="2809"/>
        <v/>
      </c>
      <c r="CP624" s="1110" t="str">
        <f t="shared" si="2809"/>
        <v/>
      </c>
      <c r="CQ624" s="1110" t="str">
        <f t="shared" si="2809"/>
        <v/>
      </c>
      <c r="CR624" s="1110" t="str">
        <f t="shared" si="2809"/>
        <v/>
      </c>
      <c r="CS624" s="1109" t="str">
        <f t="shared" si="2809"/>
        <v/>
      </c>
      <c r="CT624" s="1112" t="str">
        <f t="shared" ref="CE624:CT626" si="281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1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11"/>
        <v/>
      </c>
      <c r="CW624" s="326" t="str">
        <f t="shared" si="2811"/>
        <v/>
      </c>
      <c r="CX624" s="326" t="str">
        <f t="shared" si="2811"/>
        <v/>
      </c>
      <c r="CY624" s="326" t="str">
        <f t="shared" si="2811"/>
        <v/>
      </c>
      <c r="CZ624" s="326" t="str">
        <f t="shared" si="2811"/>
        <v/>
      </c>
      <c r="DA624" s="326" t="str">
        <f t="shared" si="2811"/>
        <v/>
      </c>
      <c r="DB624" s="327" t="str">
        <f t="shared" si="2811"/>
        <v/>
      </c>
      <c r="DC624" s="327">
        <f t="shared" si="2811"/>
        <v>60</v>
      </c>
      <c r="DD624" s="327" t="str">
        <f t="shared" si="2811"/>
        <v/>
      </c>
      <c r="DE624" s="326" t="str">
        <f t="shared" ref="DE624:DK628" si="281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812"/>
        <v/>
      </c>
      <c r="DG624" s="326" t="str">
        <f t="shared" si="2812"/>
        <v/>
      </c>
      <c r="DH624" s="326" t="str">
        <f t="shared" si="2812"/>
        <v/>
      </c>
      <c r="DI624" s="326" t="str">
        <f t="shared" si="2812"/>
        <v/>
      </c>
      <c r="DJ624" s="325" t="str">
        <f t="shared" si="2812"/>
        <v/>
      </c>
      <c r="DK624" s="324" t="str">
        <f t="shared" si="281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13">3390*$K$1</f>
        <v>3390</v>
      </c>
      <c r="D625" s="386">
        <f t="shared" si="2813"/>
        <v>3390</v>
      </c>
      <c r="E625" s="386">
        <f t="shared" si="2813"/>
        <v>3390</v>
      </c>
      <c r="F625" s="386">
        <f t="shared" si="2813"/>
        <v>3390</v>
      </c>
      <c r="G625" s="386">
        <f t="shared" si="2813"/>
        <v>3390</v>
      </c>
      <c r="H625" s="386">
        <f t="shared" si="2813"/>
        <v>3390</v>
      </c>
      <c r="I625" s="386">
        <v>3390</v>
      </c>
      <c r="J625" s="386">
        <f t="shared" si="281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14">3390*$K$1</f>
        <v>3390</v>
      </c>
      <c r="V625" s="386">
        <f t="shared" si="2814"/>
        <v>3390</v>
      </c>
      <c r="W625" s="386">
        <f t="shared" si="2814"/>
        <v>3390</v>
      </c>
      <c r="X625" s="386">
        <f t="shared" si="2814"/>
        <v>3390</v>
      </c>
      <c r="Y625" s="386">
        <f t="shared" si="2814"/>
        <v>3390</v>
      </c>
      <c r="Z625" s="386">
        <f t="shared" si="2814"/>
        <v>3390</v>
      </c>
      <c r="AA625" s="386">
        <f t="shared" si="2814"/>
        <v>3390</v>
      </c>
      <c r="AB625" s="386">
        <f t="shared" si="2814"/>
        <v>3390</v>
      </c>
      <c r="AC625" s="386">
        <f t="shared" si="2814"/>
        <v>3390</v>
      </c>
      <c r="AD625" s="386">
        <f t="shared" si="2814"/>
        <v>3390</v>
      </c>
      <c r="AE625" s="386">
        <f t="shared" si="2814"/>
        <v>3390</v>
      </c>
      <c r="AF625" s="386">
        <f t="shared" si="2814"/>
        <v>3390</v>
      </c>
      <c r="AG625" s="386">
        <f t="shared" si="2814"/>
        <v>3390</v>
      </c>
      <c r="AH625" s="386">
        <f t="shared" si="2814"/>
        <v>3390</v>
      </c>
      <c r="AI625" s="386">
        <f t="shared" si="2814"/>
        <v>3390</v>
      </c>
      <c r="AJ625" s="386">
        <f t="shared" si="2814"/>
        <v>3390</v>
      </c>
      <c r="AK625" s="488"/>
      <c r="AL625" s="386">
        <f>3390*$K$1</f>
        <v>3390</v>
      </c>
      <c r="AM625" s="386">
        <f t="shared" ref="AM625:BB625" si="2815">3390*$K$1</f>
        <v>3390</v>
      </c>
      <c r="AN625" s="386">
        <f t="shared" si="2815"/>
        <v>3390</v>
      </c>
      <c r="AO625" s="386">
        <f t="shared" si="2815"/>
        <v>3390</v>
      </c>
      <c r="AP625" s="386">
        <f t="shared" si="2815"/>
        <v>3390</v>
      </c>
      <c r="AQ625" s="386">
        <f t="shared" si="2815"/>
        <v>3390</v>
      </c>
      <c r="AR625" s="386">
        <f t="shared" si="2815"/>
        <v>3390</v>
      </c>
      <c r="AS625" s="386">
        <f t="shared" si="2815"/>
        <v>3390</v>
      </c>
      <c r="AT625" s="386">
        <f t="shared" si="2815"/>
        <v>3390</v>
      </c>
      <c r="AU625" s="386">
        <f t="shared" si="2815"/>
        <v>3390</v>
      </c>
      <c r="AV625" s="386">
        <f t="shared" si="2815"/>
        <v>3390</v>
      </c>
      <c r="AW625" s="386">
        <f t="shared" si="2815"/>
        <v>3390</v>
      </c>
      <c r="AX625" s="386">
        <f t="shared" si="2815"/>
        <v>3390</v>
      </c>
      <c r="AY625" s="386">
        <f t="shared" si="2815"/>
        <v>3390</v>
      </c>
      <c r="AZ625" s="386">
        <f t="shared" si="2815"/>
        <v>3390</v>
      </c>
      <c r="BA625" s="386">
        <f t="shared" si="2815"/>
        <v>3390</v>
      </c>
      <c r="BB625" s="386">
        <f t="shared" si="2815"/>
        <v>3390</v>
      </c>
      <c r="BC625" s="488"/>
      <c r="BD625" s="386">
        <f>3390*$K$1</f>
        <v>3390</v>
      </c>
      <c r="BE625" s="386">
        <f t="shared" ref="BE625:BY625" si="2816">3390*$K$1</f>
        <v>3390</v>
      </c>
      <c r="BF625" s="386">
        <f t="shared" si="2816"/>
        <v>3390</v>
      </c>
      <c r="BG625" s="386">
        <f t="shared" si="2816"/>
        <v>3390</v>
      </c>
      <c r="BH625" s="386">
        <f t="shared" si="2816"/>
        <v>3390</v>
      </c>
      <c r="BI625" s="386">
        <f t="shared" si="2816"/>
        <v>3390</v>
      </c>
      <c r="BJ625" s="386">
        <f t="shared" si="2816"/>
        <v>3390</v>
      </c>
      <c r="BK625" s="386">
        <f t="shared" si="2816"/>
        <v>3390</v>
      </c>
      <c r="BL625" s="386">
        <f t="shared" si="2816"/>
        <v>3390</v>
      </c>
      <c r="BM625" s="386">
        <f t="shared" si="2816"/>
        <v>3390</v>
      </c>
      <c r="BN625" s="386">
        <f t="shared" si="2816"/>
        <v>3390</v>
      </c>
      <c r="BO625" s="386">
        <f t="shared" si="2816"/>
        <v>3390</v>
      </c>
      <c r="BP625" s="386">
        <f t="shared" si="2816"/>
        <v>3390</v>
      </c>
      <c r="BQ625" s="386">
        <f t="shared" si="2816"/>
        <v>3390</v>
      </c>
      <c r="BR625" s="386">
        <f t="shared" si="2816"/>
        <v>3390</v>
      </c>
      <c r="BS625" s="386">
        <f t="shared" si="2816"/>
        <v>3390</v>
      </c>
      <c r="BT625" s="386">
        <f t="shared" si="2816"/>
        <v>3390</v>
      </c>
      <c r="BU625" s="488"/>
      <c r="BV625" s="386">
        <f t="shared" si="2816"/>
        <v>3390</v>
      </c>
      <c r="BW625" s="386">
        <f t="shared" si="2816"/>
        <v>3390</v>
      </c>
      <c r="BX625" s="386">
        <f t="shared" si="2816"/>
        <v>3390</v>
      </c>
      <c r="BY625" s="386">
        <f t="shared" si="2816"/>
        <v>3390</v>
      </c>
      <c r="BZ625" s="659">
        <f t="shared" si="2805"/>
        <v>3390</v>
      </c>
      <c r="CA625" s="659">
        <f t="shared" si="2806"/>
        <v>3390</v>
      </c>
      <c r="CB625" s="659">
        <f t="shared" si="2807"/>
        <v>3390</v>
      </c>
      <c r="CC625" s="660">
        <f t="shared" si="2808"/>
        <v>3390</v>
      </c>
      <c r="CD625" s="1108">
        <f t="shared" si="2809"/>
        <v>3390</v>
      </c>
      <c r="CE625" s="1109">
        <f t="shared" si="2810"/>
        <v>3390</v>
      </c>
      <c r="CF625" s="1110">
        <f t="shared" si="2810"/>
        <v>3390</v>
      </c>
      <c r="CG625" s="1110">
        <f t="shared" si="2810"/>
        <v>3390</v>
      </c>
      <c r="CH625" s="1110">
        <f t="shared" si="2810"/>
        <v>3390</v>
      </c>
      <c r="CI625" s="1110">
        <f t="shared" si="2810"/>
        <v>3390</v>
      </c>
      <c r="CJ625" s="1110">
        <f t="shared" si="2810"/>
        <v>3390</v>
      </c>
      <c r="CK625" s="1111">
        <f t="shared" si="2810"/>
        <v>3390</v>
      </c>
      <c r="CL625" s="1111">
        <f t="shared" si="2810"/>
        <v>3390</v>
      </c>
      <c r="CM625" s="1111">
        <f t="shared" si="2810"/>
        <v>3390</v>
      </c>
      <c r="CN625" s="1110">
        <f t="shared" si="2810"/>
        <v>3390</v>
      </c>
      <c r="CO625" s="1110">
        <f t="shared" si="2810"/>
        <v>3390</v>
      </c>
      <c r="CP625" s="1110">
        <f t="shared" si="2810"/>
        <v>3390</v>
      </c>
      <c r="CQ625" s="1110">
        <f t="shared" si="2810"/>
        <v>3390</v>
      </c>
      <c r="CR625" s="1110">
        <f t="shared" si="2810"/>
        <v>3390</v>
      </c>
      <c r="CS625" s="1109">
        <f t="shared" si="2810"/>
        <v>3390</v>
      </c>
      <c r="CT625" s="1112">
        <f t="shared" si="2810"/>
        <v>3390</v>
      </c>
      <c r="CU625" s="324">
        <f t="shared" si="2811"/>
        <v>3390</v>
      </c>
      <c r="CV625" s="325">
        <f t="shared" si="2811"/>
        <v>3390</v>
      </c>
      <c r="CW625" s="326">
        <f t="shared" si="2811"/>
        <v>3390</v>
      </c>
      <c r="CX625" s="326">
        <f t="shared" si="2811"/>
        <v>3390</v>
      </c>
      <c r="CY625" s="326">
        <f t="shared" si="2811"/>
        <v>3390</v>
      </c>
      <c r="CZ625" s="326">
        <f t="shared" si="2811"/>
        <v>3390</v>
      </c>
      <c r="DA625" s="326">
        <f t="shared" si="2811"/>
        <v>3390</v>
      </c>
      <c r="DB625" s="327">
        <f t="shared" si="2811"/>
        <v>3390</v>
      </c>
      <c r="DC625" s="327">
        <f t="shared" si="2811"/>
        <v>3390</v>
      </c>
      <c r="DD625" s="327">
        <f t="shared" si="2811"/>
        <v>3390</v>
      </c>
      <c r="DE625" s="326">
        <f t="shared" si="2812"/>
        <v>3390</v>
      </c>
      <c r="DF625" s="326">
        <f t="shared" si="2812"/>
        <v>3390</v>
      </c>
      <c r="DG625" s="326">
        <f t="shared" si="2812"/>
        <v>3390</v>
      </c>
      <c r="DH625" s="326">
        <f t="shared" si="2812"/>
        <v>3390</v>
      </c>
      <c r="DI625" s="326">
        <f t="shared" si="2812"/>
        <v>3390</v>
      </c>
      <c r="DJ625" s="325">
        <f t="shared" si="2812"/>
        <v>3390</v>
      </c>
      <c r="DK625" s="324">
        <f t="shared" si="2812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17">IF(B624="","",B624*B625/B$46/365/$G$1)</f>
        <v>1.7690802348336598E-2</v>
      </c>
      <c r="C626" s="408" t="str">
        <f t="shared" si="2817"/>
        <v/>
      </c>
      <c r="D626" s="408" t="str">
        <f t="shared" si="2817"/>
        <v/>
      </c>
      <c r="E626" s="408" t="str">
        <f t="shared" si="2817"/>
        <v/>
      </c>
      <c r="F626" s="408">
        <f t="shared" si="2817"/>
        <v>3.6855838225701237E-2</v>
      </c>
      <c r="G626" s="408">
        <f t="shared" si="2817"/>
        <v>3.3170254403131115E-2</v>
      </c>
      <c r="H626" s="408" t="str">
        <f t="shared" si="2817"/>
        <v/>
      </c>
      <c r="I626" s="408">
        <f t="shared" si="2817"/>
        <v>8.8454011741682978E-2</v>
      </c>
      <c r="J626" s="408">
        <f t="shared" si="2817"/>
        <v>2.0218059826670395E-2</v>
      </c>
      <c r="K626" s="408" t="str">
        <f t="shared" si="2817"/>
        <v/>
      </c>
      <c r="L626" s="408" t="str">
        <f t="shared" si="2817"/>
        <v/>
      </c>
      <c r="M626" s="408" t="str">
        <f t="shared" si="2817"/>
        <v/>
      </c>
      <c r="N626" s="408" t="str">
        <f t="shared" si="2817"/>
        <v/>
      </c>
      <c r="O626" s="408" t="str">
        <f t="shared" si="2817"/>
        <v/>
      </c>
      <c r="P626" s="408" t="str">
        <f t="shared" si="2817"/>
        <v/>
      </c>
      <c r="Q626" s="408" t="str">
        <f t="shared" si="2817"/>
        <v/>
      </c>
      <c r="R626" s="408" t="str">
        <f t="shared" si="2817"/>
        <v/>
      </c>
      <c r="S626" s="488"/>
      <c r="T626" s="408" t="str">
        <f t="shared" ref="T626:AJ626" si="2818">IF(T624="","",T624*T625/T$46/365/$G$1)</f>
        <v/>
      </c>
      <c r="U626" s="408">
        <f t="shared" si="2818"/>
        <v>4.0206368973492264E-3</v>
      </c>
      <c r="V626" s="408">
        <f t="shared" si="2818"/>
        <v>3.6855838225701241E-3</v>
      </c>
      <c r="W626" s="408">
        <f t="shared" si="2818"/>
        <v>1.4152641878669275E-2</v>
      </c>
      <c r="X626" s="408">
        <f t="shared" si="2818"/>
        <v>2.7641878669275928E-2</v>
      </c>
      <c r="Y626" s="408">
        <f t="shared" si="2818"/>
        <v>7.5817724350013983E-3</v>
      </c>
      <c r="Z626" s="408">
        <f t="shared" si="2818"/>
        <v>1.6585127201565557E-3</v>
      </c>
      <c r="AA626" s="408">
        <f t="shared" si="2818"/>
        <v>4.4227005870841494E-3</v>
      </c>
      <c r="AB626" s="408">
        <f t="shared" si="2818"/>
        <v>1.2636287391668997E-2</v>
      </c>
      <c r="AC626" s="408" t="str">
        <f t="shared" ref="AC626:AJ626" si="2819">IF(AC624="","",AC624*AC625/AC$46/365/$G$1)</f>
        <v/>
      </c>
      <c r="AD626" s="408" t="str">
        <f t="shared" si="2819"/>
        <v/>
      </c>
      <c r="AE626" s="408" t="str">
        <f t="shared" si="2819"/>
        <v/>
      </c>
      <c r="AF626" s="408" t="str">
        <f t="shared" si="2819"/>
        <v/>
      </c>
      <c r="AG626" s="408" t="str">
        <f t="shared" si="2819"/>
        <v/>
      </c>
      <c r="AH626" s="408" t="str">
        <f t="shared" si="2819"/>
        <v/>
      </c>
      <c r="AI626" s="408" t="str">
        <f t="shared" si="2819"/>
        <v/>
      </c>
      <c r="AJ626" s="408" t="str">
        <f t="shared" si="2819"/>
        <v/>
      </c>
      <c r="AK626" s="488"/>
      <c r="AL626" s="408">
        <f t="shared" ref="AL626:AT626" si="2820">IF(AL624="","",AL624*AL625/AL$46/365/$G$1)</f>
        <v>4.8247642768190713E-2</v>
      </c>
      <c r="AM626" s="408">
        <f t="shared" si="2820"/>
        <v>1.6585127201565558E-2</v>
      </c>
      <c r="AN626" s="408">
        <f t="shared" si="2820"/>
        <v>5.5283757338551861E-3</v>
      </c>
      <c r="AO626" s="408" t="str">
        <f t="shared" si="2820"/>
        <v/>
      </c>
      <c r="AP626" s="408" t="str">
        <f t="shared" si="2820"/>
        <v/>
      </c>
      <c r="AQ626" s="408">
        <f t="shared" si="2820"/>
        <v>2.9484670580560993E-2</v>
      </c>
      <c r="AR626" s="408">
        <f t="shared" si="2820"/>
        <v>3.3170254403131115E-2</v>
      </c>
      <c r="AS626" s="408">
        <f t="shared" si="2820"/>
        <v>5.5283757338551861E-3</v>
      </c>
      <c r="AT626" s="408" t="str">
        <f t="shared" si="2820"/>
        <v/>
      </c>
      <c r="AU626" s="408" t="str">
        <f t="shared" ref="AU626:BB626" si="2821">IF(AU624="","",AU624*AU625/AU$46/365/$G$1)</f>
        <v/>
      </c>
      <c r="AV626" s="408" t="str">
        <f t="shared" si="2821"/>
        <v/>
      </c>
      <c r="AW626" s="408" t="str">
        <f t="shared" si="2821"/>
        <v/>
      </c>
      <c r="AX626" s="408" t="str">
        <f t="shared" si="2821"/>
        <v/>
      </c>
      <c r="AY626" s="408" t="str">
        <f t="shared" si="2821"/>
        <v/>
      </c>
      <c r="AZ626" s="408" t="str">
        <f t="shared" si="2821"/>
        <v/>
      </c>
      <c r="BA626" s="408" t="str">
        <f t="shared" si="2821"/>
        <v/>
      </c>
      <c r="BB626" s="408" t="str">
        <f t="shared" si="2821"/>
        <v/>
      </c>
      <c r="BC626" s="488"/>
      <c r="BD626" s="408" t="str">
        <f t="shared" ref="BD626:BL626" si="2822">IF(BD624="","",BD624*BD625/BD$46/365/$G$1)</f>
        <v/>
      </c>
      <c r="BE626" s="408" t="str">
        <f t="shared" si="2822"/>
        <v/>
      </c>
      <c r="BF626" s="408" t="str">
        <f t="shared" si="2822"/>
        <v/>
      </c>
      <c r="BG626" s="408" t="str">
        <f t="shared" si="2822"/>
        <v/>
      </c>
      <c r="BH626" s="408" t="str">
        <f t="shared" si="2822"/>
        <v/>
      </c>
      <c r="BI626" s="408">
        <f t="shared" si="2822"/>
        <v>3.7908862175006997E-2</v>
      </c>
      <c r="BJ626" s="408" t="str">
        <f t="shared" si="2822"/>
        <v/>
      </c>
      <c r="BK626" s="408" t="str">
        <f t="shared" si="2822"/>
        <v/>
      </c>
      <c r="BL626" s="408" t="str">
        <f t="shared" si="2822"/>
        <v/>
      </c>
      <c r="BM626" s="408" t="str">
        <f t="shared" ref="BM626:BT626" si="2823">IF(BM624="","",BM624*BM625/BM$46/365/$G$1)</f>
        <v/>
      </c>
      <c r="BN626" s="408" t="str">
        <f t="shared" si="2823"/>
        <v/>
      </c>
      <c r="BO626" s="408" t="str">
        <f t="shared" si="2823"/>
        <v/>
      </c>
      <c r="BP626" s="408" t="str">
        <f t="shared" si="2823"/>
        <v/>
      </c>
      <c r="BQ626" s="408" t="str">
        <f t="shared" si="2823"/>
        <v/>
      </c>
      <c r="BR626" s="408" t="str">
        <f t="shared" si="2823"/>
        <v/>
      </c>
      <c r="BS626" s="408" t="str">
        <f t="shared" si="2823"/>
        <v/>
      </c>
      <c r="BT626" s="408" t="str">
        <f t="shared" si="2823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4" t="str">
        <f t="shared" si="2810"/>
        <v/>
      </c>
      <c r="CF626" s="1115" t="str">
        <f t="shared" si="2810"/>
        <v/>
      </c>
      <c r="CG626" s="1115" t="str">
        <f t="shared" si="2810"/>
        <v/>
      </c>
      <c r="CH626" s="1115" t="str">
        <f t="shared" si="2810"/>
        <v/>
      </c>
      <c r="CI626" s="1115" t="str">
        <f t="shared" si="2810"/>
        <v/>
      </c>
      <c r="CJ626" s="1115" t="str">
        <f t="shared" si="2810"/>
        <v/>
      </c>
      <c r="CK626" s="1116" t="str">
        <f t="shared" si="2810"/>
        <v/>
      </c>
      <c r="CL626" s="1116">
        <f t="shared" si="2810"/>
        <v>3.7908862175006997E-2</v>
      </c>
      <c r="CM626" s="1116" t="str">
        <f t="shared" si="2810"/>
        <v/>
      </c>
      <c r="CN626" s="1115" t="str">
        <f t="shared" si="2810"/>
        <v/>
      </c>
      <c r="CO626" s="1115" t="str">
        <f t="shared" si="2810"/>
        <v/>
      </c>
      <c r="CP626" s="1115" t="str">
        <f t="shared" si="2810"/>
        <v/>
      </c>
      <c r="CQ626" s="1115" t="str">
        <f t="shared" si="2810"/>
        <v/>
      </c>
      <c r="CR626" s="1115" t="str">
        <f t="shared" si="2810"/>
        <v/>
      </c>
      <c r="CS626" s="1114" t="str">
        <f t="shared" si="2810"/>
        <v/>
      </c>
      <c r="CT626" s="1117" t="str">
        <f t="shared" si="2810"/>
        <v/>
      </c>
      <c r="CU626" s="312" t="str">
        <f t="shared" si="2811"/>
        <v/>
      </c>
      <c r="CV626" s="313" t="str">
        <f t="shared" si="2811"/>
        <v/>
      </c>
      <c r="CW626" s="314" t="str">
        <f t="shared" si="2811"/>
        <v/>
      </c>
      <c r="CX626" s="314" t="str">
        <f t="shared" si="2811"/>
        <v/>
      </c>
      <c r="CY626" s="314" t="str">
        <f t="shared" si="2811"/>
        <v/>
      </c>
      <c r="CZ626" s="314" t="str">
        <f t="shared" si="2811"/>
        <v/>
      </c>
      <c r="DA626" s="314" t="str">
        <f t="shared" si="2811"/>
        <v/>
      </c>
      <c r="DB626" s="315" t="str">
        <f t="shared" si="2811"/>
        <v/>
      </c>
      <c r="DC626" s="315">
        <f t="shared" si="2811"/>
        <v>3.7908862175006997E-2</v>
      </c>
      <c r="DD626" s="315" t="str">
        <f t="shared" si="2811"/>
        <v/>
      </c>
      <c r="DE626" s="314" t="str">
        <f t="shared" si="2812"/>
        <v/>
      </c>
      <c r="DF626" s="314" t="str">
        <f t="shared" si="2812"/>
        <v/>
      </c>
      <c r="DG626" s="314" t="str">
        <f t="shared" si="2812"/>
        <v/>
      </c>
      <c r="DH626" s="314" t="str">
        <f t="shared" si="2812"/>
        <v/>
      </c>
      <c r="DI626" s="314" t="str">
        <f t="shared" si="2812"/>
        <v/>
      </c>
      <c r="DJ626" s="313" t="str">
        <f t="shared" si="2812"/>
        <v/>
      </c>
      <c r="DK626" s="312" t="str">
        <f t="shared" si="281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824">IF(DL627&lt;3,"",(SUM(B627:R627)-MIN(B627:R627)-MAX(B627:R627))/(DL627-2))</f>
        <v>4.333333333333333</v>
      </c>
      <c r="CA627" s="659">
        <f t="shared" ref="CA627:CA628" si="2825">IF(DM627&lt;3,"",(SUM(T627:AJ627)-MIN(T627:AJ627)-MAX(T627:AJ627))/(DM627-2))</f>
        <v>5.166666666666667</v>
      </c>
      <c r="CB627" s="659">
        <f t="shared" ref="CB627:CB628" si="2826">IF(DN627&lt;3,"",(SUM(AL627:BB627)-MIN(AL627:BB627)-MAX(AL627:BB627))/(DN627-2))</f>
        <v>3.25</v>
      </c>
      <c r="CC627" s="660" t="str">
        <f t="shared" ref="CC627:CC628" si="2827">IF(DO627&lt;3,"",(SUM(BD627:BT627)-MIN(BD627:BT627)-MAX(BD627:BT627))/(DO627-2))</f>
        <v/>
      </c>
      <c r="CD627" s="1108" t="str">
        <f t="shared" ref="CD627:CS628" si="28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9" t="str">
        <f t="shared" si="2828"/>
        <v/>
      </c>
      <c r="CF627" s="1110" t="str">
        <f t="shared" si="2828"/>
        <v/>
      </c>
      <c r="CG627" s="1110" t="str">
        <f t="shared" si="2828"/>
        <v/>
      </c>
      <c r="CH627" s="1110" t="str">
        <f t="shared" si="2828"/>
        <v/>
      </c>
      <c r="CI627" s="1110" t="str">
        <f t="shared" si="2828"/>
        <v/>
      </c>
      <c r="CJ627" s="1110" t="str">
        <f t="shared" si="2828"/>
        <v/>
      </c>
      <c r="CK627" s="1111" t="str">
        <f t="shared" si="2828"/>
        <v/>
      </c>
      <c r="CL627" s="1111">
        <f t="shared" si="2828"/>
        <v>12</v>
      </c>
      <c r="CM627" s="1111" t="str">
        <f t="shared" si="2828"/>
        <v/>
      </c>
      <c r="CN627" s="1110" t="str">
        <f t="shared" si="2828"/>
        <v/>
      </c>
      <c r="CO627" s="1110" t="str">
        <f t="shared" si="2828"/>
        <v/>
      </c>
      <c r="CP627" s="1110" t="str">
        <f t="shared" si="2828"/>
        <v/>
      </c>
      <c r="CQ627" s="1110" t="str">
        <f t="shared" si="2828"/>
        <v/>
      </c>
      <c r="CR627" s="1110" t="str">
        <f t="shared" si="2828"/>
        <v/>
      </c>
      <c r="CS627" s="1109" t="str">
        <f t="shared" si="2828"/>
        <v/>
      </c>
      <c r="CT627" s="1112" t="str">
        <f t="shared" ref="CE627:CT628" si="28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811"/>
        <v/>
      </c>
      <c r="CV627" s="325" t="str">
        <f t="shared" si="2811"/>
        <v/>
      </c>
      <c r="CW627" s="326" t="str">
        <f t="shared" si="2811"/>
        <v/>
      </c>
      <c r="CX627" s="326" t="str">
        <f t="shared" si="2811"/>
        <v/>
      </c>
      <c r="CY627" s="326" t="str">
        <f t="shared" si="2811"/>
        <v/>
      </c>
      <c r="CZ627" s="326" t="str">
        <f t="shared" si="2811"/>
        <v/>
      </c>
      <c r="DA627" s="326" t="str">
        <f t="shared" si="2811"/>
        <v/>
      </c>
      <c r="DB627" s="327" t="str">
        <f t="shared" si="2811"/>
        <v/>
      </c>
      <c r="DC627" s="327">
        <f t="shared" si="2811"/>
        <v>12</v>
      </c>
      <c r="DD627" s="327" t="str">
        <f t="shared" si="2811"/>
        <v/>
      </c>
      <c r="DE627" s="326" t="str">
        <f t="shared" si="2812"/>
        <v/>
      </c>
      <c r="DF627" s="326" t="str">
        <f t="shared" si="2812"/>
        <v/>
      </c>
      <c r="DG627" s="326" t="str">
        <f t="shared" si="2812"/>
        <v/>
      </c>
      <c r="DH627" s="326" t="str">
        <f t="shared" si="2812"/>
        <v/>
      </c>
      <c r="DI627" s="326" t="str">
        <f t="shared" si="2812"/>
        <v/>
      </c>
      <c r="DJ627" s="325" t="str">
        <f t="shared" si="2812"/>
        <v/>
      </c>
      <c r="DK627" s="324" t="str">
        <f t="shared" si="281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R628" si="2830">IF(B627="","",B624*B627)</f>
        <v>200</v>
      </c>
      <c r="C628" s="405" t="str">
        <f t="shared" si="2830"/>
        <v/>
      </c>
      <c r="D628" s="405" t="str">
        <f t="shared" si="2830"/>
        <v/>
      </c>
      <c r="E628" s="405" t="str">
        <f t="shared" si="2830"/>
        <v/>
      </c>
      <c r="F628" s="405">
        <f t="shared" si="2830"/>
        <v>250</v>
      </c>
      <c r="G628" s="405">
        <f t="shared" si="2830"/>
        <v>300</v>
      </c>
      <c r="H628" s="405" t="str">
        <f t="shared" si="2830"/>
        <v/>
      </c>
      <c r="I628" s="405">
        <f t="shared" si="2830"/>
        <v>360</v>
      </c>
      <c r="J628" s="405">
        <f t="shared" si="2830"/>
        <v>64</v>
      </c>
      <c r="K628" s="405" t="str">
        <f t="shared" si="2830"/>
        <v/>
      </c>
      <c r="L628" s="405" t="str">
        <f t="shared" si="2830"/>
        <v/>
      </c>
      <c r="M628" s="405" t="str">
        <f t="shared" si="2830"/>
        <v/>
      </c>
      <c r="N628" s="405" t="str">
        <f t="shared" si="2830"/>
        <v/>
      </c>
      <c r="O628" s="405" t="str">
        <f t="shared" si="2830"/>
        <v/>
      </c>
      <c r="P628" s="405" t="str">
        <f t="shared" si="2830"/>
        <v/>
      </c>
      <c r="Q628" s="405" t="str">
        <f t="shared" si="2830"/>
        <v/>
      </c>
      <c r="R628" s="405" t="str">
        <f t="shared" si="2830"/>
        <v/>
      </c>
      <c r="S628" s="488"/>
      <c r="T628" s="405" t="str">
        <f t="shared" ref="T628:AJ628" si="2831">IF(T627="","",T624*T627)</f>
        <v/>
      </c>
      <c r="U628" s="405">
        <f t="shared" si="2831"/>
        <v>30</v>
      </c>
      <c r="V628" s="405">
        <f t="shared" si="2831"/>
        <v>70</v>
      </c>
      <c r="W628" s="405">
        <f t="shared" si="2831"/>
        <v>160</v>
      </c>
      <c r="X628" s="405">
        <f t="shared" si="2831"/>
        <v>250</v>
      </c>
      <c r="Y628" s="405">
        <f t="shared" si="2831"/>
        <v>60</v>
      </c>
      <c r="Z628" s="405">
        <f t="shared" si="2831"/>
        <v>15</v>
      </c>
      <c r="AA628" s="405">
        <f t="shared" si="2831"/>
        <v>50</v>
      </c>
      <c r="AB628" s="405">
        <f t="shared" si="2831"/>
        <v>120</v>
      </c>
      <c r="AC628" s="405" t="str">
        <f t="shared" si="2831"/>
        <v/>
      </c>
      <c r="AD628" s="405" t="str">
        <f t="shared" si="2831"/>
        <v/>
      </c>
      <c r="AE628" s="405" t="str">
        <f t="shared" si="2831"/>
        <v/>
      </c>
      <c r="AF628" s="405" t="str">
        <f t="shared" si="2831"/>
        <v/>
      </c>
      <c r="AG628" s="405" t="str">
        <f t="shared" si="2831"/>
        <v/>
      </c>
      <c r="AH628" s="405" t="str">
        <f t="shared" si="2831"/>
        <v/>
      </c>
      <c r="AI628" s="405" t="str">
        <f t="shared" si="2831"/>
        <v/>
      </c>
      <c r="AJ628" s="405" t="str">
        <f t="shared" si="2831"/>
        <v/>
      </c>
      <c r="AK628" s="488"/>
      <c r="AL628" s="405">
        <f t="shared" ref="AL628:AT628" si="2832">IF(AL627="","",AL624*AL627)</f>
        <v>360</v>
      </c>
      <c r="AM628" s="405">
        <f t="shared" si="2832"/>
        <v>135</v>
      </c>
      <c r="AN628" s="405">
        <f t="shared" si="2832"/>
        <v>30</v>
      </c>
      <c r="AO628" s="405" t="str">
        <f t="shared" si="2832"/>
        <v/>
      </c>
      <c r="AP628" s="405" t="str">
        <f t="shared" si="2832"/>
        <v/>
      </c>
      <c r="AQ628" s="405">
        <f t="shared" si="2832"/>
        <v>200</v>
      </c>
      <c r="AR628" s="405">
        <f t="shared" si="2832"/>
        <v>180</v>
      </c>
      <c r="AS628" s="405">
        <f t="shared" si="2832"/>
        <v>40</v>
      </c>
      <c r="AT628" s="405" t="str">
        <f t="shared" si="2832"/>
        <v/>
      </c>
      <c r="AU628" s="405" t="str">
        <f t="shared" ref="AU628:BB628" si="2833">IF(AU627="","",AU624*AU627)</f>
        <v/>
      </c>
      <c r="AV628" s="405" t="str">
        <f t="shared" si="2833"/>
        <v/>
      </c>
      <c r="AW628" s="405" t="str">
        <f t="shared" si="2833"/>
        <v/>
      </c>
      <c r="AX628" s="405" t="str">
        <f t="shared" si="2833"/>
        <v/>
      </c>
      <c r="AY628" s="405" t="str">
        <f t="shared" si="2833"/>
        <v/>
      </c>
      <c r="AZ628" s="405" t="str">
        <f t="shared" si="2833"/>
        <v/>
      </c>
      <c r="BA628" s="405" t="str">
        <f t="shared" si="2833"/>
        <v/>
      </c>
      <c r="BB628" s="405" t="str">
        <f t="shared" si="2833"/>
        <v/>
      </c>
      <c r="BC628" s="488"/>
      <c r="BD628" s="405" t="str">
        <f t="shared" ref="BD628:BL628" si="2834">IF(BD627="","",BD624*BD627)</f>
        <v/>
      </c>
      <c r="BE628" s="405" t="str">
        <f t="shared" si="2834"/>
        <v/>
      </c>
      <c r="BF628" s="405" t="str">
        <f t="shared" si="2834"/>
        <v/>
      </c>
      <c r="BG628" s="405" t="str">
        <f t="shared" si="2834"/>
        <v/>
      </c>
      <c r="BH628" s="405" t="str">
        <f t="shared" si="2834"/>
        <v/>
      </c>
      <c r="BI628" s="405">
        <f t="shared" si="2834"/>
        <v>720</v>
      </c>
      <c r="BJ628" s="405" t="str">
        <f t="shared" si="2834"/>
        <v/>
      </c>
      <c r="BK628" s="405" t="str">
        <f t="shared" si="2834"/>
        <v/>
      </c>
      <c r="BL628" s="405" t="str">
        <f t="shared" si="2834"/>
        <v/>
      </c>
      <c r="BM628" s="405" t="str">
        <f t="shared" ref="BM628:BT628" si="2835">IF(BM627="","",BM624*BM627)</f>
        <v/>
      </c>
      <c r="BN628" s="405" t="str">
        <f t="shared" si="2835"/>
        <v/>
      </c>
      <c r="BO628" s="405" t="str">
        <f t="shared" si="2835"/>
        <v/>
      </c>
      <c r="BP628" s="405" t="str">
        <f t="shared" si="2835"/>
        <v/>
      </c>
      <c r="BQ628" s="405" t="str">
        <f t="shared" si="2835"/>
        <v/>
      </c>
      <c r="BR628" s="405" t="str">
        <f t="shared" si="2835"/>
        <v/>
      </c>
      <c r="BS628" s="405" t="str">
        <f t="shared" si="2835"/>
        <v/>
      </c>
      <c r="BT628" s="405" t="str">
        <f t="shared" si="2835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824"/>
        <v>250</v>
      </c>
      <c r="CA628" s="659">
        <f t="shared" si="2825"/>
        <v>81.666666666666671</v>
      </c>
      <c r="CB628" s="659">
        <f t="shared" si="2826"/>
        <v>138.75</v>
      </c>
      <c r="CC628" s="660" t="str">
        <f t="shared" si="2827"/>
        <v/>
      </c>
      <c r="CD628" s="1108" t="str">
        <f t="shared" si="2828"/>
        <v/>
      </c>
      <c r="CE628" s="1109" t="str">
        <f t="shared" si="2829"/>
        <v/>
      </c>
      <c r="CF628" s="1110" t="str">
        <f t="shared" si="2829"/>
        <v/>
      </c>
      <c r="CG628" s="1110" t="str">
        <f t="shared" si="2829"/>
        <v/>
      </c>
      <c r="CH628" s="1110" t="str">
        <f t="shared" si="2829"/>
        <v/>
      </c>
      <c r="CI628" s="1110" t="str">
        <f t="shared" si="2829"/>
        <v/>
      </c>
      <c r="CJ628" s="1110" t="str">
        <f t="shared" si="2829"/>
        <v/>
      </c>
      <c r="CK628" s="1111" t="str">
        <f t="shared" si="2829"/>
        <v/>
      </c>
      <c r="CL628" s="1111">
        <f t="shared" si="2829"/>
        <v>720</v>
      </c>
      <c r="CM628" s="1111" t="str">
        <f t="shared" si="2829"/>
        <v/>
      </c>
      <c r="CN628" s="1110" t="str">
        <f t="shared" si="2829"/>
        <v/>
      </c>
      <c r="CO628" s="1110" t="str">
        <f t="shared" si="2829"/>
        <v/>
      </c>
      <c r="CP628" s="1110" t="str">
        <f t="shared" si="2829"/>
        <v/>
      </c>
      <c r="CQ628" s="1110" t="str">
        <f t="shared" si="2829"/>
        <v/>
      </c>
      <c r="CR628" s="1110" t="str">
        <f t="shared" si="2829"/>
        <v/>
      </c>
      <c r="CS628" s="1109" t="str">
        <f t="shared" si="2829"/>
        <v/>
      </c>
      <c r="CT628" s="1112" t="str">
        <f t="shared" si="2829"/>
        <v/>
      </c>
      <c r="CU628" s="324" t="str">
        <f t="shared" si="2811"/>
        <v/>
      </c>
      <c r="CV628" s="325" t="str">
        <f t="shared" si="2811"/>
        <v/>
      </c>
      <c r="CW628" s="326" t="str">
        <f t="shared" si="2811"/>
        <v/>
      </c>
      <c r="CX628" s="326" t="str">
        <f t="shared" si="2811"/>
        <v/>
      </c>
      <c r="CY628" s="326" t="str">
        <f t="shared" si="2811"/>
        <v/>
      </c>
      <c r="CZ628" s="326" t="str">
        <f t="shared" si="2811"/>
        <v/>
      </c>
      <c r="DA628" s="326" t="str">
        <f t="shared" si="2811"/>
        <v/>
      </c>
      <c r="DB628" s="327" t="str">
        <f t="shared" si="2811"/>
        <v/>
      </c>
      <c r="DC628" s="327">
        <f t="shared" si="2811"/>
        <v>720</v>
      </c>
      <c r="DD628" s="327" t="str">
        <f t="shared" si="2811"/>
        <v/>
      </c>
      <c r="DE628" s="326" t="str">
        <f t="shared" si="2812"/>
        <v/>
      </c>
      <c r="DF628" s="326" t="str">
        <f t="shared" si="2812"/>
        <v/>
      </c>
      <c r="DG628" s="326" t="str">
        <f t="shared" si="2812"/>
        <v/>
      </c>
      <c r="DH628" s="326" t="str">
        <f t="shared" si="2812"/>
        <v/>
      </c>
      <c r="DI628" s="326" t="str">
        <f t="shared" si="2812"/>
        <v/>
      </c>
      <c r="DJ628" s="325" t="str">
        <f t="shared" si="2812"/>
        <v/>
      </c>
      <c r="DK628" s="324" t="str">
        <f t="shared" si="281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5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3"/>
      <c r="CE629" s="1133"/>
      <c r="CF629" s="1133"/>
      <c r="CG629" s="1133"/>
      <c r="CH629" s="1133"/>
      <c r="CI629" s="1133"/>
      <c r="CJ629" s="1133"/>
      <c r="CK629" s="1133"/>
      <c r="CL629" s="1133"/>
      <c r="CM629" s="1133"/>
      <c r="CN629" s="1133"/>
      <c r="CO629" s="1133"/>
      <c r="CP629" s="1133"/>
      <c r="CQ629" s="1133"/>
      <c r="CR629" s="1133"/>
      <c r="CS629" s="1133"/>
      <c r="CT629" s="1134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36">IF(DL630&lt;3,"",(SUM(B630:R630)-MIN(B630:R630)-MAX(B630:R630))/(DL630-2))</f>
        <v/>
      </c>
      <c r="CA630" s="659" t="str">
        <f t="shared" ref="CA630:CA631" si="2837">IF(DM630&lt;3,"",(SUM(T630:AJ630)-MIN(T630:AJ630)-MAX(T630:AJ630))/(DM630-2))</f>
        <v/>
      </c>
      <c r="CB630" s="659" t="str">
        <f t="shared" ref="CB630:CB631" si="2838">IF(DN630&lt;3,"",(SUM(AL630:BB630)-MIN(AL630:BB630)-MAX(AL630:BB630))/(DN630-2))</f>
        <v/>
      </c>
      <c r="CC630" s="660" t="str">
        <f t="shared" ref="CC630:CC631" si="2839">IF(DO630&lt;3,"",(SUM(BD630:BT630)-MIN(BD630:BT630)-MAX(BD630:BT630))/(DO630-2))</f>
        <v/>
      </c>
      <c r="CD630" s="1108" t="str">
        <f t="shared" ref="CD630:CS631" si="284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9" t="str">
        <f t="shared" si="2840"/>
        <v/>
      </c>
      <c r="CF630" s="1110" t="str">
        <f t="shared" si="2840"/>
        <v/>
      </c>
      <c r="CG630" s="1110" t="str">
        <f t="shared" si="2840"/>
        <v/>
      </c>
      <c r="CH630" s="1110" t="str">
        <f t="shared" si="2840"/>
        <v/>
      </c>
      <c r="CI630" s="1110" t="str">
        <f t="shared" si="2840"/>
        <v/>
      </c>
      <c r="CJ630" s="1110" t="str">
        <f t="shared" si="2840"/>
        <v/>
      </c>
      <c r="CK630" s="1111" t="str">
        <f t="shared" si="2840"/>
        <v/>
      </c>
      <c r="CL630" s="1111">
        <f t="shared" si="2840"/>
        <v>16</v>
      </c>
      <c r="CM630" s="1111" t="str">
        <f t="shared" si="2840"/>
        <v/>
      </c>
      <c r="CN630" s="1110" t="str">
        <f t="shared" si="2840"/>
        <v/>
      </c>
      <c r="CO630" s="1110" t="str">
        <f t="shared" si="2840"/>
        <v/>
      </c>
      <c r="CP630" s="1110" t="str">
        <f t="shared" si="2840"/>
        <v/>
      </c>
      <c r="CQ630" s="1110" t="str">
        <f t="shared" si="2840"/>
        <v/>
      </c>
      <c r="CR630" s="1110" t="str">
        <f t="shared" si="2840"/>
        <v/>
      </c>
      <c r="CS630" s="1109" t="str">
        <f t="shared" si="2840"/>
        <v/>
      </c>
      <c r="CT630" s="1112" t="str">
        <f t="shared" ref="CE630:CT632" si="284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4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42"/>
        <v/>
      </c>
      <c r="CW630" s="326" t="str">
        <f t="shared" si="2842"/>
        <v/>
      </c>
      <c r="CX630" s="326" t="str">
        <f t="shared" si="2842"/>
        <v/>
      </c>
      <c r="CY630" s="326" t="str">
        <f t="shared" si="2842"/>
        <v/>
      </c>
      <c r="CZ630" s="326" t="str">
        <f t="shared" si="2842"/>
        <v/>
      </c>
      <c r="DA630" s="326" t="str">
        <f t="shared" si="2842"/>
        <v/>
      </c>
      <c r="DB630" s="327" t="str">
        <f t="shared" si="2842"/>
        <v/>
      </c>
      <c r="DC630" s="327">
        <f t="shared" si="2842"/>
        <v>16</v>
      </c>
      <c r="DD630" s="327" t="str">
        <f t="shared" si="2842"/>
        <v/>
      </c>
      <c r="DE630" s="326" t="str">
        <f t="shared" ref="DE630:DK634" si="284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43"/>
        <v/>
      </c>
      <c r="DG630" s="326" t="str">
        <f t="shared" si="2843"/>
        <v/>
      </c>
      <c r="DH630" s="326" t="str">
        <f t="shared" si="2843"/>
        <v/>
      </c>
      <c r="DI630" s="326" t="str">
        <f t="shared" si="2843"/>
        <v/>
      </c>
      <c r="DJ630" s="325" t="str">
        <f t="shared" si="2843"/>
        <v/>
      </c>
      <c r="DK630" s="324" t="str">
        <f t="shared" si="2843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44">230*$K$1</f>
        <v>230</v>
      </c>
      <c r="D631" s="386">
        <f t="shared" si="2844"/>
        <v>230</v>
      </c>
      <c r="E631" s="386">
        <f t="shared" si="2844"/>
        <v>230</v>
      </c>
      <c r="F631" s="386">
        <f t="shared" si="2844"/>
        <v>230</v>
      </c>
      <c r="G631" s="386">
        <f t="shared" si="2844"/>
        <v>230</v>
      </c>
      <c r="H631" s="386">
        <f t="shared" si="2844"/>
        <v>230</v>
      </c>
      <c r="I631" s="386">
        <f t="shared" si="2844"/>
        <v>230</v>
      </c>
      <c r="J631" s="386">
        <f t="shared" si="2844"/>
        <v>230</v>
      </c>
      <c r="K631" s="386">
        <f t="shared" si="2844"/>
        <v>230</v>
      </c>
      <c r="L631" s="386">
        <f t="shared" si="2844"/>
        <v>230</v>
      </c>
      <c r="M631" s="386">
        <f t="shared" si="2844"/>
        <v>230</v>
      </c>
      <c r="N631" s="386">
        <f t="shared" si="2844"/>
        <v>230</v>
      </c>
      <c r="O631" s="386">
        <f t="shared" si="2844"/>
        <v>230</v>
      </c>
      <c r="P631" s="386">
        <f t="shared" si="2844"/>
        <v>230</v>
      </c>
      <c r="Q631" s="386">
        <f t="shared" si="2844"/>
        <v>230</v>
      </c>
      <c r="R631" s="386">
        <f t="shared" si="2844"/>
        <v>230</v>
      </c>
      <c r="S631" s="488"/>
      <c r="T631" s="386">
        <f>230*$K$1</f>
        <v>230</v>
      </c>
      <c r="U631" s="386">
        <f t="shared" ref="U631:AJ631" si="2845">230*$K$1</f>
        <v>230</v>
      </c>
      <c r="V631" s="386">
        <f t="shared" si="2845"/>
        <v>230</v>
      </c>
      <c r="W631" s="386">
        <f t="shared" si="2845"/>
        <v>230</v>
      </c>
      <c r="X631" s="386">
        <f t="shared" si="2845"/>
        <v>230</v>
      </c>
      <c r="Y631" s="386">
        <f t="shared" si="2845"/>
        <v>230</v>
      </c>
      <c r="Z631" s="386">
        <f t="shared" si="2845"/>
        <v>230</v>
      </c>
      <c r="AA631" s="386">
        <f t="shared" si="2845"/>
        <v>230</v>
      </c>
      <c r="AB631" s="386">
        <f t="shared" si="2845"/>
        <v>230</v>
      </c>
      <c r="AC631" s="386">
        <f t="shared" si="2845"/>
        <v>230</v>
      </c>
      <c r="AD631" s="386">
        <f t="shared" si="2845"/>
        <v>230</v>
      </c>
      <c r="AE631" s="386">
        <f t="shared" si="2845"/>
        <v>230</v>
      </c>
      <c r="AF631" s="386">
        <f t="shared" si="2845"/>
        <v>230</v>
      </c>
      <c r="AG631" s="386">
        <f t="shared" si="2845"/>
        <v>230</v>
      </c>
      <c r="AH631" s="386">
        <f t="shared" si="2845"/>
        <v>230</v>
      </c>
      <c r="AI631" s="386">
        <f t="shared" si="2845"/>
        <v>230</v>
      </c>
      <c r="AJ631" s="386">
        <f t="shared" si="2845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36"/>
        <v>230</v>
      </c>
      <c r="CA631" s="659">
        <f t="shared" si="2837"/>
        <v>230</v>
      </c>
      <c r="CB631" s="659">
        <f t="shared" si="2838"/>
        <v>231.86666666666667</v>
      </c>
      <c r="CC631" s="660">
        <f t="shared" si="2839"/>
        <v>231.86666666666667</v>
      </c>
      <c r="CD631" s="1108">
        <f t="shared" si="2840"/>
        <v>230</v>
      </c>
      <c r="CE631" s="1109">
        <f t="shared" si="2841"/>
        <v>230</v>
      </c>
      <c r="CF631" s="1110">
        <f t="shared" si="2841"/>
        <v>230</v>
      </c>
      <c r="CG631" s="1110">
        <f t="shared" si="2841"/>
        <v>230</v>
      </c>
      <c r="CH631" s="1110">
        <f t="shared" si="2841"/>
        <v>230</v>
      </c>
      <c r="CI631" s="1110">
        <f t="shared" si="2841"/>
        <v>230</v>
      </c>
      <c r="CJ631" s="1110">
        <f t="shared" si="2841"/>
        <v>230</v>
      </c>
      <c r="CK631" s="1111">
        <f t="shared" si="2841"/>
        <v>230</v>
      </c>
      <c r="CL631" s="1111">
        <f t="shared" si="2841"/>
        <v>230</v>
      </c>
      <c r="CM631" s="1111">
        <f t="shared" si="2841"/>
        <v>231</v>
      </c>
      <c r="CN631" s="1110">
        <f t="shared" si="2841"/>
        <v>232</v>
      </c>
      <c r="CO631" s="1110">
        <f t="shared" si="2841"/>
        <v>233</v>
      </c>
      <c r="CP631" s="1110">
        <f t="shared" si="2841"/>
        <v>234</v>
      </c>
      <c r="CQ631" s="1110">
        <f t="shared" si="2841"/>
        <v>235</v>
      </c>
      <c r="CR631" s="1110">
        <f t="shared" si="2841"/>
        <v>236</v>
      </c>
      <c r="CS631" s="1109">
        <f t="shared" si="2841"/>
        <v>237</v>
      </c>
      <c r="CT631" s="1112">
        <f t="shared" si="2841"/>
        <v>238</v>
      </c>
      <c r="CU631" s="324">
        <f t="shared" si="2842"/>
        <v>230</v>
      </c>
      <c r="CV631" s="325">
        <f t="shared" si="2842"/>
        <v>230</v>
      </c>
      <c r="CW631" s="326">
        <f t="shared" si="2842"/>
        <v>230</v>
      </c>
      <c r="CX631" s="326">
        <f t="shared" si="2842"/>
        <v>230</v>
      </c>
      <c r="CY631" s="326">
        <f t="shared" si="2842"/>
        <v>230</v>
      </c>
      <c r="CZ631" s="326">
        <f t="shared" si="2842"/>
        <v>230</v>
      </c>
      <c r="DA631" s="326">
        <f t="shared" si="2842"/>
        <v>230</v>
      </c>
      <c r="DB631" s="327">
        <f t="shared" si="2842"/>
        <v>230</v>
      </c>
      <c r="DC631" s="327">
        <f t="shared" si="2842"/>
        <v>230</v>
      </c>
      <c r="DD631" s="327">
        <f t="shared" si="2842"/>
        <v>231</v>
      </c>
      <c r="DE631" s="326">
        <f t="shared" si="2843"/>
        <v>232</v>
      </c>
      <c r="DF631" s="326">
        <f t="shared" si="2843"/>
        <v>233</v>
      </c>
      <c r="DG631" s="326">
        <f t="shared" si="2843"/>
        <v>234</v>
      </c>
      <c r="DH631" s="326">
        <f t="shared" si="2843"/>
        <v>235</v>
      </c>
      <c r="DI631" s="326">
        <f t="shared" si="2843"/>
        <v>236</v>
      </c>
      <c r="DJ631" s="325">
        <f t="shared" si="2843"/>
        <v>237</v>
      </c>
      <c r="DK631" s="324">
        <f t="shared" si="2843"/>
        <v>238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846">IF(B630="","",B630*B631/B$46/365/$G$1)</f>
        <v>3.6007827788649707E-4</v>
      </c>
      <c r="C632" s="408" t="str">
        <f t="shared" si="2846"/>
        <v/>
      </c>
      <c r="D632" s="408" t="str">
        <f t="shared" si="2846"/>
        <v/>
      </c>
      <c r="E632" s="408" t="str">
        <f t="shared" si="2846"/>
        <v/>
      </c>
      <c r="F632" s="408" t="str">
        <f t="shared" si="2846"/>
        <v/>
      </c>
      <c r="G632" s="408">
        <f t="shared" si="2846"/>
        <v>1.5753424657534247E-3</v>
      </c>
      <c r="H632" s="408" t="str">
        <f t="shared" si="2846"/>
        <v/>
      </c>
      <c r="I632" s="408" t="str">
        <f t="shared" si="2846"/>
        <v/>
      </c>
      <c r="J632" s="408" t="str">
        <f t="shared" si="2846"/>
        <v/>
      </c>
      <c r="K632" s="408" t="str">
        <f t="shared" ref="K632:R632" si="2847">IF(K630="","",K630*K631/K$46/365/$G$1)</f>
        <v/>
      </c>
      <c r="L632" s="408" t="str">
        <f t="shared" si="2847"/>
        <v/>
      </c>
      <c r="M632" s="408" t="str">
        <f t="shared" si="2847"/>
        <v/>
      </c>
      <c r="N632" s="408" t="str">
        <f t="shared" si="2847"/>
        <v/>
      </c>
      <c r="O632" s="408" t="str">
        <f t="shared" si="2847"/>
        <v/>
      </c>
      <c r="P632" s="408" t="str">
        <f t="shared" si="2847"/>
        <v/>
      </c>
      <c r="Q632" s="408" t="str">
        <f t="shared" si="2847"/>
        <v/>
      </c>
      <c r="R632" s="408" t="str">
        <f t="shared" si="2847"/>
        <v/>
      </c>
      <c r="S632" s="488"/>
      <c r="T632" s="408" t="str">
        <f t="shared" ref="T632:AB632" si="2848">IF(T630="","",T630*T631/T$46/365/$G$1)</f>
        <v/>
      </c>
      <c r="U632" s="408">
        <f t="shared" si="2848"/>
        <v>2.6187511119017967E-3</v>
      </c>
      <c r="V632" s="408">
        <f t="shared" si="2848"/>
        <v>6.7514677103718197E-4</v>
      </c>
      <c r="W632" s="408" t="str">
        <f t="shared" si="2848"/>
        <v/>
      </c>
      <c r="X632" s="408" t="str">
        <f t="shared" si="2848"/>
        <v/>
      </c>
      <c r="Y632" s="408" t="str">
        <f t="shared" si="2848"/>
        <v/>
      </c>
      <c r="Z632" s="408" t="str">
        <f t="shared" si="2848"/>
        <v/>
      </c>
      <c r="AA632" s="408" t="str">
        <f t="shared" si="2848"/>
        <v/>
      </c>
      <c r="AB632" s="408" t="str">
        <f t="shared" si="2848"/>
        <v/>
      </c>
      <c r="AC632" s="408" t="str">
        <f t="shared" ref="AC632:AJ632" si="2849">IF(AC630="","",AC630*AC631/AC$46/365/$G$1)</f>
        <v/>
      </c>
      <c r="AD632" s="408" t="str">
        <f t="shared" si="2849"/>
        <v/>
      </c>
      <c r="AE632" s="408" t="str">
        <f t="shared" si="2849"/>
        <v/>
      </c>
      <c r="AF632" s="408" t="str">
        <f t="shared" si="2849"/>
        <v/>
      </c>
      <c r="AG632" s="408" t="str">
        <f t="shared" si="2849"/>
        <v/>
      </c>
      <c r="AH632" s="408" t="str">
        <f t="shared" si="2849"/>
        <v/>
      </c>
      <c r="AI632" s="408" t="str">
        <f t="shared" si="2849"/>
        <v/>
      </c>
      <c r="AJ632" s="408" t="str">
        <f t="shared" si="2849"/>
        <v/>
      </c>
      <c r="AK632" s="488"/>
      <c r="AL632" s="408" t="str">
        <f t="shared" ref="AL632:AT632" si="2850">IF(AL630="","",AL630*AL631/AL$46/365/$G$1)</f>
        <v/>
      </c>
      <c r="AM632" s="408" t="str">
        <f t="shared" si="2850"/>
        <v/>
      </c>
      <c r="AN632" s="408">
        <f t="shared" si="2850"/>
        <v>1.0127201565557731E-3</v>
      </c>
      <c r="AO632" s="408" t="str">
        <f t="shared" si="2850"/>
        <v/>
      </c>
      <c r="AP632" s="408" t="str">
        <f t="shared" si="2850"/>
        <v/>
      </c>
      <c r="AQ632" s="408" t="str">
        <f t="shared" si="2850"/>
        <v/>
      </c>
      <c r="AR632" s="408" t="str">
        <f t="shared" si="2850"/>
        <v/>
      </c>
      <c r="AS632" s="408" t="str">
        <f t="shared" si="2850"/>
        <v/>
      </c>
      <c r="AT632" s="408" t="str">
        <f t="shared" si="2850"/>
        <v/>
      </c>
      <c r="AU632" s="408" t="str">
        <f t="shared" ref="AU632:BB632" si="2851">IF(AU630="","",AU630*AU631/AU$46/365/$G$1)</f>
        <v/>
      </c>
      <c r="AV632" s="408" t="str">
        <f t="shared" si="2851"/>
        <v/>
      </c>
      <c r="AW632" s="408" t="str">
        <f t="shared" si="2851"/>
        <v/>
      </c>
      <c r="AX632" s="408" t="str">
        <f t="shared" si="2851"/>
        <v/>
      </c>
      <c r="AY632" s="408" t="str">
        <f t="shared" si="2851"/>
        <v/>
      </c>
      <c r="AZ632" s="408" t="str">
        <f t="shared" si="2851"/>
        <v/>
      </c>
      <c r="BA632" s="408" t="str">
        <f t="shared" si="2851"/>
        <v/>
      </c>
      <c r="BB632" s="408" t="str">
        <f t="shared" si="2851"/>
        <v/>
      </c>
      <c r="BC632" s="488"/>
      <c r="BD632" s="408">
        <f t="shared" ref="BD632:BL632" si="2852">IF(BD630="","",BD630*BD631/BD$46/365/$G$1)</f>
        <v>4.0008697542944123E-4</v>
      </c>
      <c r="BE632" s="408" t="str">
        <f t="shared" si="2852"/>
        <v/>
      </c>
      <c r="BF632" s="408" t="str">
        <f t="shared" si="2852"/>
        <v/>
      </c>
      <c r="BG632" s="408" t="str">
        <f t="shared" si="2852"/>
        <v/>
      </c>
      <c r="BH632" s="408" t="str">
        <f t="shared" si="2852"/>
        <v/>
      </c>
      <c r="BI632" s="408" t="str">
        <f t="shared" si="2852"/>
        <v/>
      </c>
      <c r="BJ632" s="408" t="str">
        <f t="shared" si="2852"/>
        <v/>
      </c>
      <c r="BK632" s="408" t="str">
        <f t="shared" si="2852"/>
        <v/>
      </c>
      <c r="BL632" s="408" t="str">
        <f t="shared" si="2852"/>
        <v/>
      </c>
      <c r="BM632" s="408" t="str">
        <f t="shared" ref="BM632:BT632" si="2853">IF(BM630="","",BM630*BM631/BM$46/365/$G$1)</f>
        <v/>
      </c>
      <c r="BN632" s="408" t="str">
        <f t="shared" si="2853"/>
        <v/>
      </c>
      <c r="BO632" s="408" t="str">
        <f t="shared" si="2853"/>
        <v/>
      </c>
      <c r="BP632" s="408" t="str">
        <f t="shared" si="2853"/>
        <v/>
      </c>
      <c r="BQ632" s="408" t="str">
        <f t="shared" si="2853"/>
        <v/>
      </c>
      <c r="BR632" s="408" t="str">
        <f t="shared" si="2853"/>
        <v/>
      </c>
      <c r="BS632" s="408" t="str">
        <f t="shared" si="2853"/>
        <v/>
      </c>
      <c r="BT632" s="408" t="str">
        <f t="shared" si="2853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4" t="str">
        <f t="shared" si="2841"/>
        <v/>
      </c>
      <c r="CF632" s="1115" t="str">
        <f t="shared" si="2841"/>
        <v/>
      </c>
      <c r="CG632" s="1115" t="str">
        <f t="shared" si="2841"/>
        <v/>
      </c>
      <c r="CH632" s="1115" t="str">
        <f t="shared" si="2841"/>
        <v/>
      </c>
      <c r="CI632" s="1115" t="str">
        <f t="shared" si="2841"/>
        <v/>
      </c>
      <c r="CJ632" s="1115" t="str">
        <f t="shared" si="2841"/>
        <v/>
      </c>
      <c r="CK632" s="1116" t="str">
        <f t="shared" si="2841"/>
        <v/>
      </c>
      <c r="CL632" s="1116">
        <f t="shared" si="2841"/>
        <v>4.0008697542944123E-4</v>
      </c>
      <c r="CM632" s="1116" t="str">
        <f t="shared" si="2841"/>
        <v/>
      </c>
      <c r="CN632" s="1115" t="str">
        <f t="shared" si="2841"/>
        <v/>
      </c>
      <c r="CO632" s="1115" t="str">
        <f t="shared" si="2841"/>
        <v/>
      </c>
      <c r="CP632" s="1115" t="str">
        <f t="shared" si="2841"/>
        <v/>
      </c>
      <c r="CQ632" s="1115" t="str">
        <f t="shared" si="2841"/>
        <v/>
      </c>
      <c r="CR632" s="1115" t="str">
        <f t="shared" si="2841"/>
        <v/>
      </c>
      <c r="CS632" s="1114" t="str">
        <f t="shared" si="2841"/>
        <v/>
      </c>
      <c r="CT632" s="1117" t="str">
        <f t="shared" si="2841"/>
        <v/>
      </c>
      <c r="CU632" s="312" t="str">
        <f t="shared" si="2842"/>
        <v/>
      </c>
      <c r="CV632" s="313" t="str">
        <f t="shared" si="2842"/>
        <v/>
      </c>
      <c r="CW632" s="314" t="str">
        <f t="shared" si="2842"/>
        <v/>
      </c>
      <c r="CX632" s="314" t="str">
        <f t="shared" si="2842"/>
        <v/>
      </c>
      <c r="CY632" s="314" t="str">
        <f t="shared" si="2842"/>
        <v/>
      </c>
      <c r="CZ632" s="314" t="str">
        <f t="shared" si="2842"/>
        <v/>
      </c>
      <c r="DA632" s="314" t="str">
        <f t="shared" si="2842"/>
        <v/>
      </c>
      <c r="DB632" s="315" t="str">
        <f t="shared" si="2842"/>
        <v/>
      </c>
      <c r="DC632" s="315">
        <f t="shared" si="2842"/>
        <v>4.0008697542944123E-4</v>
      </c>
      <c r="DD632" s="315" t="str">
        <f t="shared" si="2842"/>
        <v/>
      </c>
      <c r="DE632" s="314" t="str">
        <f t="shared" si="2843"/>
        <v/>
      </c>
      <c r="DF632" s="314" t="str">
        <f t="shared" si="2843"/>
        <v/>
      </c>
      <c r="DG632" s="314" t="str">
        <f t="shared" si="2843"/>
        <v/>
      </c>
      <c r="DH632" s="314" t="str">
        <f t="shared" si="2843"/>
        <v/>
      </c>
      <c r="DI632" s="314" t="str">
        <f t="shared" si="2843"/>
        <v/>
      </c>
      <c r="DJ632" s="313" t="str">
        <f t="shared" si="2843"/>
        <v/>
      </c>
      <c r="DK632" s="312" t="str">
        <f t="shared" si="2843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54">IF(DL633&lt;3,"",(SUM(B633:R633)-MIN(B633:R633)-MAX(B633:R633))/(DL633-2))</f>
        <v/>
      </c>
      <c r="CA633" s="659" t="str">
        <f t="shared" ref="CA633:CA634" si="2855">IF(DM633&lt;3,"",(SUM(T633:AJ633)-MIN(T633:AJ633)-MAX(T633:AJ633))/(DM633-2))</f>
        <v/>
      </c>
      <c r="CB633" s="659" t="str">
        <f t="shared" ref="CB633:CB634" si="2856">IF(DN633&lt;3,"",(SUM(AL633:BB633)-MIN(AL633:BB633)-MAX(AL633:BB633))/(DN633-2))</f>
        <v/>
      </c>
      <c r="CC633" s="660" t="str">
        <f t="shared" ref="CC633:CC634" si="2857">IF(DO633&lt;3,"",(SUM(BD633:BT633)-MIN(BD633:BT633)-MAX(BD633:BT633))/(DO633-2))</f>
        <v/>
      </c>
      <c r="CD633" s="1108" t="str">
        <f t="shared" ref="CD633:CS633" si="28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9" t="str">
        <f t="shared" si="2858"/>
        <v/>
      </c>
      <c r="CF633" s="1110" t="str">
        <f t="shared" si="2858"/>
        <v/>
      </c>
      <c r="CG633" s="1110" t="str">
        <f t="shared" si="2858"/>
        <v/>
      </c>
      <c r="CH633" s="1110" t="str">
        <f t="shared" si="2858"/>
        <v/>
      </c>
      <c r="CI633" s="1110" t="str">
        <f t="shared" si="2858"/>
        <v/>
      </c>
      <c r="CJ633" s="1110" t="str">
        <f t="shared" si="2858"/>
        <v/>
      </c>
      <c r="CK633" s="1111" t="str">
        <f t="shared" si="2858"/>
        <v/>
      </c>
      <c r="CL633" s="1111">
        <f t="shared" si="2858"/>
        <v>0.375</v>
      </c>
      <c r="CM633" s="1111" t="str">
        <f t="shared" si="2858"/>
        <v/>
      </c>
      <c r="CN633" s="1110" t="str">
        <f t="shared" si="2858"/>
        <v/>
      </c>
      <c r="CO633" s="1110" t="str">
        <f t="shared" si="2858"/>
        <v/>
      </c>
      <c r="CP633" s="1110" t="str">
        <f t="shared" si="2858"/>
        <v/>
      </c>
      <c r="CQ633" s="1110" t="str">
        <f t="shared" si="2858"/>
        <v/>
      </c>
      <c r="CR633" s="1110" t="str">
        <f t="shared" si="2858"/>
        <v/>
      </c>
      <c r="CS633" s="1109" t="str">
        <f t="shared" si="2858"/>
        <v/>
      </c>
      <c r="CT633" s="1112" t="str">
        <f t="shared" ref="CE633:CT634" si="28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42"/>
        <v/>
      </c>
      <c r="CV633" s="325" t="str">
        <f t="shared" si="2842"/>
        <v/>
      </c>
      <c r="CW633" s="326" t="str">
        <f t="shared" si="2842"/>
        <v/>
      </c>
      <c r="CX633" s="326" t="str">
        <f t="shared" si="2842"/>
        <v/>
      </c>
      <c r="CY633" s="326" t="str">
        <f t="shared" si="2842"/>
        <v/>
      </c>
      <c r="CZ633" s="326" t="str">
        <f t="shared" si="2842"/>
        <v/>
      </c>
      <c r="DA633" s="326" t="str">
        <f t="shared" si="2842"/>
        <v/>
      </c>
      <c r="DB633" s="327" t="str">
        <f t="shared" si="2842"/>
        <v/>
      </c>
      <c r="DC633" s="327">
        <f t="shared" si="2842"/>
        <v>0.375</v>
      </c>
      <c r="DD633" s="327" t="str">
        <f t="shared" si="2842"/>
        <v/>
      </c>
      <c r="DE633" s="326" t="str">
        <f t="shared" si="2843"/>
        <v/>
      </c>
      <c r="DF633" s="326" t="str">
        <f t="shared" si="2843"/>
        <v/>
      </c>
      <c r="DG633" s="326" t="str">
        <f t="shared" si="2843"/>
        <v/>
      </c>
      <c r="DH633" s="326" t="str">
        <f t="shared" si="2843"/>
        <v/>
      </c>
      <c r="DI633" s="326" t="str">
        <f t="shared" si="2843"/>
        <v/>
      </c>
      <c r="DJ633" s="325" t="str">
        <f t="shared" si="2843"/>
        <v/>
      </c>
      <c r="DK633" s="324" t="str">
        <f t="shared" si="2843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860">IF(B633="","",B630*B633)</f>
        <v>12</v>
      </c>
      <c r="C634" s="405" t="str">
        <f t="shared" si="2860"/>
        <v/>
      </c>
      <c r="D634" s="405" t="str">
        <f t="shared" si="2860"/>
        <v/>
      </c>
      <c r="E634" s="405" t="str">
        <f t="shared" si="2860"/>
        <v/>
      </c>
      <c r="F634" s="405" t="str">
        <f t="shared" si="2860"/>
        <v/>
      </c>
      <c r="G634" s="405">
        <f t="shared" si="2860"/>
        <v>63</v>
      </c>
      <c r="H634" s="405" t="str">
        <f t="shared" si="2860"/>
        <v/>
      </c>
      <c r="I634" s="405" t="str">
        <f t="shared" si="2860"/>
        <v/>
      </c>
      <c r="J634" s="405" t="str">
        <f t="shared" si="2860"/>
        <v/>
      </c>
      <c r="K634" s="405" t="str">
        <f t="shared" ref="K634:R634" si="2861">IF(K633="","",K630*K633)</f>
        <v/>
      </c>
      <c r="L634" s="405" t="str">
        <f t="shared" si="2861"/>
        <v/>
      </c>
      <c r="M634" s="405" t="str">
        <f t="shared" si="2861"/>
        <v/>
      </c>
      <c r="N634" s="405" t="str">
        <f t="shared" si="2861"/>
        <v/>
      </c>
      <c r="O634" s="405" t="str">
        <f t="shared" si="2861"/>
        <v/>
      </c>
      <c r="P634" s="405" t="str">
        <f t="shared" si="2861"/>
        <v/>
      </c>
      <c r="Q634" s="405" t="str">
        <f t="shared" si="2861"/>
        <v/>
      </c>
      <c r="R634" s="405" t="str">
        <f t="shared" si="2861"/>
        <v/>
      </c>
      <c r="S634" s="488"/>
      <c r="T634" s="405" t="str">
        <f t="shared" ref="T634:AB634" si="2862">IF(T633="","",T630*T633)</f>
        <v/>
      </c>
      <c r="U634" s="405">
        <f t="shared" si="2862"/>
        <v>192</v>
      </c>
      <c r="V634" s="405">
        <f t="shared" si="2862"/>
        <v>54</v>
      </c>
      <c r="W634" s="405" t="str">
        <f t="shared" si="2862"/>
        <v/>
      </c>
      <c r="X634" s="405" t="str">
        <f t="shared" si="2862"/>
        <v/>
      </c>
      <c r="Y634" s="405" t="str">
        <f t="shared" si="2862"/>
        <v/>
      </c>
      <c r="Z634" s="405" t="str">
        <f t="shared" si="2862"/>
        <v/>
      </c>
      <c r="AA634" s="405" t="str">
        <f t="shared" si="2862"/>
        <v/>
      </c>
      <c r="AB634" s="405" t="str">
        <f t="shared" si="2862"/>
        <v/>
      </c>
      <c r="AC634" s="405" t="str">
        <f t="shared" ref="AC634:AJ634" si="2863">IF(AC633="","",AC630*AC633)</f>
        <v/>
      </c>
      <c r="AD634" s="405" t="str">
        <f t="shared" si="2863"/>
        <v/>
      </c>
      <c r="AE634" s="405" t="str">
        <f t="shared" si="2863"/>
        <v/>
      </c>
      <c r="AF634" s="405" t="str">
        <f t="shared" si="2863"/>
        <v/>
      </c>
      <c r="AG634" s="405" t="str">
        <f t="shared" si="2863"/>
        <v/>
      </c>
      <c r="AH634" s="405" t="str">
        <f t="shared" si="2863"/>
        <v/>
      </c>
      <c r="AI634" s="405" t="str">
        <f t="shared" si="2863"/>
        <v/>
      </c>
      <c r="AJ634" s="405" t="str">
        <f t="shared" si="2863"/>
        <v/>
      </c>
      <c r="AK634" s="488"/>
      <c r="AL634" s="405" t="str">
        <f t="shared" ref="AL634:AT634" si="2864">IF(AL633="","",AL630*AL633)</f>
        <v/>
      </c>
      <c r="AM634" s="405" t="str">
        <f t="shared" si="2864"/>
        <v/>
      </c>
      <c r="AN634" s="405">
        <f t="shared" si="2864"/>
        <v>54</v>
      </c>
      <c r="AO634" s="405" t="str">
        <f t="shared" si="2864"/>
        <v/>
      </c>
      <c r="AP634" s="405" t="str">
        <f t="shared" si="2864"/>
        <v/>
      </c>
      <c r="AQ634" s="405" t="str">
        <f t="shared" si="2864"/>
        <v/>
      </c>
      <c r="AR634" s="405" t="str">
        <f t="shared" si="2864"/>
        <v/>
      </c>
      <c r="AS634" s="405" t="str">
        <f t="shared" si="2864"/>
        <v/>
      </c>
      <c r="AT634" s="405" t="str">
        <f t="shared" si="2864"/>
        <v/>
      </c>
      <c r="AU634" s="405" t="str">
        <f t="shared" ref="AU634:BB634" si="2865">IF(AU633="","",AU630*AU633)</f>
        <v/>
      </c>
      <c r="AV634" s="405" t="str">
        <f t="shared" si="2865"/>
        <v/>
      </c>
      <c r="AW634" s="405" t="str">
        <f t="shared" si="2865"/>
        <v/>
      </c>
      <c r="AX634" s="405" t="str">
        <f t="shared" si="2865"/>
        <v/>
      </c>
      <c r="AY634" s="405" t="str">
        <f t="shared" si="2865"/>
        <v/>
      </c>
      <c r="AZ634" s="405" t="str">
        <f t="shared" si="2865"/>
        <v/>
      </c>
      <c r="BA634" s="405" t="str">
        <f t="shared" si="2865"/>
        <v/>
      </c>
      <c r="BB634" s="405" t="str">
        <f t="shared" si="2865"/>
        <v/>
      </c>
      <c r="BC634" s="488"/>
      <c r="BD634" s="405">
        <f t="shared" ref="BD634:BL634" si="2866">IF(BD633="","",BD630*BD633)</f>
        <v>6</v>
      </c>
      <c r="BE634" s="405" t="str">
        <f t="shared" si="2866"/>
        <v/>
      </c>
      <c r="BF634" s="405" t="str">
        <f t="shared" si="2866"/>
        <v/>
      </c>
      <c r="BG634" s="405" t="str">
        <f t="shared" si="2866"/>
        <v/>
      </c>
      <c r="BH634" s="405" t="str">
        <f t="shared" si="2866"/>
        <v/>
      </c>
      <c r="BI634" s="405" t="str">
        <f t="shared" si="2866"/>
        <v/>
      </c>
      <c r="BJ634" s="405" t="str">
        <f t="shared" si="2866"/>
        <v/>
      </c>
      <c r="BK634" s="405" t="str">
        <f t="shared" si="2866"/>
        <v/>
      </c>
      <c r="BL634" s="405" t="str">
        <f t="shared" si="2866"/>
        <v/>
      </c>
      <c r="BM634" s="405" t="str">
        <f t="shared" ref="BM634:BT634" si="2867">IF(BM633="","",BM630*BM633)</f>
        <v/>
      </c>
      <c r="BN634" s="405" t="str">
        <f t="shared" si="2867"/>
        <v/>
      </c>
      <c r="BO634" s="405" t="str">
        <f t="shared" si="2867"/>
        <v/>
      </c>
      <c r="BP634" s="405" t="str">
        <f t="shared" si="2867"/>
        <v/>
      </c>
      <c r="BQ634" s="405" t="str">
        <f t="shared" si="2867"/>
        <v/>
      </c>
      <c r="BR634" s="405" t="str">
        <f t="shared" si="2867"/>
        <v/>
      </c>
      <c r="BS634" s="405" t="str">
        <f t="shared" si="2867"/>
        <v/>
      </c>
      <c r="BT634" s="405" t="str">
        <f t="shared" si="2867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54"/>
        <v/>
      </c>
      <c r="CA634" s="659" t="str">
        <f t="shared" si="2855"/>
        <v/>
      </c>
      <c r="CB634" s="659" t="str">
        <f t="shared" si="2856"/>
        <v/>
      </c>
      <c r="CC634" s="660" t="str">
        <f t="shared" si="2857"/>
        <v/>
      </c>
      <c r="CD634" s="11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9" t="str">
        <f t="shared" si="2859"/>
        <v/>
      </c>
      <c r="CF634" s="1110" t="str">
        <f t="shared" si="2859"/>
        <v/>
      </c>
      <c r="CG634" s="1110" t="str">
        <f t="shared" si="2859"/>
        <v/>
      </c>
      <c r="CH634" s="1110" t="str">
        <f t="shared" si="2859"/>
        <v/>
      </c>
      <c r="CI634" s="1110" t="str">
        <f t="shared" si="2859"/>
        <v/>
      </c>
      <c r="CJ634" s="1110" t="str">
        <f t="shared" si="2859"/>
        <v/>
      </c>
      <c r="CK634" s="1111" t="str">
        <f t="shared" si="2859"/>
        <v/>
      </c>
      <c r="CL634" s="1111">
        <f t="shared" si="2859"/>
        <v>6</v>
      </c>
      <c r="CM634" s="1111" t="str">
        <f t="shared" si="2859"/>
        <v/>
      </c>
      <c r="CN634" s="1110" t="str">
        <f t="shared" si="2859"/>
        <v/>
      </c>
      <c r="CO634" s="1110" t="str">
        <f t="shared" si="2859"/>
        <v/>
      </c>
      <c r="CP634" s="1110" t="str">
        <f t="shared" si="2859"/>
        <v/>
      </c>
      <c r="CQ634" s="1110" t="str">
        <f t="shared" si="2859"/>
        <v/>
      </c>
      <c r="CR634" s="1110" t="str">
        <f t="shared" si="2859"/>
        <v/>
      </c>
      <c r="CS634" s="1109" t="str">
        <f t="shared" si="2859"/>
        <v/>
      </c>
      <c r="CT634" s="1112" t="str">
        <f t="shared" si="2859"/>
        <v/>
      </c>
      <c r="CU634" s="324" t="str">
        <f t="shared" si="2842"/>
        <v/>
      </c>
      <c r="CV634" s="325" t="str">
        <f t="shared" si="2842"/>
        <v/>
      </c>
      <c r="CW634" s="326" t="str">
        <f t="shared" si="2842"/>
        <v/>
      </c>
      <c r="CX634" s="326" t="str">
        <f t="shared" si="2842"/>
        <v/>
      </c>
      <c r="CY634" s="326" t="str">
        <f t="shared" si="2842"/>
        <v/>
      </c>
      <c r="CZ634" s="326" t="str">
        <f t="shared" si="2842"/>
        <v/>
      </c>
      <c r="DA634" s="326" t="str">
        <f t="shared" si="2842"/>
        <v/>
      </c>
      <c r="DB634" s="327" t="str">
        <f t="shared" si="2842"/>
        <v/>
      </c>
      <c r="DC634" s="327">
        <f t="shared" si="2842"/>
        <v>6</v>
      </c>
      <c r="DD634" s="327" t="str">
        <f t="shared" si="2842"/>
        <v/>
      </c>
      <c r="DE634" s="326" t="str">
        <f t="shared" si="2843"/>
        <v/>
      </c>
      <c r="DF634" s="326" t="str">
        <f t="shared" si="2843"/>
        <v/>
      </c>
      <c r="DG634" s="326" t="str">
        <f t="shared" si="2843"/>
        <v/>
      </c>
      <c r="DH634" s="326" t="str">
        <f t="shared" si="2843"/>
        <v/>
      </c>
      <c r="DI634" s="326" t="str">
        <f t="shared" si="2843"/>
        <v/>
      </c>
      <c r="DJ634" s="325" t="str">
        <f t="shared" si="2843"/>
        <v/>
      </c>
      <c r="DK634" s="324" t="str">
        <f t="shared" si="2843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868">IF(DL635&lt;3,"",(SUM(B635:R635)-MIN(B635:R635)-MAX(B635:R635))/(DL635-2))</f>
        <v/>
      </c>
      <c r="CA635" s="365" t="str">
        <f t="shared" ref="CA635:CA642" si="2869">IF(DM635&lt;3,"",(SUM(T635:AJ635)-MIN(T635:AJ635)-MAX(T635:AJ635))/(DM635-2))</f>
        <v/>
      </c>
      <c r="CB635" s="365" t="str">
        <f t="shared" ref="CB635:CB642" si="2870">IF(DN635&lt;3,"",(SUM(AL635:BB635)-MIN(AL635:BB635)-MAX(AL635:BB635))/(DN635-2))</f>
        <v/>
      </c>
      <c r="CC635" s="461" t="str">
        <f t="shared" ref="CC635:CC642" si="2871">IF(DO635&lt;3,"",(SUM(BD635:BT635)-MIN(BD635:BT635)-MAX(BD635:BT635))/(DO635-2))</f>
        <v/>
      </c>
      <c r="CD635" s="1119"/>
      <c r="CE635" s="1119"/>
      <c r="CF635" s="1119"/>
      <c r="CG635" s="1119"/>
      <c r="CH635" s="1119"/>
      <c r="CI635" s="1119"/>
      <c r="CJ635" s="1119"/>
      <c r="CK635" s="1119"/>
      <c r="CL635" s="1119"/>
      <c r="CM635" s="1119"/>
      <c r="CN635" s="1119"/>
      <c r="CO635" s="1119"/>
      <c r="CP635" s="1119"/>
      <c r="CQ635" s="1119"/>
      <c r="CR635" s="1119"/>
      <c r="CS635" s="1119"/>
      <c r="CT635" s="1120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868"/>
        <v/>
      </c>
      <c r="CA636" s="373" t="str">
        <f t="shared" si="2869"/>
        <v/>
      </c>
      <c r="CB636" s="373" t="str">
        <f t="shared" si="2870"/>
        <v/>
      </c>
      <c r="CC636" s="462" t="str">
        <f t="shared" si="2871"/>
        <v/>
      </c>
      <c r="CD636" s="1108" t="str">
        <f t="shared" ref="CD636:CM638" si="287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9" t="str">
        <f t="shared" si="2872"/>
        <v/>
      </c>
      <c r="CF636" s="1110" t="str">
        <f t="shared" si="2872"/>
        <v/>
      </c>
      <c r="CG636" s="1110" t="str">
        <f t="shared" si="2872"/>
        <v/>
      </c>
      <c r="CH636" s="1110" t="str">
        <f t="shared" si="2872"/>
        <v/>
      </c>
      <c r="CI636" s="1110" t="str">
        <f t="shared" si="2872"/>
        <v/>
      </c>
      <c r="CJ636" s="1110" t="str">
        <f t="shared" si="2872"/>
        <v/>
      </c>
      <c r="CK636" s="1111" t="str">
        <f t="shared" si="2872"/>
        <v/>
      </c>
      <c r="CL636" s="1111" t="str">
        <f t="shared" si="2872"/>
        <v/>
      </c>
      <c r="CM636" s="1111" t="str">
        <f t="shared" si="2872"/>
        <v/>
      </c>
      <c r="CN636" s="1110" t="str">
        <f t="shared" ref="CN636:CT638" si="287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0" t="str">
        <f t="shared" si="2873"/>
        <v/>
      </c>
      <c r="CP636" s="1110" t="str">
        <f t="shared" si="2873"/>
        <v/>
      </c>
      <c r="CQ636" s="1110" t="str">
        <f t="shared" si="2873"/>
        <v/>
      </c>
      <c r="CR636" s="1110" t="str">
        <f t="shared" si="2873"/>
        <v/>
      </c>
      <c r="CS636" s="1109" t="str">
        <f t="shared" si="2873"/>
        <v/>
      </c>
      <c r="CT636" s="1112" t="str">
        <f t="shared" si="2873"/>
        <v/>
      </c>
      <c r="CU636" s="324" t="str">
        <f t="shared" ref="CU636:CU641" si="287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87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87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87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87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87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88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88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88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88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88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88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88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88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88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88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89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891">COUNT(B636:R636)</f>
        <v>0</v>
      </c>
      <c r="DM636" s="66">
        <f t="shared" ref="DM636:DM641" si="2892">COUNT(T636:AJ636)</f>
        <v>0</v>
      </c>
      <c r="DN636" s="66">
        <f t="shared" ref="DN636:DN641" si="2893">COUNT(AL636:BB636)</f>
        <v>0</v>
      </c>
      <c r="DO636" s="66">
        <f t="shared" ref="DO636:DO641" si="2894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868"/>
        <v/>
      </c>
      <c r="CA637" s="373" t="str">
        <f t="shared" si="2869"/>
        <v/>
      </c>
      <c r="CB637" s="373" t="str">
        <f t="shared" si="2870"/>
        <v/>
      </c>
      <c r="CC637" s="462" t="str">
        <f t="shared" si="2871"/>
        <v/>
      </c>
      <c r="CD637" s="1108" t="str">
        <f t="shared" si="2872"/>
        <v/>
      </c>
      <c r="CE637" s="1109" t="str">
        <f t="shared" si="2872"/>
        <v/>
      </c>
      <c r="CF637" s="1110" t="str">
        <f t="shared" si="2872"/>
        <v/>
      </c>
      <c r="CG637" s="1110" t="str">
        <f t="shared" si="2872"/>
        <v/>
      </c>
      <c r="CH637" s="1110" t="str">
        <f t="shared" si="2872"/>
        <v/>
      </c>
      <c r="CI637" s="1110" t="str">
        <f t="shared" si="2872"/>
        <v/>
      </c>
      <c r="CJ637" s="1110" t="str">
        <f t="shared" si="2872"/>
        <v/>
      </c>
      <c r="CK637" s="1111" t="str">
        <f t="shared" si="2872"/>
        <v/>
      </c>
      <c r="CL637" s="1111" t="str">
        <f t="shared" si="2872"/>
        <v/>
      </c>
      <c r="CM637" s="1111" t="str">
        <f t="shared" si="2872"/>
        <v/>
      </c>
      <c r="CN637" s="1110" t="str">
        <f t="shared" si="2873"/>
        <v/>
      </c>
      <c r="CO637" s="1110" t="str">
        <f t="shared" si="2873"/>
        <v/>
      </c>
      <c r="CP637" s="1110" t="str">
        <f t="shared" si="2873"/>
        <v/>
      </c>
      <c r="CQ637" s="1110" t="str">
        <f t="shared" si="2873"/>
        <v/>
      </c>
      <c r="CR637" s="1110" t="str">
        <f t="shared" si="2873"/>
        <v/>
      </c>
      <c r="CS637" s="1109" t="str">
        <f t="shared" si="2873"/>
        <v/>
      </c>
      <c r="CT637" s="1112" t="str">
        <f t="shared" si="2873"/>
        <v/>
      </c>
      <c r="CU637" s="324" t="str">
        <f t="shared" si="2874"/>
        <v/>
      </c>
      <c r="CV637" s="325" t="str">
        <f t="shared" si="2875"/>
        <v/>
      </c>
      <c r="CW637" s="326" t="str">
        <f t="shared" si="2876"/>
        <v/>
      </c>
      <c r="CX637" s="326" t="str">
        <f t="shared" si="2877"/>
        <v/>
      </c>
      <c r="CY637" s="326" t="str">
        <f t="shared" si="2878"/>
        <v/>
      </c>
      <c r="CZ637" s="326" t="str">
        <f t="shared" si="2879"/>
        <v/>
      </c>
      <c r="DA637" s="326" t="str">
        <f t="shared" si="2880"/>
        <v/>
      </c>
      <c r="DB637" s="327" t="str">
        <f t="shared" si="2881"/>
        <v/>
      </c>
      <c r="DC637" s="327" t="str">
        <f t="shared" si="2882"/>
        <v/>
      </c>
      <c r="DD637" s="327" t="str">
        <f t="shared" si="2883"/>
        <v/>
      </c>
      <c r="DE637" s="326" t="str">
        <f t="shared" si="2884"/>
        <v/>
      </c>
      <c r="DF637" s="326" t="str">
        <f t="shared" si="2885"/>
        <v/>
      </c>
      <c r="DG637" s="326" t="str">
        <f t="shared" si="2886"/>
        <v/>
      </c>
      <c r="DH637" s="326" t="str">
        <f t="shared" si="2887"/>
        <v/>
      </c>
      <c r="DI637" s="326" t="str">
        <f t="shared" si="2888"/>
        <v/>
      </c>
      <c r="DJ637" s="325" t="str">
        <f t="shared" si="2889"/>
        <v/>
      </c>
      <c r="DK637" s="324" t="str">
        <f t="shared" si="2890"/>
        <v/>
      </c>
      <c r="DL637" s="428">
        <f t="shared" si="2891"/>
        <v>0</v>
      </c>
      <c r="DM637" s="66">
        <f t="shared" si="2892"/>
        <v>0</v>
      </c>
      <c r="DN637" s="66">
        <f t="shared" si="2893"/>
        <v>0</v>
      </c>
      <c r="DO637" s="66">
        <f t="shared" si="2894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868"/>
        <v/>
      </c>
      <c r="CA638" s="373" t="str">
        <f t="shared" si="2869"/>
        <v/>
      </c>
      <c r="CB638" s="373" t="str">
        <f t="shared" si="2870"/>
        <v/>
      </c>
      <c r="CC638" s="462" t="str">
        <f t="shared" si="2871"/>
        <v/>
      </c>
      <c r="CD638" s="1108" t="str">
        <f t="shared" si="2872"/>
        <v/>
      </c>
      <c r="CE638" s="1109" t="str">
        <f t="shared" si="2872"/>
        <v/>
      </c>
      <c r="CF638" s="1110" t="str">
        <f t="shared" si="2872"/>
        <v/>
      </c>
      <c r="CG638" s="1110" t="str">
        <f t="shared" si="2872"/>
        <v/>
      </c>
      <c r="CH638" s="1110" t="str">
        <f t="shared" si="2872"/>
        <v/>
      </c>
      <c r="CI638" s="1110" t="str">
        <f t="shared" si="2872"/>
        <v/>
      </c>
      <c r="CJ638" s="1110" t="str">
        <f t="shared" si="2872"/>
        <v/>
      </c>
      <c r="CK638" s="1111" t="str">
        <f t="shared" si="2872"/>
        <v/>
      </c>
      <c r="CL638" s="1111" t="str">
        <f t="shared" si="2872"/>
        <v/>
      </c>
      <c r="CM638" s="1111" t="str">
        <f t="shared" si="2872"/>
        <v/>
      </c>
      <c r="CN638" s="1110" t="str">
        <f t="shared" si="2873"/>
        <v/>
      </c>
      <c r="CO638" s="1110" t="str">
        <f t="shared" si="2873"/>
        <v/>
      </c>
      <c r="CP638" s="1110" t="str">
        <f t="shared" si="2873"/>
        <v/>
      </c>
      <c r="CQ638" s="1110" t="str">
        <f t="shared" si="2873"/>
        <v/>
      </c>
      <c r="CR638" s="1110" t="str">
        <f t="shared" si="2873"/>
        <v/>
      </c>
      <c r="CS638" s="1109" t="str">
        <f t="shared" si="2873"/>
        <v/>
      </c>
      <c r="CT638" s="1112" t="str">
        <f t="shared" si="2873"/>
        <v/>
      </c>
      <c r="CU638" s="324" t="str">
        <f t="shared" si="2874"/>
        <v/>
      </c>
      <c r="CV638" s="325" t="str">
        <f t="shared" si="2875"/>
        <v/>
      </c>
      <c r="CW638" s="326" t="str">
        <f t="shared" si="2876"/>
        <v/>
      </c>
      <c r="CX638" s="326" t="str">
        <f t="shared" si="2877"/>
        <v/>
      </c>
      <c r="CY638" s="326" t="str">
        <f t="shared" si="2878"/>
        <v/>
      </c>
      <c r="CZ638" s="326" t="str">
        <f t="shared" si="2879"/>
        <v/>
      </c>
      <c r="DA638" s="326" t="str">
        <f t="shared" si="2880"/>
        <v/>
      </c>
      <c r="DB638" s="327" t="str">
        <f t="shared" si="2881"/>
        <v/>
      </c>
      <c r="DC638" s="327" t="str">
        <f t="shared" si="2882"/>
        <v/>
      </c>
      <c r="DD638" s="327" t="str">
        <f t="shared" si="2883"/>
        <v/>
      </c>
      <c r="DE638" s="326" t="str">
        <f t="shared" si="2884"/>
        <v/>
      </c>
      <c r="DF638" s="326" t="str">
        <f t="shared" si="2885"/>
        <v/>
      </c>
      <c r="DG638" s="326" t="str">
        <f t="shared" si="2886"/>
        <v/>
      </c>
      <c r="DH638" s="326" t="str">
        <f t="shared" si="2887"/>
        <v/>
      </c>
      <c r="DI638" s="326" t="str">
        <f t="shared" si="2888"/>
        <v/>
      </c>
      <c r="DJ638" s="325" t="str">
        <f t="shared" si="2889"/>
        <v/>
      </c>
      <c r="DK638" s="324" t="str">
        <f t="shared" si="2890"/>
        <v/>
      </c>
      <c r="DL638" s="428">
        <f t="shared" si="2891"/>
        <v>0</v>
      </c>
      <c r="DM638" s="66">
        <f t="shared" si="2892"/>
        <v>0</v>
      </c>
      <c r="DN638" s="66">
        <f t="shared" si="2893"/>
        <v>0</v>
      </c>
      <c r="DO638" s="66">
        <f t="shared" si="2894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>
        <f>'Data 4'!K73</f>
        <v>0</v>
      </c>
      <c r="L639" s="408">
        <f>'Data 4'!L73</f>
        <v>0</v>
      </c>
      <c r="M639" s="408">
        <f>'Data 4'!M73</f>
        <v>0</v>
      </c>
      <c r="N639" s="408">
        <f>'Data 4'!N73</f>
        <v>0</v>
      </c>
      <c r="O639" s="408">
        <f>'Data 4'!O73</f>
        <v>0</v>
      </c>
      <c r="P639" s="408">
        <f>'Data 4'!P73</f>
        <v>0</v>
      </c>
      <c r="Q639" s="408">
        <f>'Data 4'!Q73</f>
        <v>0</v>
      </c>
      <c r="R639" s="408">
        <f>'Data 4'!R73</f>
        <v>0</v>
      </c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>
        <f>'Data 4'!AC73</f>
        <v>0</v>
      </c>
      <c r="AD639" s="408">
        <f>'Data 4'!AD73</f>
        <v>0</v>
      </c>
      <c r="AE639" s="408">
        <f>'Data 4'!AE73</f>
        <v>0</v>
      </c>
      <c r="AF639" s="408">
        <f>'Data 4'!AF73</f>
        <v>0</v>
      </c>
      <c r="AG639" s="408">
        <f>'Data 4'!AG73</f>
        <v>0</v>
      </c>
      <c r="AH639" s="408">
        <f>'Data 4'!AH73</f>
        <v>0</v>
      </c>
      <c r="AI639" s="408">
        <f>'Data 4'!AI73</f>
        <v>0</v>
      </c>
      <c r="AJ639" s="408">
        <f>'Data 4'!AJ73</f>
        <v>0</v>
      </c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>
        <f>'Data 4'!AU73</f>
        <v>0</v>
      </c>
      <c r="AV639" s="408">
        <f>'Data 4'!AV73</f>
        <v>0</v>
      </c>
      <c r="AW639" s="408">
        <f>'Data 4'!AW73</f>
        <v>0</v>
      </c>
      <c r="AX639" s="408">
        <f>'Data 4'!AX73</f>
        <v>0</v>
      </c>
      <c r="AY639" s="408">
        <f>'Data 4'!AY73</f>
        <v>0</v>
      </c>
      <c r="AZ639" s="408">
        <f>'Data 4'!AZ73</f>
        <v>0</v>
      </c>
      <c r="BA639" s="408">
        <f>'Data 4'!BA73</f>
        <v>0</v>
      </c>
      <c r="BB639" s="408">
        <f>'Data 4'!BB73</f>
        <v>0</v>
      </c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>
        <f>'Data 4'!BM73</f>
        <v>0</v>
      </c>
      <c r="BN639" s="408">
        <f>'Data 4'!BN73</f>
        <v>0</v>
      </c>
      <c r="BO639" s="408">
        <f>'Data 4'!BO73</f>
        <v>0</v>
      </c>
      <c r="BP639" s="408">
        <f>'Data 4'!BP73</f>
        <v>0</v>
      </c>
      <c r="BQ639" s="408">
        <f>'Data 4'!BQ73</f>
        <v>0</v>
      </c>
      <c r="BR639" s="408">
        <f>'Data 4'!BR73</f>
        <v>0</v>
      </c>
      <c r="BS639" s="408">
        <f>'Data 4'!BS73</f>
        <v>0</v>
      </c>
      <c r="BT639" s="408">
        <f>'Data 4'!BT73</f>
        <v>0</v>
      </c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868"/>
        <v>4.4530177367750753E-4</v>
      </c>
      <c r="CA639" s="398">
        <f t="shared" si="2869"/>
        <v>1.0575218215139934E-4</v>
      </c>
      <c r="CB639" s="398">
        <f t="shared" si="2870"/>
        <v>3.8975620523565725E-3</v>
      </c>
      <c r="CC639" s="465">
        <f t="shared" si="2871"/>
        <v>1.4268820482023352E-2</v>
      </c>
      <c r="CD639" s="111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4">
        <f t="shared" ref="CE639:CT639" si="289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5">
        <f t="shared" si="2895"/>
        <v>0</v>
      </c>
      <c r="CG639" s="1115">
        <f t="shared" si="2895"/>
        <v>0</v>
      </c>
      <c r="CH639" s="1115">
        <f t="shared" si="2895"/>
        <v>0</v>
      </c>
      <c r="CI639" s="1115">
        <f t="shared" si="2895"/>
        <v>0</v>
      </c>
      <c r="CJ639" s="1115">
        <f t="shared" si="2895"/>
        <v>0</v>
      </c>
      <c r="CK639" s="1116">
        <f t="shared" si="2895"/>
        <v>0</v>
      </c>
      <c r="CL639" s="1116">
        <f t="shared" si="2895"/>
        <v>0</v>
      </c>
      <c r="CM639" s="1116">
        <f t="shared" si="2895"/>
        <v>0</v>
      </c>
      <c r="CN639" s="1115">
        <f t="shared" si="2895"/>
        <v>2.0799552697791444E-3</v>
      </c>
      <c r="CO639" s="1115">
        <f t="shared" si="2895"/>
        <v>2.2518808436616654E-2</v>
      </c>
      <c r="CP639" s="1115">
        <f t="shared" si="2895"/>
        <v>2.6302819453504385E-2</v>
      </c>
      <c r="CQ639" s="1115">
        <f t="shared" si="2895"/>
        <v>3.4146771037181993E-2</v>
      </c>
      <c r="CR639" s="1115">
        <f t="shared" si="2895"/>
        <v>5.8044618395303331E-2</v>
      </c>
      <c r="CS639" s="1114">
        <f t="shared" si="2895"/>
        <v>7.0939334637964771E-2</v>
      </c>
      <c r="CT639" s="1117">
        <f t="shared" si="2895"/>
        <v>0.13333985649054142</v>
      </c>
      <c r="CU639" s="312">
        <f t="shared" si="2874"/>
        <v>0</v>
      </c>
      <c r="CV639" s="313">
        <f t="shared" si="2875"/>
        <v>0</v>
      </c>
      <c r="CW639" s="314">
        <f t="shared" si="2876"/>
        <v>0</v>
      </c>
      <c r="CX639" s="314">
        <f t="shared" si="2877"/>
        <v>0</v>
      </c>
      <c r="CY639" s="314">
        <f t="shared" si="2878"/>
        <v>0</v>
      </c>
      <c r="CZ639" s="314">
        <f t="shared" si="2879"/>
        <v>0</v>
      </c>
      <c r="DA639" s="314">
        <f t="shared" si="2880"/>
        <v>0</v>
      </c>
      <c r="DB639" s="315">
        <f t="shared" si="2881"/>
        <v>0</v>
      </c>
      <c r="DC639" s="315">
        <f t="shared" si="2882"/>
        <v>0</v>
      </c>
      <c r="DD639" s="315">
        <f t="shared" si="2883"/>
        <v>0</v>
      </c>
      <c r="DE639" s="314">
        <f t="shared" si="2884"/>
        <v>2.0799552697791444E-3</v>
      </c>
      <c r="DF639" s="314">
        <f t="shared" si="2885"/>
        <v>2.2518808436616654E-2</v>
      </c>
      <c r="DG639" s="314">
        <f t="shared" si="2886"/>
        <v>2.6302819453504385E-2</v>
      </c>
      <c r="DH639" s="314">
        <f t="shared" si="2887"/>
        <v>3.4146771037181993E-2</v>
      </c>
      <c r="DI639" s="314">
        <f t="shared" si="2888"/>
        <v>5.8044618395303331E-2</v>
      </c>
      <c r="DJ639" s="313">
        <f t="shared" si="2889"/>
        <v>7.0939334637964771E-2</v>
      </c>
      <c r="DK639" s="312">
        <f t="shared" si="2890"/>
        <v>0.13333985649054142</v>
      </c>
      <c r="DL639" s="428">
        <f t="shared" si="2891"/>
        <v>17</v>
      </c>
      <c r="DM639" s="66">
        <f t="shared" si="2892"/>
        <v>17</v>
      </c>
      <c r="DN639" s="66">
        <f t="shared" si="2893"/>
        <v>17</v>
      </c>
      <c r="DO639" s="66">
        <f t="shared" si="2894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868"/>
        <v/>
      </c>
      <c r="CA640" s="373" t="str">
        <f t="shared" si="2869"/>
        <v/>
      </c>
      <c r="CB640" s="373" t="str">
        <f t="shared" si="2870"/>
        <v/>
      </c>
      <c r="CC640" s="462" t="str">
        <f t="shared" si="2871"/>
        <v/>
      </c>
      <c r="CD640" s="1108" t="str">
        <f t="shared" ref="CD640:CT640" si="289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9" t="str">
        <f t="shared" si="2896"/>
        <v/>
      </c>
      <c r="CF640" s="1110" t="str">
        <f t="shared" si="2896"/>
        <v/>
      </c>
      <c r="CG640" s="1110" t="str">
        <f t="shared" si="2896"/>
        <v/>
      </c>
      <c r="CH640" s="1110" t="str">
        <f t="shared" si="2896"/>
        <v/>
      </c>
      <c r="CI640" s="1110" t="str">
        <f t="shared" si="2896"/>
        <v/>
      </c>
      <c r="CJ640" s="1110" t="str">
        <f t="shared" si="2896"/>
        <v/>
      </c>
      <c r="CK640" s="1111" t="str">
        <f t="shared" si="2896"/>
        <v/>
      </c>
      <c r="CL640" s="1111" t="str">
        <f t="shared" si="2896"/>
        <v/>
      </c>
      <c r="CM640" s="1111" t="str">
        <f t="shared" si="2896"/>
        <v/>
      </c>
      <c r="CN640" s="1110" t="str">
        <f t="shared" si="2896"/>
        <v/>
      </c>
      <c r="CO640" s="1110" t="str">
        <f t="shared" si="2896"/>
        <v/>
      </c>
      <c r="CP640" s="1110" t="str">
        <f t="shared" si="2896"/>
        <v/>
      </c>
      <c r="CQ640" s="1110" t="str">
        <f t="shared" si="2896"/>
        <v/>
      </c>
      <c r="CR640" s="1110" t="str">
        <f t="shared" si="2896"/>
        <v/>
      </c>
      <c r="CS640" s="1109" t="str">
        <f t="shared" si="2896"/>
        <v/>
      </c>
      <c r="CT640" s="1112" t="str">
        <f t="shared" si="2896"/>
        <v/>
      </c>
      <c r="CU640" s="324" t="str">
        <f t="shared" si="2874"/>
        <v/>
      </c>
      <c r="CV640" s="325" t="str">
        <f t="shared" si="2875"/>
        <v/>
      </c>
      <c r="CW640" s="326" t="str">
        <f t="shared" si="2876"/>
        <v/>
      </c>
      <c r="CX640" s="326" t="str">
        <f t="shared" si="2877"/>
        <v/>
      </c>
      <c r="CY640" s="326" t="str">
        <f t="shared" si="2878"/>
        <v/>
      </c>
      <c r="CZ640" s="326" t="str">
        <f t="shared" si="2879"/>
        <v/>
      </c>
      <c r="DA640" s="326" t="str">
        <f t="shared" si="2880"/>
        <v/>
      </c>
      <c r="DB640" s="327" t="str">
        <f t="shared" si="2881"/>
        <v/>
      </c>
      <c r="DC640" s="327" t="str">
        <f t="shared" si="2882"/>
        <v/>
      </c>
      <c r="DD640" s="327" t="str">
        <f t="shared" si="2883"/>
        <v/>
      </c>
      <c r="DE640" s="326" t="str">
        <f t="shared" si="2884"/>
        <v/>
      </c>
      <c r="DF640" s="326" t="str">
        <f t="shared" si="2885"/>
        <v/>
      </c>
      <c r="DG640" s="326" t="str">
        <f t="shared" si="2886"/>
        <v/>
      </c>
      <c r="DH640" s="326" t="str">
        <f t="shared" si="2887"/>
        <v/>
      </c>
      <c r="DI640" s="326" t="str">
        <f t="shared" si="2888"/>
        <v/>
      </c>
      <c r="DJ640" s="325" t="str">
        <f t="shared" si="2889"/>
        <v/>
      </c>
      <c r="DK640" s="324" t="str">
        <f t="shared" si="2890"/>
        <v/>
      </c>
      <c r="DL640" s="428">
        <f t="shared" si="2891"/>
        <v>0</v>
      </c>
      <c r="DM640" s="66">
        <f t="shared" si="2892"/>
        <v>0</v>
      </c>
      <c r="DN640" s="66">
        <f t="shared" si="2893"/>
        <v>0</v>
      </c>
      <c r="DO640" s="66">
        <f t="shared" si="2894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>
        <f>'Data 4'!K74</f>
        <v>0</v>
      </c>
      <c r="L641" s="405">
        <f>'Data 4'!L74</f>
        <v>0</v>
      </c>
      <c r="M641" s="405">
        <f>'Data 4'!M74</f>
        <v>0</v>
      </c>
      <c r="N641" s="405">
        <f>'Data 4'!N74</f>
        <v>0</v>
      </c>
      <c r="O641" s="405">
        <f>'Data 4'!O74</f>
        <v>0</v>
      </c>
      <c r="P641" s="405">
        <f>'Data 4'!P74</f>
        <v>0</v>
      </c>
      <c r="Q641" s="405">
        <f>'Data 4'!Q74</f>
        <v>0</v>
      </c>
      <c r="R641" s="405">
        <f>'Data 4'!R74</f>
        <v>0</v>
      </c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>
        <f>'Data 4'!AC74</f>
        <v>0</v>
      </c>
      <c r="AD641" s="405">
        <f>'Data 4'!AD74</f>
        <v>0</v>
      </c>
      <c r="AE641" s="405">
        <f>'Data 4'!AE74</f>
        <v>0</v>
      </c>
      <c r="AF641" s="405">
        <f>'Data 4'!AF74</f>
        <v>0</v>
      </c>
      <c r="AG641" s="405">
        <f>'Data 4'!AG74</f>
        <v>0</v>
      </c>
      <c r="AH641" s="405">
        <f>'Data 4'!AH74</f>
        <v>0</v>
      </c>
      <c r="AI641" s="405">
        <f>'Data 4'!AI74</f>
        <v>0</v>
      </c>
      <c r="AJ641" s="405">
        <f>'Data 4'!AJ74</f>
        <v>0</v>
      </c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>
        <f>'Data 4'!AU74</f>
        <v>0</v>
      </c>
      <c r="AV641" s="405">
        <f>'Data 4'!AV74</f>
        <v>0</v>
      </c>
      <c r="AW641" s="405">
        <f>'Data 4'!AW74</f>
        <v>0</v>
      </c>
      <c r="AX641" s="405">
        <f>'Data 4'!AX74</f>
        <v>0</v>
      </c>
      <c r="AY641" s="405">
        <f>'Data 4'!AY74</f>
        <v>0</v>
      </c>
      <c r="AZ641" s="405">
        <f>'Data 4'!AZ74</f>
        <v>0</v>
      </c>
      <c r="BA641" s="405">
        <f>'Data 4'!BA74</f>
        <v>0</v>
      </c>
      <c r="BB641" s="405">
        <f>'Data 4'!BB74</f>
        <v>0</v>
      </c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>
        <f>'Data 4'!BM74</f>
        <v>0</v>
      </c>
      <c r="BN641" s="405">
        <f>'Data 4'!BN74</f>
        <v>0</v>
      </c>
      <c r="BO641" s="405">
        <f>'Data 4'!BO74</f>
        <v>0</v>
      </c>
      <c r="BP641" s="405">
        <f>'Data 4'!BP74</f>
        <v>0</v>
      </c>
      <c r="BQ641" s="405">
        <f>'Data 4'!BQ74</f>
        <v>0</v>
      </c>
      <c r="BR641" s="405">
        <f>'Data 4'!BR74</f>
        <v>0</v>
      </c>
      <c r="BS641" s="405">
        <f>'Data 4'!BS74</f>
        <v>0</v>
      </c>
      <c r="BT641" s="405">
        <f>'Data 4'!BT74</f>
        <v>0</v>
      </c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868"/>
        <v>8.4666666666666668</v>
      </c>
      <c r="CA641" s="373">
        <f t="shared" si="2869"/>
        <v>16.666666666666668</v>
      </c>
      <c r="CB641" s="373">
        <f t="shared" si="2870"/>
        <v>139.36666666666667</v>
      </c>
      <c r="CC641" s="462">
        <f t="shared" si="2871"/>
        <v>186.06666666666666</v>
      </c>
      <c r="CD641" s="110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9">
        <f t="shared" ref="CE641:CT641" si="289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10">
        <f t="shared" si="2897"/>
        <v>0</v>
      </c>
      <c r="CG641" s="1110">
        <f t="shared" si="2897"/>
        <v>0</v>
      </c>
      <c r="CH641" s="1110">
        <f t="shared" si="2897"/>
        <v>0</v>
      </c>
      <c r="CI641" s="1110">
        <f t="shared" si="2897"/>
        <v>0</v>
      </c>
      <c r="CJ641" s="1110">
        <f t="shared" si="2897"/>
        <v>0</v>
      </c>
      <c r="CK641" s="1111">
        <f t="shared" si="2897"/>
        <v>0</v>
      </c>
      <c r="CL641" s="1111">
        <f t="shared" si="2897"/>
        <v>0</v>
      </c>
      <c r="CM641" s="1111">
        <f t="shared" si="2897"/>
        <v>0</v>
      </c>
      <c r="CN641" s="1110">
        <f t="shared" si="2897"/>
        <v>0</v>
      </c>
      <c r="CO641" s="1110">
        <f t="shared" si="2897"/>
        <v>60</v>
      </c>
      <c r="CP641" s="1110">
        <f t="shared" si="2897"/>
        <v>312</v>
      </c>
      <c r="CQ641" s="1110">
        <f t="shared" si="2897"/>
        <v>348</v>
      </c>
      <c r="CR641" s="1110">
        <f t="shared" si="2897"/>
        <v>496</v>
      </c>
      <c r="CS641" s="1109">
        <f t="shared" si="2897"/>
        <v>1575</v>
      </c>
      <c r="CT641" s="1112">
        <f t="shared" si="2897"/>
        <v>1812</v>
      </c>
      <c r="CU641" s="324">
        <f t="shared" si="2874"/>
        <v>0</v>
      </c>
      <c r="CV641" s="325">
        <f t="shared" si="2875"/>
        <v>0</v>
      </c>
      <c r="CW641" s="326">
        <f t="shared" si="2876"/>
        <v>0</v>
      </c>
      <c r="CX641" s="326">
        <f t="shared" si="2877"/>
        <v>0</v>
      </c>
      <c r="CY641" s="326">
        <f t="shared" si="2878"/>
        <v>0</v>
      </c>
      <c r="CZ641" s="326">
        <f t="shared" si="2879"/>
        <v>0</v>
      </c>
      <c r="DA641" s="326">
        <f t="shared" si="2880"/>
        <v>0</v>
      </c>
      <c r="DB641" s="327">
        <f t="shared" si="2881"/>
        <v>0</v>
      </c>
      <c r="DC641" s="327">
        <f t="shared" si="2882"/>
        <v>0</v>
      </c>
      <c r="DD641" s="327">
        <f t="shared" si="2883"/>
        <v>0</v>
      </c>
      <c r="DE641" s="326">
        <f t="shared" si="2884"/>
        <v>0</v>
      </c>
      <c r="DF641" s="326">
        <f t="shared" si="2885"/>
        <v>60</v>
      </c>
      <c r="DG641" s="326">
        <f t="shared" si="2886"/>
        <v>312</v>
      </c>
      <c r="DH641" s="326">
        <f t="shared" si="2887"/>
        <v>348</v>
      </c>
      <c r="DI641" s="326">
        <f t="shared" si="2888"/>
        <v>496</v>
      </c>
      <c r="DJ641" s="325">
        <f t="shared" si="2889"/>
        <v>1575</v>
      </c>
      <c r="DK641" s="324">
        <f t="shared" si="2890"/>
        <v>1812</v>
      </c>
      <c r="DL641" s="428">
        <f t="shared" si="2891"/>
        <v>17</v>
      </c>
      <c r="DM641" s="66">
        <f t="shared" si="2892"/>
        <v>17</v>
      </c>
      <c r="DN641" s="66">
        <f t="shared" si="2893"/>
        <v>17</v>
      </c>
      <c r="DO641" s="66">
        <f t="shared" si="2894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868"/>
        <v/>
      </c>
      <c r="CA642" s="365" t="str">
        <f t="shared" si="2869"/>
        <v/>
      </c>
      <c r="CB642" s="365" t="str">
        <f t="shared" si="2870"/>
        <v/>
      </c>
      <c r="CC642" s="461" t="str">
        <f t="shared" si="2871"/>
        <v/>
      </c>
      <c r="CD642" s="1119"/>
      <c r="CE642" s="1119"/>
      <c r="CF642" s="1119"/>
      <c r="CG642" s="1119"/>
      <c r="CH642" s="1119"/>
      <c r="CI642" s="1119"/>
      <c r="CJ642" s="1119"/>
      <c r="CK642" s="1119"/>
      <c r="CL642" s="1119"/>
      <c r="CM642" s="1119"/>
      <c r="CN642" s="1119"/>
      <c r="CO642" s="1119"/>
      <c r="CP642" s="1119"/>
      <c r="CQ642" s="1119"/>
      <c r="CR642" s="1119"/>
      <c r="CS642" s="1119"/>
      <c r="CT642" s="1120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9"/>
      <c r="CE643" s="1119"/>
      <c r="CF643" s="1119"/>
      <c r="CG643" s="1119"/>
      <c r="CH643" s="1119"/>
      <c r="CI643" s="1119"/>
      <c r="CJ643" s="1119"/>
      <c r="CK643" s="1119"/>
      <c r="CL643" s="1119"/>
      <c r="CM643" s="1119"/>
      <c r="CN643" s="1119"/>
      <c r="CO643" s="1119"/>
      <c r="CP643" s="1119"/>
      <c r="CQ643" s="1119"/>
      <c r="CR643" s="1119"/>
      <c r="CS643" s="1119"/>
      <c r="CT643" s="1120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8" t="str">
        <f t="shared" ref="CD644:CS644" si="289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9" t="str">
        <f t="shared" si="2898"/>
        <v/>
      </c>
      <c r="CF644" s="1110" t="str">
        <f t="shared" si="2898"/>
        <v/>
      </c>
      <c r="CG644" s="1110" t="str">
        <f t="shared" si="2898"/>
        <v/>
      </c>
      <c r="CH644" s="1110" t="str">
        <f t="shared" si="2898"/>
        <v/>
      </c>
      <c r="CI644" s="1110" t="str">
        <f t="shared" si="2898"/>
        <v/>
      </c>
      <c r="CJ644" s="1110" t="str">
        <f t="shared" si="2898"/>
        <v/>
      </c>
      <c r="CK644" s="1111" t="str">
        <f t="shared" si="2898"/>
        <v/>
      </c>
      <c r="CL644" s="1111" t="str">
        <f t="shared" si="2898"/>
        <v/>
      </c>
      <c r="CM644" s="1111" t="str">
        <f t="shared" si="2898"/>
        <v/>
      </c>
      <c r="CN644" s="1110" t="str">
        <f t="shared" si="2898"/>
        <v/>
      </c>
      <c r="CO644" s="1110" t="str">
        <f t="shared" si="2898"/>
        <v/>
      </c>
      <c r="CP644" s="1110" t="str">
        <f t="shared" si="2898"/>
        <v/>
      </c>
      <c r="CQ644" s="1110" t="str">
        <f t="shared" si="2898"/>
        <v/>
      </c>
      <c r="CR644" s="1110" t="str">
        <f t="shared" si="2898"/>
        <v/>
      </c>
      <c r="CS644" s="1109" t="str">
        <f t="shared" si="2898"/>
        <v/>
      </c>
      <c r="CT644" s="1112" t="str">
        <f t="shared" ref="CE644:CT648" si="289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0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00"/>
        <v/>
      </c>
      <c r="CW644" s="326" t="str">
        <f t="shared" si="2900"/>
        <v/>
      </c>
      <c r="CX644" s="326" t="str">
        <f t="shared" si="2900"/>
        <v/>
      </c>
      <c r="CY644" s="326" t="str">
        <f t="shared" si="2900"/>
        <v/>
      </c>
      <c r="CZ644" s="326" t="str">
        <f t="shared" si="2900"/>
        <v/>
      </c>
      <c r="DA644" s="326" t="str">
        <f t="shared" si="2900"/>
        <v/>
      </c>
      <c r="DB644" s="327" t="str">
        <f t="shared" si="2900"/>
        <v/>
      </c>
      <c r="DC644" s="327" t="str">
        <f t="shared" si="2900"/>
        <v/>
      </c>
      <c r="DD644" s="327" t="str">
        <f t="shared" si="2900"/>
        <v/>
      </c>
      <c r="DE644" s="326" t="str">
        <f t="shared" ref="DE644:DK648" si="290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901"/>
        <v/>
      </c>
      <c r="DG644" s="326" t="str">
        <f t="shared" si="2901"/>
        <v/>
      </c>
      <c r="DH644" s="326" t="str">
        <f t="shared" si="2901"/>
        <v/>
      </c>
      <c r="DI644" s="326" t="str">
        <f t="shared" si="2901"/>
        <v/>
      </c>
      <c r="DJ644" s="325" t="str">
        <f t="shared" si="2901"/>
        <v/>
      </c>
      <c r="DK644" s="324" t="str">
        <f t="shared" si="2901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9" t="str">
        <f t="shared" si="2899"/>
        <v/>
      </c>
      <c r="CF645" s="1110" t="str">
        <f t="shared" si="2899"/>
        <v/>
      </c>
      <c r="CG645" s="1110" t="str">
        <f t="shared" si="2899"/>
        <v/>
      </c>
      <c r="CH645" s="1110" t="str">
        <f t="shared" si="2899"/>
        <v/>
      </c>
      <c r="CI645" s="1110" t="str">
        <f t="shared" si="2899"/>
        <v/>
      </c>
      <c r="CJ645" s="1110" t="str">
        <f t="shared" si="2899"/>
        <v/>
      </c>
      <c r="CK645" s="1111" t="str">
        <f t="shared" si="2899"/>
        <v/>
      </c>
      <c r="CL645" s="1111" t="str">
        <f t="shared" si="2899"/>
        <v/>
      </c>
      <c r="CM645" s="1111" t="str">
        <f t="shared" si="2899"/>
        <v/>
      </c>
      <c r="CN645" s="1110" t="str">
        <f t="shared" si="2899"/>
        <v/>
      </c>
      <c r="CO645" s="1110" t="str">
        <f t="shared" si="2899"/>
        <v/>
      </c>
      <c r="CP645" s="1110" t="str">
        <f t="shared" si="2899"/>
        <v/>
      </c>
      <c r="CQ645" s="1110" t="str">
        <f t="shared" si="2899"/>
        <v/>
      </c>
      <c r="CR645" s="1110" t="str">
        <f t="shared" si="2899"/>
        <v/>
      </c>
      <c r="CS645" s="1109" t="str">
        <f t="shared" si="2899"/>
        <v/>
      </c>
      <c r="CT645" s="1112" t="str">
        <f t="shared" si="2899"/>
        <v/>
      </c>
      <c r="CU645" s="324" t="str">
        <f t="shared" si="2900"/>
        <v/>
      </c>
      <c r="CV645" s="325" t="str">
        <f t="shared" si="2900"/>
        <v/>
      </c>
      <c r="CW645" s="326" t="str">
        <f t="shared" si="2900"/>
        <v/>
      </c>
      <c r="CX645" s="326" t="str">
        <f t="shared" si="2900"/>
        <v/>
      </c>
      <c r="CY645" s="326" t="str">
        <f t="shared" si="2900"/>
        <v/>
      </c>
      <c r="CZ645" s="326" t="str">
        <f t="shared" si="2900"/>
        <v/>
      </c>
      <c r="DA645" s="326" t="str">
        <f t="shared" si="2900"/>
        <v/>
      </c>
      <c r="DB645" s="327" t="str">
        <f t="shared" si="2900"/>
        <v/>
      </c>
      <c r="DC645" s="327" t="str">
        <f t="shared" si="2900"/>
        <v/>
      </c>
      <c r="DD645" s="327" t="str">
        <f t="shared" si="2900"/>
        <v/>
      </c>
      <c r="DE645" s="326" t="str">
        <f t="shared" si="2901"/>
        <v/>
      </c>
      <c r="DF645" s="326" t="str">
        <f t="shared" si="2901"/>
        <v/>
      </c>
      <c r="DG645" s="326" t="str">
        <f t="shared" si="2901"/>
        <v/>
      </c>
      <c r="DH645" s="326" t="str">
        <f t="shared" si="2901"/>
        <v/>
      </c>
      <c r="DI645" s="326" t="str">
        <f t="shared" si="2901"/>
        <v/>
      </c>
      <c r="DJ645" s="325" t="str">
        <f t="shared" si="2901"/>
        <v/>
      </c>
      <c r="DK645" s="324" t="str">
        <f t="shared" si="2901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9" t="str">
        <f t="shared" si="2899"/>
        <v/>
      </c>
      <c r="CF646" s="1110" t="str">
        <f t="shared" si="2899"/>
        <v/>
      </c>
      <c r="CG646" s="1110" t="str">
        <f t="shared" si="2899"/>
        <v/>
      </c>
      <c r="CH646" s="1110" t="str">
        <f t="shared" si="2899"/>
        <v/>
      </c>
      <c r="CI646" s="1110" t="str">
        <f t="shared" si="2899"/>
        <v/>
      </c>
      <c r="CJ646" s="1110" t="str">
        <f t="shared" si="2899"/>
        <v/>
      </c>
      <c r="CK646" s="1111" t="str">
        <f t="shared" si="2899"/>
        <v/>
      </c>
      <c r="CL646" s="1111" t="str">
        <f t="shared" si="2899"/>
        <v/>
      </c>
      <c r="CM646" s="1111" t="str">
        <f t="shared" si="2899"/>
        <v/>
      </c>
      <c r="CN646" s="1110" t="str">
        <f t="shared" si="2899"/>
        <v/>
      </c>
      <c r="CO646" s="1110" t="str">
        <f t="shared" si="2899"/>
        <v/>
      </c>
      <c r="CP646" s="1110" t="str">
        <f t="shared" si="2899"/>
        <v/>
      </c>
      <c r="CQ646" s="1110" t="str">
        <f t="shared" si="2899"/>
        <v/>
      </c>
      <c r="CR646" s="1110" t="str">
        <f t="shared" si="2899"/>
        <v/>
      </c>
      <c r="CS646" s="1109" t="str">
        <f t="shared" si="2899"/>
        <v/>
      </c>
      <c r="CT646" s="1112" t="str">
        <f t="shared" si="2899"/>
        <v/>
      </c>
      <c r="CU646" s="324" t="str">
        <f t="shared" si="2900"/>
        <v/>
      </c>
      <c r="CV646" s="325" t="str">
        <f t="shared" si="2900"/>
        <v/>
      </c>
      <c r="CW646" s="326" t="str">
        <f t="shared" si="2900"/>
        <v/>
      </c>
      <c r="CX646" s="326" t="str">
        <f t="shared" si="2900"/>
        <v/>
      </c>
      <c r="CY646" s="326" t="str">
        <f t="shared" si="2900"/>
        <v/>
      </c>
      <c r="CZ646" s="326" t="str">
        <f t="shared" si="2900"/>
        <v/>
      </c>
      <c r="DA646" s="326" t="str">
        <f t="shared" si="2900"/>
        <v/>
      </c>
      <c r="DB646" s="327" t="str">
        <f t="shared" si="2900"/>
        <v/>
      </c>
      <c r="DC646" s="327" t="str">
        <f t="shared" si="2900"/>
        <v/>
      </c>
      <c r="DD646" s="327" t="str">
        <f t="shared" si="2900"/>
        <v/>
      </c>
      <c r="DE646" s="326" t="str">
        <f t="shared" si="2901"/>
        <v/>
      </c>
      <c r="DF646" s="326" t="str">
        <f t="shared" si="2901"/>
        <v/>
      </c>
      <c r="DG646" s="326" t="str">
        <f t="shared" si="2901"/>
        <v/>
      </c>
      <c r="DH646" s="326" t="str">
        <f t="shared" si="2901"/>
        <v/>
      </c>
      <c r="DI646" s="326" t="str">
        <f t="shared" si="2901"/>
        <v/>
      </c>
      <c r="DJ646" s="325" t="str">
        <f t="shared" si="2901"/>
        <v/>
      </c>
      <c r="DK646" s="324" t="str">
        <f t="shared" si="2901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9" t="str">
        <f t="shared" si="2899"/>
        <v/>
      </c>
      <c r="CF647" s="1110" t="str">
        <f t="shared" si="2899"/>
        <v/>
      </c>
      <c r="CG647" s="1110" t="str">
        <f t="shared" si="2899"/>
        <v/>
      </c>
      <c r="CH647" s="1110" t="str">
        <f t="shared" si="2899"/>
        <v/>
      </c>
      <c r="CI647" s="1110" t="str">
        <f t="shared" si="2899"/>
        <v/>
      </c>
      <c r="CJ647" s="1110" t="str">
        <f t="shared" si="2899"/>
        <v/>
      </c>
      <c r="CK647" s="1111" t="str">
        <f t="shared" si="2899"/>
        <v/>
      </c>
      <c r="CL647" s="1111" t="str">
        <f t="shared" si="2899"/>
        <v/>
      </c>
      <c r="CM647" s="1111" t="str">
        <f t="shared" si="2899"/>
        <v/>
      </c>
      <c r="CN647" s="1110" t="str">
        <f t="shared" si="2899"/>
        <v/>
      </c>
      <c r="CO647" s="1110" t="str">
        <f t="shared" si="2899"/>
        <v/>
      </c>
      <c r="CP647" s="1110" t="str">
        <f t="shared" si="2899"/>
        <v/>
      </c>
      <c r="CQ647" s="1110" t="str">
        <f t="shared" si="2899"/>
        <v/>
      </c>
      <c r="CR647" s="1110" t="str">
        <f t="shared" si="2899"/>
        <v/>
      </c>
      <c r="CS647" s="1109" t="str">
        <f t="shared" si="2899"/>
        <v/>
      </c>
      <c r="CT647" s="1112" t="str">
        <f t="shared" si="2899"/>
        <v/>
      </c>
      <c r="CU647" s="324" t="str">
        <f t="shared" si="2900"/>
        <v/>
      </c>
      <c r="CV647" s="325" t="str">
        <f t="shared" si="2900"/>
        <v/>
      </c>
      <c r="CW647" s="326" t="str">
        <f t="shared" si="2900"/>
        <v/>
      </c>
      <c r="CX647" s="326" t="str">
        <f t="shared" si="2900"/>
        <v/>
      </c>
      <c r="CY647" s="326" t="str">
        <f t="shared" si="2900"/>
        <v/>
      </c>
      <c r="CZ647" s="326" t="str">
        <f t="shared" si="2900"/>
        <v/>
      </c>
      <c r="DA647" s="326" t="str">
        <f t="shared" si="2900"/>
        <v/>
      </c>
      <c r="DB647" s="327" t="str">
        <f t="shared" si="2900"/>
        <v/>
      </c>
      <c r="DC647" s="327" t="str">
        <f t="shared" si="2900"/>
        <v/>
      </c>
      <c r="DD647" s="327" t="str">
        <f t="shared" si="2900"/>
        <v/>
      </c>
      <c r="DE647" s="326" t="str">
        <f t="shared" si="2901"/>
        <v/>
      </c>
      <c r="DF647" s="326" t="str">
        <f t="shared" si="2901"/>
        <v/>
      </c>
      <c r="DG647" s="326" t="str">
        <f t="shared" si="2901"/>
        <v/>
      </c>
      <c r="DH647" s="326" t="str">
        <f t="shared" si="2901"/>
        <v/>
      </c>
      <c r="DI647" s="326" t="str">
        <f t="shared" si="2901"/>
        <v/>
      </c>
      <c r="DJ647" s="325" t="str">
        <f t="shared" si="2901"/>
        <v/>
      </c>
      <c r="DK647" s="324" t="str">
        <f t="shared" si="2901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02">IF(B645="","",((B644*B645*B646*B647)*3630*$K$1)/B$46/365/$G$1)</f>
        <v>9.4716242661448138E-2</v>
      </c>
      <c r="C648" s="408">
        <f t="shared" si="2902"/>
        <v>0.12177802627900476</v>
      </c>
      <c r="D648" s="408">
        <f t="shared" si="2902"/>
        <v>0.12628832354859754</v>
      </c>
      <c r="E648" s="408">
        <f t="shared" si="2902"/>
        <v>0.12628832354859754</v>
      </c>
      <c r="F648" s="408">
        <f t="shared" si="2902"/>
        <v>9.4716242661448138E-2</v>
      </c>
      <c r="G648" s="408">
        <f t="shared" si="2902"/>
        <v>0.21311154598825832</v>
      </c>
      <c r="H648" s="408">
        <f t="shared" si="2902"/>
        <v>0.23679060665362037</v>
      </c>
      <c r="I648" s="408">
        <f t="shared" si="2902"/>
        <v>0.18943248532289628</v>
      </c>
      <c r="J648" s="408">
        <f t="shared" si="2902"/>
        <v>0.13530891808778306</v>
      </c>
      <c r="K648" s="408" t="str">
        <f t="shared" si="2902"/>
        <v/>
      </c>
      <c r="L648" s="408" t="str">
        <f t="shared" si="2902"/>
        <v/>
      </c>
      <c r="M648" s="408" t="str">
        <f t="shared" si="2902"/>
        <v/>
      </c>
      <c r="N648" s="408" t="str">
        <f t="shared" si="2902"/>
        <v/>
      </c>
      <c r="O648" s="408" t="str">
        <f t="shared" si="2902"/>
        <v/>
      </c>
      <c r="P648" s="408" t="str">
        <f t="shared" si="2902"/>
        <v/>
      </c>
      <c r="Q648" s="408" t="str">
        <f t="shared" si="2902"/>
        <v/>
      </c>
      <c r="R648" s="408" t="str">
        <f t="shared" si="2902"/>
        <v/>
      </c>
      <c r="S648" s="427"/>
      <c r="T648" s="408">
        <f t="shared" ref="T648:AJ648" si="2903">IF(T645="","",((T644*T645*T646*T647)*3630*$K$1)/T$46/365/$G$1)</f>
        <v>0.11839530332681018</v>
      </c>
      <c r="U648" s="408">
        <f t="shared" si="2903"/>
        <v>0.10332681017612524</v>
      </c>
      <c r="V648" s="408">
        <f t="shared" si="2903"/>
        <v>0.31572080887149384</v>
      </c>
      <c r="W648" s="408">
        <f t="shared" si="2903"/>
        <v>0.17048923679060665</v>
      </c>
      <c r="X648" s="408">
        <f t="shared" si="2903"/>
        <v>0.21311154598825832</v>
      </c>
      <c r="Y648" s="408">
        <f t="shared" si="2903"/>
        <v>0.20296337713167462</v>
      </c>
      <c r="Z648" s="408">
        <f t="shared" si="2903"/>
        <v>0.37886497064579255</v>
      </c>
      <c r="AA648" s="408">
        <f t="shared" si="2903"/>
        <v>0.3409784735812133</v>
      </c>
      <c r="AB648" s="408">
        <f t="shared" si="2903"/>
        <v>0.10824713447022644</v>
      </c>
      <c r="AC648" s="408" t="str">
        <f t="shared" si="2903"/>
        <v/>
      </c>
      <c r="AD648" s="408" t="str">
        <f t="shared" si="2903"/>
        <v/>
      </c>
      <c r="AE648" s="408" t="str">
        <f t="shared" si="2903"/>
        <v/>
      </c>
      <c r="AF648" s="408" t="str">
        <f t="shared" si="2903"/>
        <v/>
      </c>
      <c r="AG648" s="408" t="str">
        <f t="shared" si="2903"/>
        <v/>
      </c>
      <c r="AH648" s="408" t="str">
        <f t="shared" si="2903"/>
        <v/>
      </c>
      <c r="AI648" s="408" t="str">
        <f t="shared" si="2903"/>
        <v/>
      </c>
      <c r="AJ648" s="408" t="str">
        <f t="shared" si="2903"/>
        <v/>
      </c>
      <c r="AK648" s="427"/>
      <c r="AL648" s="408">
        <f t="shared" ref="AL648:AT648" si="2904">IF(AL645="","",((AL644*AL645*AL646*AL647)*3630*$K$1)/AL$46/365/$G$1)</f>
        <v>3.4442270058708417E-2</v>
      </c>
      <c r="AM648" s="408" t="str">
        <f t="shared" si="2904"/>
        <v/>
      </c>
      <c r="AN648" s="408">
        <f t="shared" si="2904"/>
        <v>7.1037181996086107E-2</v>
      </c>
      <c r="AO648" s="408">
        <f t="shared" si="2904"/>
        <v>5.327788649706458E-2</v>
      </c>
      <c r="AP648" s="408" t="str">
        <f t="shared" si="2904"/>
        <v/>
      </c>
      <c r="AQ648" s="408" t="str">
        <f t="shared" si="2904"/>
        <v/>
      </c>
      <c r="AR648" s="408" t="str">
        <f t="shared" si="2904"/>
        <v/>
      </c>
      <c r="AS648" s="408" t="str">
        <f t="shared" si="2904"/>
        <v/>
      </c>
      <c r="AT648" s="408" t="str">
        <f t="shared" si="2904"/>
        <v/>
      </c>
      <c r="AU648" s="408" t="str">
        <f t="shared" ref="AU648:BB648" si="2905">IF(AU645="","",((AU644*AU645*AU646*AU647)*3630*$K$1)/AU$46/365/$G$1)</f>
        <v/>
      </c>
      <c r="AV648" s="408" t="str">
        <f t="shared" si="2905"/>
        <v/>
      </c>
      <c r="AW648" s="408" t="str">
        <f t="shared" si="2905"/>
        <v/>
      </c>
      <c r="AX648" s="408" t="str">
        <f t="shared" si="2905"/>
        <v/>
      </c>
      <c r="AY648" s="408" t="str">
        <f t="shared" si="2905"/>
        <v/>
      </c>
      <c r="AZ648" s="408" t="str">
        <f t="shared" si="2905"/>
        <v/>
      </c>
      <c r="BA648" s="408" t="str">
        <f t="shared" si="2905"/>
        <v/>
      </c>
      <c r="BB648" s="408" t="str">
        <f t="shared" si="2905"/>
        <v/>
      </c>
      <c r="BC648" s="427"/>
      <c r="BD648" s="408" t="str">
        <f t="shared" ref="BD648:BL648" si="2906">IF(BD645="","",((BD644*BD645*BD646*BD647)*3630*$K$1)/BD$46/365/$G$1)</f>
        <v/>
      </c>
      <c r="BE648" s="408" t="str">
        <f t="shared" si="2906"/>
        <v/>
      </c>
      <c r="BF648" s="408" t="str">
        <f t="shared" si="2906"/>
        <v/>
      </c>
      <c r="BG648" s="408" t="str">
        <f t="shared" si="2906"/>
        <v/>
      </c>
      <c r="BH648" s="408" t="str">
        <f t="shared" si="2906"/>
        <v/>
      </c>
      <c r="BI648" s="408" t="str">
        <f t="shared" si="2906"/>
        <v/>
      </c>
      <c r="BJ648" s="408" t="str">
        <f t="shared" si="2906"/>
        <v/>
      </c>
      <c r="BK648" s="408" t="str">
        <f t="shared" si="2906"/>
        <v/>
      </c>
      <c r="BL648" s="408" t="str">
        <f t="shared" si="2906"/>
        <v/>
      </c>
      <c r="BM648" s="408" t="str">
        <f t="shared" ref="BM648:BT648" si="2907">IF(BM645="","",((BM644*BM645*BM646*BM647)*3630*$K$1)/BM$46/365/$G$1)</f>
        <v/>
      </c>
      <c r="BN648" s="408" t="str">
        <f t="shared" si="2907"/>
        <v/>
      </c>
      <c r="BO648" s="408" t="str">
        <f t="shared" si="2907"/>
        <v/>
      </c>
      <c r="BP648" s="408" t="str">
        <f t="shared" si="2907"/>
        <v/>
      </c>
      <c r="BQ648" s="408" t="str">
        <f t="shared" si="2907"/>
        <v/>
      </c>
      <c r="BR648" s="408" t="str">
        <f t="shared" si="2907"/>
        <v/>
      </c>
      <c r="BS648" s="408" t="str">
        <f t="shared" si="2907"/>
        <v/>
      </c>
      <c r="BT648" s="408" t="str">
        <f t="shared" si="2907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4" t="str">
        <f t="shared" si="2899"/>
        <v/>
      </c>
      <c r="CF648" s="1115" t="str">
        <f t="shared" si="2899"/>
        <v/>
      </c>
      <c r="CG648" s="1115" t="str">
        <f t="shared" si="2899"/>
        <v/>
      </c>
      <c r="CH648" s="1115" t="str">
        <f t="shared" si="2899"/>
        <v/>
      </c>
      <c r="CI648" s="1115" t="str">
        <f t="shared" si="2899"/>
        <v/>
      </c>
      <c r="CJ648" s="1115" t="str">
        <f t="shared" si="2899"/>
        <v/>
      </c>
      <c r="CK648" s="1116" t="str">
        <f t="shared" si="2899"/>
        <v/>
      </c>
      <c r="CL648" s="1116" t="str">
        <f t="shared" si="2899"/>
        <v/>
      </c>
      <c r="CM648" s="1116" t="str">
        <f t="shared" si="2899"/>
        <v/>
      </c>
      <c r="CN648" s="1115" t="str">
        <f t="shared" si="2899"/>
        <v/>
      </c>
      <c r="CO648" s="1115" t="str">
        <f t="shared" si="2899"/>
        <v/>
      </c>
      <c r="CP648" s="1115" t="str">
        <f t="shared" si="2899"/>
        <v/>
      </c>
      <c r="CQ648" s="1115" t="str">
        <f t="shared" si="2899"/>
        <v/>
      </c>
      <c r="CR648" s="1115" t="str">
        <f t="shared" si="2899"/>
        <v/>
      </c>
      <c r="CS648" s="1114" t="str">
        <f t="shared" si="2899"/>
        <v/>
      </c>
      <c r="CT648" s="1117" t="str">
        <f t="shared" si="2899"/>
        <v/>
      </c>
      <c r="CU648" s="312" t="str">
        <f t="shared" si="2900"/>
        <v/>
      </c>
      <c r="CV648" s="313" t="str">
        <f t="shared" si="2900"/>
        <v/>
      </c>
      <c r="CW648" s="314" t="str">
        <f t="shared" si="2900"/>
        <v/>
      </c>
      <c r="CX648" s="314" t="str">
        <f t="shared" si="2900"/>
        <v/>
      </c>
      <c r="CY648" s="314" t="str">
        <f t="shared" si="2900"/>
        <v/>
      </c>
      <c r="CZ648" s="314" t="str">
        <f t="shared" si="2900"/>
        <v/>
      </c>
      <c r="DA648" s="314" t="str">
        <f t="shared" si="2900"/>
        <v/>
      </c>
      <c r="DB648" s="315" t="str">
        <f t="shared" si="2900"/>
        <v/>
      </c>
      <c r="DC648" s="315" t="str">
        <f t="shared" si="2900"/>
        <v/>
      </c>
      <c r="DD648" s="315" t="str">
        <f t="shared" si="2900"/>
        <v/>
      </c>
      <c r="DE648" s="314" t="str">
        <f t="shared" si="2901"/>
        <v/>
      </c>
      <c r="DF648" s="314" t="str">
        <f t="shared" si="2901"/>
        <v/>
      </c>
      <c r="DG648" s="314" t="str">
        <f t="shared" si="2901"/>
        <v/>
      </c>
      <c r="DH648" s="314" t="str">
        <f t="shared" si="2901"/>
        <v/>
      </c>
      <c r="DI648" s="314" t="str">
        <f t="shared" si="2901"/>
        <v/>
      </c>
      <c r="DJ648" s="313" t="str">
        <f t="shared" si="2901"/>
        <v/>
      </c>
      <c r="DK648" s="312" t="str">
        <f t="shared" si="2901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9"/>
      <c r="CE649" s="1119"/>
      <c r="CF649" s="1119"/>
      <c r="CG649" s="1119"/>
      <c r="CH649" s="1119"/>
      <c r="CI649" s="1119"/>
      <c r="CJ649" s="1119"/>
      <c r="CK649" s="1119"/>
      <c r="CL649" s="1119"/>
      <c r="CM649" s="1119"/>
      <c r="CN649" s="1119"/>
      <c r="CO649" s="1119"/>
      <c r="CP649" s="1119"/>
      <c r="CQ649" s="1119"/>
      <c r="CR649" s="1119"/>
      <c r="CS649" s="1119"/>
      <c r="CT649" s="1120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8" t="str">
        <f t="shared" ref="CD650:CS650" si="290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9" t="str">
        <f t="shared" si="2908"/>
        <v/>
      </c>
      <c r="CF650" s="1110" t="str">
        <f t="shared" si="2908"/>
        <v/>
      </c>
      <c r="CG650" s="1110" t="str">
        <f t="shared" si="2908"/>
        <v/>
      </c>
      <c r="CH650" s="1110" t="str">
        <f t="shared" si="2908"/>
        <v/>
      </c>
      <c r="CI650" s="1110" t="str">
        <f t="shared" si="2908"/>
        <v/>
      </c>
      <c r="CJ650" s="1110" t="str">
        <f t="shared" si="2908"/>
        <v/>
      </c>
      <c r="CK650" s="1111" t="str">
        <f t="shared" si="2908"/>
        <v/>
      </c>
      <c r="CL650" s="1111" t="str">
        <f t="shared" si="2908"/>
        <v/>
      </c>
      <c r="CM650" s="1111" t="str">
        <f t="shared" si="2908"/>
        <v/>
      </c>
      <c r="CN650" s="1110" t="str">
        <f t="shared" si="2908"/>
        <v/>
      </c>
      <c r="CO650" s="1110" t="str">
        <f t="shared" si="2908"/>
        <v/>
      </c>
      <c r="CP650" s="1110" t="str">
        <f t="shared" si="2908"/>
        <v/>
      </c>
      <c r="CQ650" s="1110" t="str">
        <f t="shared" si="2908"/>
        <v/>
      </c>
      <c r="CR650" s="1110" t="str">
        <f t="shared" si="2908"/>
        <v/>
      </c>
      <c r="CS650" s="1109" t="str">
        <f t="shared" si="2908"/>
        <v/>
      </c>
      <c r="CT650" s="1112" t="str">
        <f t="shared" ref="CE650:CT654" si="290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1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10"/>
        <v/>
      </c>
      <c r="CW650" s="326" t="str">
        <f t="shared" si="2910"/>
        <v/>
      </c>
      <c r="CX650" s="326" t="str">
        <f t="shared" si="2910"/>
        <v/>
      </c>
      <c r="CY650" s="326" t="str">
        <f t="shared" si="2910"/>
        <v/>
      </c>
      <c r="CZ650" s="326" t="str">
        <f t="shared" si="2910"/>
        <v/>
      </c>
      <c r="DA650" s="326" t="str">
        <f t="shared" si="2910"/>
        <v/>
      </c>
      <c r="DB650" s="327" t="str">
        <f t="shared" si="2910"/>
        <v/>
      </c>
      <c r="DC650" s="327" t="str">
        <f t="shared" si="2910"/>
        <v/>
      </c>
      <c r="DD650" s="327" t="str">
        <f t="shared" si="2910"/>
        <v/>
      </c>
      <c r="DE650" s="326" t="str">
        <f t="shared" ref="DE650:DK654" si="291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911"/>
        <v/>
      </c>
      <c r="DG650" s="326" t="str">
        <f t="shared" si="2911"/>
        <v/>
      </c>
      <c r="DH650" s="326" t="str">
        <f t="shared" si="2911"/>
        <v/>
      </c>
      <c r="DI650" s="326" t="str">
        <f t="shared" si="2911"/>
        <v/>
      </c>
      <c r="DJ650" s="325" t="str">
        <f t="shared" si="2911"/>
        <v/>
      </c>
      <c r="DK650" s="324" t="str">
        <f t="shared" si="2911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9" t="str">
        <f t="shared" si="2909"/>
        <v/>
      </c>
      <c r="CF651" s="1110" t="str">
        <f t="shared" si="2909"/>
        <v/>
      </c>
      <c r="CG651" s="1110" t="str">
        <f t="shared" si="2909"/>
        <v/>
      </c>
      <c r="CH651" s="1110" t="str">
        <f t="shared" si="2909"/>
        <v/>
      </c>
      <c r="CI651" s="1110" t="str">
        <f t="shared" si="2909"/>
        <v/>
      </c>
      <c r="CJ651" s="1110" t="str">
        <f t="shared" si="2909"/>
        <v/>
      </c>
      <c r="CK651" s="1111" t="str">
        <f t="shared" si="2909"/>
        <v/>
      </c>
      <c r="CL651" s="1111" t="str">
        <f t="shared" si="2909"/>
        <v/>
      </c>
      <c r="CM651" s="1111" t="str">
        <f t="shared" si="2909"/>
        <v/>
      </c>
      <c r="CN651" s="1110" t="str">
        <f t="shared" si="2909"/>
        <v/>
      </c>
      <c r="CO651" s="1110" t="str">
        <f t="shared" si="2909"/>
        <v/>
      </c>
      <c r="CP651" s="1110" t="str">
        <f t="shared" si="2909"/>
        <v/>
      </c>
      <c r="CQ651" s="1110" t="str">
        <f t="shared" si="2909"/>
        <v/>
      </c>
      <c r="CR651" s="1110" t="str">
        <f t="shared" si="2909"/>
        <v/>
      </c>
      <c r="CS651" s="1109" t="str">
        <f t="shared" si="2909"/>
        <v/>
      </c>
      <c r="CT651" s="1112" t="str">
        <f t="shared" si="2909"/>
        <v/>
      </c>
      <c r="CU651" s="324" t="str">
        <f t="shared" si="2910"/>
        <v/>
      </c>
      <c r="CV651" s="325" t="str">
        <f t="shared" si="2910"/>
        <v/>
      </c>
      <c r="CW651" s="326" t="str">
        <f t="shared" si="2910"/>
        <v/>
      </c>
      <c r="CX651" s="326" t="str">
        <f t="shared" si="2910"/>
        <v/>
      </c>
      <c r="CY651" s="326" t="str">
        <f t="shared" si="2910"/>
        <v/>
      </c>
      <c r="CZ651" s="326" t="str">
        <f t="shared" si="2910"/>
        <v/>
      </c>
      <c r="DA651" s="326" t="str">
        <f t="shared" si="2910"/>
        <v/>
      </c>
      <c r="DB651" s="327" t="str">
        <f t="shared" si="2910"/>
        <v/>
      </c>
      <c r="DC651" s="327" t="str">
        <f t="shared" si="2910"/>
        <v/>
      </c>
      <c r="DD651" s="327" t="str">
        <f t="shared" si="2910"/>
        <v/>
      </c>
      <c r="DE651" s="326" t="str">
        <f t="shared" si="2911"/>
        <v/>
      </c>
      <c r="DF651" s="326" t="str">
        <f t="shared" si="2911"/>
        <v/>
      </c>
      <c r="DG651" s="326" t="str">
        <f t="shared" si="2911"/>
        <v/>
      </c>
      <c r="DH651" s="326" t="str">
        <f t="shared" si="2911"/>
        <v/>
      </c>
      <c r="DI651" s="326" t="str">
        <f t="shared" si="2911"/>
        <v/>
      </c>
      <c r="DJ651" s="325" t="str">
        <f t="shared" si="2911"/>
        <v/>
      </c>
      <c r="DK651" s="324" t="str">
        <f t="shared" si="2911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9" t="str">
        <f t="shared" si="2909"/>
        <v/>
      </c>
      <c r="CF652" s="1110" t="str">
        <f t="shared" si="2909"/>
        <v/>
      </c>
      <c r="CG652" s="1110" t="str">
        <f t="shared" si="2909"/>
        <v/>
      </c>
      <c r="CH652" s="1110" t="str">
        <f t="shared" si="2909"/>
        <v/>
      </c>
      <c r="CI652" s="1110" t="str">
        <f t="shared" si="2909"/>
        <v/>
      </c>
      <c r="CJ652" s="1110" t="str">
        <f t="shared" si="2909"/>
        <v/>
      </c>
      <c r="CK652" s="1111" t="str">
        <f t="shared" si="2909"/>
        <v/>
      </c>
      <c r="CL652" s="1111" t="str">
        <f t="shared" si="2909"/>
        <v/>
      </c>
      <c r="CM652" s="1111" t="str">
        <f t="shared" si="2909"/>
        <v/>
      </c>
      <c r="CN652" s="1110" t="str">
        <f t="shared" si="2909"/>
        <v/>
      </c>
      <c r="CO652" s="1110" t="str">
        <f t="shared" si="2909"/>
        <v/>
      </c>
      <c r="CP652" s="1110" t="str">
        <f t="shared" si="2909"/>
        <v/>
      </c>
      <c r="CQ652" s="1110" t="str">
        <f t="shared" si="2909"/>
        <v/>
      </c>
      <c r="CR652" s="1110" t="str">
        <f t="shared" si="2909"/>
        <v/>
      </c>
      <c r="CS652" s="1109" t="str">
        <f t="shared" si="2909"/>
        <v/>
      </c>
      <c r="CT652" s="1112" t="str">
        <f t="shared" si="2909"/>
        <v/>
      </c>
      <c r="CU652" s="324" t="str">
        <f t="shared" si="2910"/>
        <v/>
      </c>
      <c r="CV652" s="325" t="str">
        <f t="shared" si="2910"/>
        <v/>
      </c>
      <c r="CW652" s="326" t="str">
        <f t="shared" si="2910"/>
        <v/>
      </c>
      <c r="CX652" s="326" t="str">
        <f t="shared" si="2910"/>
        <v/>
      </c>
      <c r="CY652" s="326" t="str">
        <f t="shared" si="2910"/>
        <v/>
      </c>
      <c r="CZ652" s="326" t="str">
        <f t="shared" si="2910"/>
        <v/>
      </c>
      <c r="DA652" s="326" t="str">
        <f t="shared" si="2910"/>
        <v/>
      </c>
      <c r="DB652" s="327" t="str">
        <f t="shared" si="2910"/>
        <v/>
      </c>
      <c r="DC652" s="327" t="str">
        <f t="shared" si="2910"/>
        <v/>
      </c>
      <c r="DD652" s="327" t="str">
        <f t="shared" si="2910"/>
        <v/>
      </c>
      <c r="DE652" s="326" t="str">
        <f t="shared" si="2911"/>
        <v/>
      </c>
      <c r="DF652" s="326" t="str">
        <f t="shared" si="2911"/>
        <v/>
      </c>
      <c r="DG652" s="326" t="str">
        <f t="shared" si="2911"/>
        <v/>
      </c>
      <c r="DH652" s="326" t="str">
        <f t="shared" si="2911"/>
        <v/>
      </c>
      <c r="DI652" s="326" t="str">
        <f t="shared" si="2911"/>
        <v/>
      </c>
      <c r="DJ652" s="325" t="str">
        <f t="shared" si="2911"/>
        <v/>
      </c>
      <c r="DK652" s="324" t="str">
        <f t="shared" si="2911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9" t="str">
        <f t="shared" si="2909"/>
        <v/>
      </c>
      <c r="CF653" s="1110" t="str">
        <f t="shared" si="2909"/>
        <v/>
      </c>
      <c r="CG653" s="1110" t="str">
        <f t="shared" si="2909"/>
        <v/>
      </c>
      <c r="CH653" s="1110" t="str">
        <f t="shared" si="2909"/>
        <v/>
      </c>
      <c r="CI653" s="1110" t="str">
        <f t="shared" si="2909"/>
        <v/>
      </c>
      <c r="CJ653" s="1110" t="str">
        <f t="shared" si="2909"/>
        <v/>
      </c>
      <c r="CK653" s="1111" t="str">
        <f t="shared" si="2909"/>
        <v/>
      </c>
      <c r="CL653" s="1111" t="str">
        <f t="shared" si="2909"/>
        <v/>
      </c>
      <c r="CM653" s="1111" t="str">
        <f t="shared" si="2909"/>
        <v/>
      </c>
      <c r="CN653" s="1110" t="str">
        <f t="shared" si="2909"/>
        <v/>
      </c>
      <c r="CO653" s="1110" t="str">
        <f t="shared" si="2909"/>
        <v/>
      </c>
      <c r="CP653" s="1110" t="str">
        <f t="shared" si="2909"/>
        <v/>
      </c>
      <c r="CQ653" s="1110" t="str">
        <f t="shared" si="2909"/>
        <v/>
      </c>
      <c r="CR653" s="1110" t="str">
        <f t="shared" si="2909"/>
        <v/>
      </c>
      <c r="CS653" s="1109" t="str">
        <f t="shared" si="2909"/>
        <v/>
      </c>
      <c r="CT653" s="1112" t="str">
        <f t="shared" si="2909"/>
        <v/>
      </c>
      <c r="CU653" s="324" t="str">
        <f t="shared" si="2910"/>
        <v/>
      </c>
      <c r="CV653" s="325" t="str">
        <f t="shared" si="2910"/>
        <v/>
      </c>
      <c r="CW653" s="326" t="str">
        <f t="shared" si="2910"/>
        <v/>
      </c>
      <c r="CX653" s="326" t="str">
        <f t="shared" si="2910"/>
        <v/>
      </c>
      <c r="CY653" s="326" t="str">
        <f t="shared" si="2910"/>
        <v/>
      </c>
      <c r="CZ653" s="326" t="str">
        <f t="shared" si="2910"/>
        <v/>
      </c>
      <c r="DA653" s="326" t="str">
        <f t="shared" si="2910"/>
        <v/>
      </c>
      <c r="DB653" s="327" t="str">
        <f t="shared" si="2910"/>
        <v/>
      </c>
      <c r="DC653" s="327" t="str">
        <f t="shared" si="2910"/>
        <v/>
      </c>
      <c r="DD653" s="327" t="str">
        <f t="shared" si="2910"/>
        <v/>
      </c>
      <c r="DE653" s="326" t="str">
        <f t="shared" si="2911"/>
        <v/>
      </c>
      <c r="DF653" s="326" t="str">
        <f t="shared" si="2911"/>
        <v/>
      </c>
      <c r="DG653" s="326" t="str">
        <f t="shared" si="2911"/>
        <v/>
      </c>
      <c r="DH653" s="326" t="str">
        <f t="shared" si="2911"/>
        <v/>
      </c>
      <c r="DI653" s="326" t="str">
        <f t="shared" si="2911"/>
        <v/>
      </c>
      <c r="DJ653" s="325" t="str">
        <f t="shared" si="2911"/>
        <v/>
      </c>
      <c r="DK653" s="324" t="str">
        <f t="shared" si="2911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12">IF(B651="","",((B650*B651*B652*B653)*3630*$K$1)/B$46/365/$G$1)</f>
        <v>8.5244618395303326E-2</v>
      </c>
      <c r="C654" s="408">
        <f t="shared" si="2912"/>
        <v>0.10824713447022644</v>
      </c>
      <c r="D654" s="408">
        <f t="shared" si="2912"/>
        <v>9.4716242661448138E-2</v>
      </c>
      <c r="E654" s="408">
        <f t="shared" si="2912"/>
        <v>7.893020221787346E-2</v>
      </c>
      <c r="F654" s="408">
        <f t="shared" si="2912"/>
        <v>0.12628832354859754</v>
      </c>
      <c r="G654" s="408">
        <f t="shared" si="2912"/>
        <v>5.9197651663405092E-2</v>
      </c>
      <c r="H654" s="408">
        <f t="shared" si="2912"/>
        <v>0.21311154598825832</v>
      </c>
      <c r="I654" s="408">
        <f t="shared" si="2912"/>
        <v>9.4716242661448138E-2</v>
      </c>
      <c r="J654" s="408">
        <f t="shared" si="2912"/>
        <v>0.10148168856583731</v>
      </c>
      <c r="K654" s="408" t="str">
        <f t="shared" si="2912"/>
        <v/>
      </c>
      <c r="L654" s="408" t="str">
        <f t="shared" si="2912"/>
        <v/>
      </c>
      <c r="M654" s="408" t="str">
        <f t="shared" si="2912"/>
        <v/>
      </c>
      <c r="N654" s="408" t="str">
        <f t="shared" si="2912"/>
        <v/>
      </c>
      <c r="O654" s="408" t="str">
        <f t="shared" si="2912"/>
        <v/>
      </c>
      <c r="P654" s="408" t="str">
        <f t="shared" si="2912"/>
        <v/>
      </c>
      <c r="Q654" s="408" t="str">
        <f t="shared" si="2912"/>
        <v/>
      </c>
      <c r="R654" s="408" t="str">
        <f t="shared" si="2912"/>
        <v/>
      </c>
      <c r="S654" s="427"/>
      <c r="T654" s="408">
        <f t="shared" ref="T654:AJ654" si="2913">IF(T651="","",((T650*T651*T652*T653)*3630*$K$1)/T$46/365/$G$1)</f>
        <v>0.17759295499021527</v>
      </c>
      <c r="U654" s="408">
        <f t="shared" si="2913"/>
        <v>0.13776908023483367</v>
      </c>
      <c r="V654" s="408">
        <f t="shared" si="2913"/>
        <v>8.8796477495107634E-2</v>
      </c>
      <c r="W654" s="408">
        <f t="shared" si="2913"/>
        <v>8.5244618395303326E-2</v>
      </c>
      <c r="X654" s="408">
        <f t="shared" si="2913"/>
        <v>0.18943248532289628</v>
      </c>
      <c r="Y654" s="408">
        <f t="shared" si="2913"/>
        <v>0.16237070170533965</v>
      </c>
      <c r="Z654" s="408">
        <f t="shared" si="2913"/>
        <v>0.14207436399217221</v>
      </c>
      <c r="AA654" s="408">
        <f t="shared" si="2913"/>
        <v>0.17048923679060665</v>
      </c>
      <c r="AB654" s="408">
        <f t="shared" si="2913"/>
        <v>0.12177802627900476</v>
      </c>
      <c r="AC654" s="408" t="str">
        <f t="shared" si="2913"/>
        <v/>
      </c>
      <c r="AD654" s="408" t="str">
        <f t="shared" si="2913"/>
        <v/>
      </c>
      <c r="AE654" s="408" t="str">
        <f t="shared" si="2913"/>
        <v/>
      </c>
      <c r="AF654" s="408" t="str">
        <f t="shared" si="2913"/>
        <v/>
      </c>
      <c r="AG654" s="408" t="str">
        <f t="shared" si="2913"/>
        <v/>
      </c>
      <c r="AH654" s="408" t="str">
        <f t="shared" si="2913"/>
        <v/>
      </c>
      <c r="AI654" s="408" t="str">
        <f t="shared" si="2913"/>
        <v/>
      </c>
      <c r="AJ654" s="408" t="str">
        <f t="shared" si="2913"/>
        <v/>
      </c>
      <c r="AK654" s="427"/>
      <c r="AL654" s="408">
        <f t="shared" ref="AL654:AT654" si="2914">IF(AL651="","",((AL650*AL651*AL652*AL653)*3630*$K$1)/AL$46/365/$G$1)</f>
        <v>1.2915851272015656E-2</v>
      </c>
      <c r="AM654" s="408" t="str">
        <f t="shared" si="2914"/>
        <v/>
      </c>
      <c r="AN654" s="408">
        <f t="shared" si="2914"/>
        <v>0.17759295499021527</v>
      </c>
      <c r="AO654" s="408">
        <f t="shared" si="2914"/>
        <v>7.1037181996086107E-2</v>
      </c>
      <c r="AP654" s="408" t="str">
        <f t="shared" si="2914"/>
        <v/>
      </c>
      <c r="AQ654" s="408" t="str">
        <f t="shared" si="2914"/>
        <v/>
      </c>
      <c r="AR654" s="408" t="str">
        <f t="shared" si="2914"/>
        <v/>
      </c>
      <c r="AS654" s="408" t="str">
        <f t="shared" si="2914"/>
        <v/>
      </c>
      <c r="AT654" s="408" t="str">
        <f t="shared" si="2914"/>
        <v/>
      </c>
      <c r="AU654" s="408" t="str">
        <f t="shared" ref="AU654:BB654" si="2915">IF(AU651="","",((AU650*AU651*AU652*AU653)*3630*$K$1)/AU$46/365/$G$1)</f>
        <v/>
      </c>
      <c r="AV654" s="408" t="str">
        <f t="shared" si="2915"/>
        <v/>
      </c>
      <c r="AW654" s="408" t="str">
        <f t="shared" si="2915"/>
        <v/>
      </c>
      <c r="AX654" s="408" t="str">
        <f t="shared" si="2915"/>
        <v/>
      </c>
      <c r="AY654" s="408" t="str">
        <f t="shared" si="2915"/>
        <v/>
      </c>
      <c r="AZ654" s="408" t="str">
        <f t="shared" si="2915"/>
        <v/>
      </c>
      <c r="BA654" s="408" t="str">
        <f t="shared" si="2915"/>
        <v/>
      </c>
      <c r="BB654" s="408" t="str">
        <f t="shared" si="2915"/>
        <v/>
      </c>
      <c r="BC654" s="427"/>
      <c r="BD654" s="408" t="str">
        <f t="shared" ref="BD654:BL654" si="2916">IF(BD651="","",((BD650*BD651*BD652*BD653)*3630*$K$1)/BD$46/365/$G$1)</f>
        <v/>
      </c>
      <c r="BE654" s="408" t="str">
        <f t="shared" si="2916"/>
        <v/>
      </c>
      <c r="BF654" s="408" t="str">
        <f t="shared" si="2916"/>
        <v/>
      </c>
      <c r="BG654" s="408" t="str">
        <f t="shared" si="2916"/>
        <v/>
      </c>
      <c r="BH654" s="408" t="str">
        <f t="shared" si="2916"/>
        <v/>
      </c>
      <c r="BI654" s="408" t="str">
        <f t="shared" si="2916"/>
        <v/>
      </c>
      <c r="BJ654" s="408" t="str">
        <f t="shared" si="2916"/>
        <v/>
      </c>
      <c r="BK654" s="408" t="str">
        <f t="shared" si="2916"/>
        <v/>
      </c>
      <c r="BL654" s="408" t="str">
        <f t="shared" si="2916"/>
        <v/>
      </c>
      <c r="BM654" s="408" t="str">
        <f t="shared" ref="BM654:BT654" si="2917">IF(BM651="","",((BM650*BM651*BM652*BM653)*3630*$K$1)/BM$46/365/$G$1)</f>
        <v/>
      </c>
      <c r="BN654" s="408" t="str">
        <f t="shared" si="2917"/>
        <v/>
      </c>
      <c r="BO654" s="408" t="str">
        <f t="shared" si="2917"/>
        <v/>
      </c>
      <c r="BP654" s="408" t="str">
        <f t="shared" si="2917"/>
        <v/>
      </c>
      <c r="BQ654" s="408" t="str">
        <f t="shared" si="2917"/>
        <v/>
      </c>
      <c r="BR654" s="408" t="str">
        <f t="shared" si="2917"/>
        <v/>
      </c>
      <c r="BS654" s="408" t="str">
        <f t="shared" si="2917"/>
        <v/>
      </c>
      <c r="BT654" s="408" t="str">
        <f t="shared" si="2917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4" t="str">
        <f t="shared" si="2909"/>
        <v/>
      </c>
      <c r="CF654" s="1115" t="str">
        <f t="shared" si="2909"/>
        <v/>
      </c>
      <c r="CG654" s="1115" t="str">
        <f t="shared" si="2909"/>
        <v/>
      </c>
      <c r="CH654" s="1115" t="str">
        <f t="shared" si="2909"/>
        <v/>
      </c>
      <c r="CI654" s="1115" t="str">
        <f t="shared" si="2909"/>
        <v/>
      </c>
      <c r="CJ654" s="1115" t="str">
        <f t="shared" si="2909"/>
        <v/>
      </c>
      <c r="CK654" s="1116" t="str">
        <f t="shared" si="2909"/>
        <v/>
      </c>
      <c r="CL654" s="1116" t="str">
        <f t="shared" si="2909"/>
        <v/>
      </c>
      <c r="CM654" s="1116" t="str">
        <f t="shared" si="2909"/>
        <v/>
      </c>
      <c r="CN654" s="1115" t="str">
        <f t="shared" si="2909"/>
        <v/>
      </c>
      <c r="CO654" s="1115" t="str">
        <f t="shared" si="2909"/>
        <v/>
      </c>
      <c r="CP654" s="1115" t="str">
        <f t="shared" si="2909"/>
        <v/>
      </c>
      <c r="CQ654" s="1115" t="str">
        <f t="shared" si="2909"/>
        <v/>
      </c>
      <c r="CR654" s="1115" t="str">
        <f t="shared" si="2909"/>
        <v/>
      </c>
      <c r="CS654" s="1114" t="str">
        <f t="shared" si="2909"/>
        <v/>
      </c>
      <c r="CT654" s="1117" t="str">
        <f t="shared" si="2909"/>
        <v/>
      </c>
      <c r="CU654" s="312" t="str">
        <f t="shared" si="2910"/>
        <v/>
      </c>
      <c r="CV654" s="313" t="str">
        <f t="shared" si="2910"/>
        <v/>
      </c>
      <c r="CW654" s="314" t="str">
        <f t="shared" si="2910"/>
        <v/>
      </c>
      <c r="CX654" s="314" t="str">
        <f t="shared" si="2910"/>
        <v/>
      </c>
      <c r="CY654" s="314" t="str">
        <f t="shared" si="2910"/>
        <v/>
      </c>
      <c r="CZ654" s="314" t="str">
        <f t="shared" si="2910"/>
        <v/>
      </c>
      <c r="DA654" s="314" t="str">
        <f t="shared" si="2910"/>
        <v/>
      </c>
      <c r="DB654" s="315" t="str">
        <f t="shared" si="2910"/>
        <v/>
      </c>
      <c r="DC654" s="315" t="str">
        <f t="shared" si="2910"/>
        <v/>
      </c>
      <c r="DD654" s="315" t="str">
        <f t="shared" si="2910"/>
        <v/>
      </c>
      <c r="DE654" s="314" t="str">
        <f t="shared" si="2911"/>
        <v/>
      </c>
      <c r="DF654" s="314" t="str">
        <f t="shared" si="2911"/>
        <v/>
      </c>
      <c r="DG654" s="314" t="str">
        <f t="shared" si="2911"/>
        <v/>
      </c>
      <c r="DH654" s="314" t="str">
        <f t="shared" si="2911"/>
        <v/>
      </c>
      <c r="DI654" s="314" t="str">
        <f t="shared" si="2911"/>
        <v/>
      </c>
      <c r="DJ654" s="313" t="str">
        <f t="shared" si="2911"/>
        <v/>
      </c>
      <c r="DK654" s="312" t="str">
        <f t="shared" si="2911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9"/>
      <c r="CE655" s="1119"/>
      <c r="CF655" s="1119"/>
      <c r="CG655" s="1119"/>
      <c r="CH655" s="1119"/>
      <c r="CI655" s="1119"/>
      <c r="CJ655" s="1119"/>
      <c r="CK655" s="1119"/>
      <c r="CL655" s="1119"/>
      <c r="CM655" s="1119"/>
      <c r="CN655" s="1119"/>
      <c r="CO655" s="1119"/>
      <c r="CP655" s="1119"/>
      <c r="CQ655" s="1119"/>
      <c r="CR655" s="1119"/>
      <c r="CS655" s="1119"/>
      <c r="CT655" s="1120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18">IF(DL656&lt;3,"",(SUM(B656:R656)-MIN(B656:R656)-MAX(B656:R656))/(DL656-2))</f>
        <v>2</v>
      </c>
      <c r="CA656" s="373">
        <f t="shared" ref="CA656:CA663" si="2919">IF(DM656&lt;3,"",(SUM(T656:AJ656)-MIN(T656:AJ656)-MAX(T656:AJ656))/(DM656-2))</f>
        <v>2.1428571428571428</v>
      </c>
      <c r="CB656" s="373">
        <f t="shared" ref="CB656:CB663" si="2920">IF(DN656&lt;3,"",(SUM(AL656:BB656)-MIN(AL656:BB656)-MAX(AL656:BB656))/(DN656-2))</f>
        <v>1</v>
      </c>
      <c r="CC656" s="462" t="str">
        <f t="shared" ref="CC656:CC663" si="2921">IF(DO656&lt;3,"",(SUM(BD656:BT656)-MIN(BD656:BT656)-MAX(BD656:BT656))/(DO656-2))</f>
        <v/>
      </c>
      <c r="CD656" s="1108" t="str">
        <f t="shared" ref="CD656:CS656" si="292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9" t="str">
        <f t="shared" si="2922"/>
        <v/>
      </c>
      <c r="CF656" s="1110" t="str">
        <f t="shared" si="2922"/>
        <v/>
      </c>
      <c r="CG656" s="1110" t="str">
        <f t="shared" si="2922"/>
        <v/>
      </c>
      <c r="CH656" s="1110" t="str">
        <f t="shared" si="2922"/>
        <v/>
      </c>
      <c r="CI656" s="1110" t="str">
        <f t="shared" si="2922"/>
        <v/>
      </c>
      <c r="CJ656" s="1110" t="str">
        <f t="shared" si="2922"/>
        <v/>
      </c>
      <c r="CK656" s="1111" t="str">
        <f t="shared" si="2922"/>
        <v/>
      </c>
      <c r="CL656" s="1111" t="str">
        <f t="shared" si="2922"/>
        <v/>
      </c>
      <c r="CM656" s="1111" t="str">
        <f t="shared" si="2922"/>
        <v/>
      </c>
      <c r="CN656" s="1110" t="str">
        <f t="shared" si="2922"/>
        <v/>
      </c>
      <c r="CO656" s="1110" t="str">
        <f t="shared" si="2922"/>
        <v/>
      </c>
      <c r="CP656" s="1110" t="str">
        <f t="shared" si="2922"/>
        <v/>
      </c>
      <c r="CQ656" s="1110" t="str">
        <f t="shared" si="2922"/>
        <v/>
      </c>
      <c r="CR656" s="1110" t="str">
        <f t="shared" si="2922"/>
        <v/>
      </c>
      <c r="CS656" s="1109" t="str">
        <f t="shared" si="2922"/>
        <v/>
      </c>
      <c r="CT656" s="1112" t="str">
        <f t="shared" ref="CE656:CT660" si="292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2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2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2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2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92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92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93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93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93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93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93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93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93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93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3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3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4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41">COUNT(B656:R656)</f>
        <v>9</v>
      </c>
      <c r="DM656" s="66">
        <f t="shared" ref="DM656:DM663" si="2942">COUNT(T656:AJ656)</f>
        <v>9</v>
      </c>
      <c r="DN656" s="66">
        <f t="shared" ref="DN656:DN663" si="2943">COUNT(AL656:BB656)</f>
        <v>3</v>
      </c>
      <c r="DO656" s="66">
        <f t="shared" ref="DO656:DO663" si="2944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18"/>
        <v>5.7142857142857144</v>
      </c>
      <c r="CA657" s="373">
        <f t="shared" si="2919"/>
        <v>3.1428571428571428</v>
      </c>
      <c r="CB657" s="373">
        <f t="shared" si="2920"/>
        <v>4</v>
      </c>
      <c r="CC657" s="462" t="str">
        <f t="shared" si="2921"/>
        <v/>
      </c>
      <c r="CD657" s="11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9" t="str">
        <f t="shared" si="2923"/>
        <v/>
      </c>
      <c r="CF657" s="1110" t="str">
        <f t="shared" si="2923"/>
        <v/>
      </c>
      <c r="CG657" s="1110" t="str">
        <f t="shared" si="2923"/>
        <v/>
      </c>
      <c r="CH657" s="1110" t="str">
        <f t="shared" si="2923"/>
        <v/>
      </c>
      <c r="CI657" s="1110" t="str">
        <f t="shared" si="2923"/>
        <v/>
      </c>
      <c r="CJ657" s="1110" t="str">
        <f t="shared" si="2923"/>
        <v/>
      </c>
      <c r="CK657" s="1111" t="str">
        <f t="shared" si="2923"/>
        <v/>
      </c>
      <c r="CL657" s="1111" t="str">
        <f t="shared" si="2923"/>
        <v/>
      </c>
      <c r="CM657" s="1111" t="str">
        <f t="shared" si="2923"/>
        <v/>
      </c>
      <c r="CN657" s="1110" t="str">
        <f t="shared" si="2923"/>
        <v/>
      </c>
      <c r="CO657" s="1110" t="str">
        <f t="shared" si="2923"/>
        <v/>
      </c>
      <c r="CP657" s="1110" t="str">
        <f t="shared" si="2923"/>
        <v/>
      </c>
      <c r="CQ657" s="1110" t="str">
        <f t="shared" si="2923"/>
        <v/>
      </c>
      <c r="CR657" s="1110" t="str">
        <f t="shared" si="2923"/>
        <v/>
      </c>
      <c r="CS657" s="1109" t="str">
        <f t="shared" si="2923"/>
        <v/>
      </c>
      <c r="CT657" s="1112" t="str">
        <f t="shared" si="2923"/>
        <v/>
      </c>
      <c r="CU657" s="324" t="str">
        <f t="shared" si="2924"/>
        <v/>
      </c>
      <c r="CV657" s="325" t="str">
        <f t="shared" si="2925"/>
        <v/>
      </c>
      <c r="CW657" s="326" t="str">
        <f t="shared" si="2926"/>
        <v/>
      </c>
      <c r="CX657" s="326" t="str">
        <f t="shared" si="2927"/>
        <v/>
      </c>
      <c r="CY657" s="326" t="str">
        <f t="shared" si="2928"/>
        <v/>
      </c>
      <c r="CZ657" s="326" t="str">
        <f t="shared" si="2929"/>
        <v/>
      </c>
      <c r="DA657" s="326" t="str">
        <f t="shared" si="2930"/>
        <v/>
      </c>
      <c r="DB657" s="327" t="str">
        <f t="shared" si="2931"/>
        <v/>
      </c>
      <c r="DC657" s="327" t="str">
        <f t="shared" si="2932"/>
        <v/>
      </c>
      <c r="DD657" s="327" t="str">
        <f t="shared" si="2933"/>
        <v/>
      </c>
      <c r="DE657" s="326" t="str">
        <f t="shared" si="2934"/>
        <v/>
      </c>
      <c r="DF657" s="326" t="str">
        <f t="shared" si="2935"/>
        <v/>
      </c>
      <c r="DG657" s="326" t="str">
        <f t="shared" si="2936"/>
        <v/>
      </c>
      <c r="DH657" s="326" t="str">
        <f t="shared" si="2937"/>
        <v/>
      </c>
      <c r="DI657" s="326" t="str">
        <f t="shared" si="2938"/>
        <v/>
      </c>
      <c r="DJ657" s="325" t="str">
        <f t="shared" si="2939"/>
        <v/>
      </c>
      <c r="DK657" s="324" t="str">
        <f t="shared" si="2940"/>
        <v/>
      </c>
      <c r="DL657" s="428">
        <f t="shared" si="2941"/>
        <v>9</v>
      </c>
      <c r="DM657" s="66">
        <f t="shared" si="2942"/>
        <v>9</v>
      </c>
      <c r="DN657" s="66">
        <f t="shared" si="2943"/>
        <v>3</v>
      </c>
      <c r="DO657" s="66">
        <f t="shared" si="2944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18"/>
        <v>1.8571428571428572</v>
      </c>
      <c r="CA658" s="373">
        <f t="shared" si="2919"/>
        <v>2.1428571428571428</v>
      </c>
      <c r="CB658" s="373">
        <f t="shared" si="2920"/>
        <v>2</v>
      </c>
      <c r="CC658" s="462" t="str">
        <f t="shared" si="2921"/>
        <v/>
      </c>
      <c r="CD658" s="11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9" t="str">
        <f t="shared" si="2923"/>
        <v/>
      </c>
      <c r="CF658" s="1110" t="str">
        <f t="shared" si="2923"/>
        <v/>
      </c>
      <c r="CG658" s="1110" t="str">
        <f t="shared" si="2923"/>
        <v/>
      </c>
      <c r="CH658" s="1110" t="str">
        <f t="shared" si="2923"/>
        <v/>
      </c>
      <c r="CI658" s="1110" t="str">
        <f t="shared" si="2923"/>
        <v/>
      </c>
      <c r="CJ658" s="1110" t="str">
        <f t="shared" si="2923"/>
        <v/>
      </c>
      <c r="CK658" s="1111" t="str">
        <f t="shared" si="2923"/>
        <v/>
      </c>
      <c r="CL658" s="1111" t="str">
        <f t="shared" si="2923"/>
        <v/>
      </c>
      <c r="CM658" s="1111" t="str">
        <f t="shared" si="2923"/>
        <v/>
      </c>
      <c r="CN658" s="1110" t="str">
        <f t="shared" si="2923"/>
        <v/>
      </c>
      <c r="CO658" s="1110" t="str">
        <f t="shared" si="2923"/>
        <v/>
      </c>
      <c r="CP658" s="1110" t="str">
        <f t="shared" si="2923"/>
        <v/>
      </c>
      <c r="CQ658" s="1110" t="str">
        <f t="shared" si="2923"/>
        <v/>
      </c>
      <c r="CR658" s="1110" t="str">
        <f t="shared" si="2923"/>
        <v/>
      </c>
      <c r="CS658" s="1109" t="str">
        <f t="shared" si="2923"/>
        <v/>
      </c>
      <c r="CT658" s="1112" t="str">
        <f t="shared" si="2923"/>
        <v/>
      </c>
      <c r="CU658" s="324" t="str">
        <f t="shared" si="2924"/>
        <v/>
      </c>
      <c r="CV658" s="325" t="str">
        <f t="shared" si="2925"/>
        <v/>
      </c>
      <c r="CW658" s="326" t="str">
        <f t="shared" si="2926"/>
        <v/>
      </c>
      <c r="CX658" s="326" t="str">
        <f t="shared" si="2927"/>
        <v/>
      </c>
      <c r="CY658" s="326" t="str">
        <f t="shared" si="2928"/>
        <v/>
      </c>
      <c r="CZ658" s="326" t="str">
        <f t="shared" si="2929"/>
        <v/>
      </c>
      <c r="DA658" s="326" t="str">
        <f t="shared" si="2930"/>
        <v/>
      </c>
      <c r="DB658" s="327" t="str">
        <f t="shared" si="2931"/>
        <v/>
      </c>
      <c r="DC658" s="327" t="str">
        <f t="shared" si="2932"/>
        <v/>
      </c>
      <c r="DD658" s="327" t="str">
        <f t="shared" si="2933"/>
        <v/>
      </c>
      <c r="DE658" s="326" t="str">
        <f t="shared" si="2934"/>
        <v/>
      </c>
      <c r="DF658" s="326" t="str">
        <f t="shared" si="2935"/>
        <v/>
      </c>
      <c r="DG658" s="326" t="str">
        <f t="shared" si="2936"/>
        <v/>
      </c>
      <c r="DH658" s="326" t="str">
        <f t="shared" si="2937"/>
        <v/>
      </c>
      <c r="DI658" s="326" t="str">
        <f t="shared" si="2938"/>
        <v/>
      </c>
      <c r="DJ658" s="325" t="str">
        <f t="shared" si="2939"/>
        <v/>
      </c>
      <c r="DK658" s="324" t="str">
        <f t="shared" si="2940"/>
        <v/>
      </c>
      <c r="DL658" s="428">
        <f t="shared" si="2941"/>
        <v>9</v>
      </c>
      <c r="DM658" s="66">
        <f t="shared" si="2942"/>
        <v>9</v>
      </c>
      <c r="DN658" s="66">
        <f t="shared" si="2943"/>
        <v>3</v>
      </c>
      <c r="DO658" s="66">
        <f t="shared" si="2944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18"/>
        <v>9.2857142857142865</v>
      </c>
      <c r="CA659" s="373">
        <f t="shared" si="2919"/>
        <v>15</v>
      </c>
      <c r="CB659" s="373">
        <f t="shared" si="2920"/>
        <v>5</v>
      </c>
      <c r="CC659" s="462" t="str">
        <f t="shared" si="2921"/>
        <v/>
      </c>
      <c r="CD659" s="11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9" t="str">
        <f t="shared" si="2923"/>
        <v/>
      </c>
      <c r="CF659" s="1110" t="str">
        <f t="shared" si="2923"/>
        <v/>
      </c>
      <c r="CG659" s="1110" t="str">
        <f t="shared" si="2923"/>
        <v/>
      </c>
      <c r="CH659" s="1110" t="str">
        <f t="shared" si="2923"/>
        <v/>
      </c>
      <c r="CI659" s="1110" t="str">
        <f t="shared" si="2923"/>
        <v/>
      </c>
      <c r="CJ659" s="1110" t="str">
        <f t="shared" si="2923"/>
        <v/>
      </c>
      <c r="CK659" s="1111" t="str">
        <f t="shared" si="2923"/>
        <v/>
      </c>
      <c r="CL659" s="1111" t="str">
        <f t="shared" si="2923"/>
        <v/>
      </c>
      <c r="CM659" s="1111" t="str">
        <f t="shared" si="2923"/>
        <v/>
      </c>
      <c r="CN659" s="1110" t="str">
        <f t="shared" si="2923"/>
        <v/>
      </c>
      <c r="CO659" s="1110" t="str">
        <f t="shared" si="2923"/>
        <v/>
      </c>
      <c r="CP659" s="1110" t="str">
        <f t="shared" si="2923"/>
        <v/>
      </c>
      <c r="CQ659" s="1110" t="str">
        <f t="shared" si="2923"/>
        <v/>
      </c>
      <c r="CR659" s="1110" t="str">
        <f t="shared" si="2923"/>
        <v/>
      </c>
      <c r="CS659" s="1109" t="str">
        <f t="shared" si="2923"/>
        <v/>
      </c>
      <c r="CT659" s="1112" t="str">
        <f t="shared" si="2923"/>
        <v/>
      </c>
      <c r="CU659" s="324" t="str">
        <f t="shared" si="2924"/>
        <v/>
      </c>
      <c r="CV659" s="325" t="str">
        <f t="shared" si="2925"/>
        <v/>
      </c>
      <c r="CW659" s="326" t="str">
        <f t="shared" si="2926"/>
        <v/>
      </c>
      <c r="CX659" s="326" t="str">
        <f t="shared" si="2927"/>
        <v/>
      </c>
      <c r="CY659" s="326" t="str">
        <f t="shared" si="2928"/>
        <v/>
      </c>
      <c r="CZ659" s="326" t="str">
        <f t="shared" si="2929"/>
        <v/>
      </c>
      <c r="DA659" s="326" t="str">
        <f t="shared" si="2930"/>
        <v/>
      </c>
      <c r="DB659" s="327" t="str">
        <f t="shared" si="2931"/>
        <v/>
      </c>
      <c r="DC659" s="327" t="str">
        <f t="shared" si="2932"/>
        <v/>
      </c>
      <c r="DD659" s="327" t="str">
        <f t="shared" si="2933"/>
        <v/>
      </c>
      <c r="DE659" s="326" t="str">
        <f t="shared" si="2934"/>
        <v/>
      </c>
      <c r="DF659" s="326" t="str">
        <f t="shared" si="2935"/>
        <v/>
      </c>
      <c r="DG659" s="326" t="str">
        <f t="shared" si="2936"/>
        <v/>
      </c>
      <c r="DH659" s="326" t="str">
        <f t="shared" si="2937"/>
        <v/>
      </c>
      <c r="DI659" s="326" t="str">
        <f t="shared" si="2938"/>
        <v/>
      </c>
      <c r="DJ659" s="325" t="str">
        <f t="shared" si="2939"/>
        <v/>
      </c>
      <c r="DK659" s="324" t="str">
        <f t="shared" si="2940"/>
        <v/>
      </c>
      <c r="DL659" s="428">
        <f t="shared" si="2941"/>
        <v>9</v>
      </c>
      <c r="DM659" s="66">
        <f t="shared" si="2942"/>
        <v>9</v>
      </c>
      <c r="DN659" s="66">
        <f t="shared" si="2943"/>
        <v>3</v>
      </c>
      <c r="DO659" s="66">
        <f t="shared" si="2944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45">IF(B657="","",((B656*B657*B658*B659)*3630*$K$1)/B$46/365/$G$1)</f>
        <v>7.5772994129158514E-2</v>
      </c>
      <c r="C660" s="408">
        <f t="shared" si="2945"/>
        <v>6.7654459043891529E-2</v>
      </c>
      <c r="D660" s="408">
        <f t="shared" si="2945"/>
        <v>0.18943248532289628</v>
      </c>
      <c r="E660" s="408">
        <f t="shared" si="2945"/>
        <v>7.1037181996086107E-2</v>
      </c>
      <c r="F660" s="408">
        <f t="shared" si="2945"/>
        <v>0.12628832354859754</v>
      </c>
      <c r="G660" s="408">
        <f t="shared" si="2945"/>
        <v>0.11839530332681018</v>
      </c>
      <c r="H660" s="408">
        <f t="shared" si="2945"/>
        <v>9.4716242661448138E-2</v>
      </c>
      <c r="I660" s="408">
        <f t="shared" si="2945"/>
        <v>0.14207436399217221</v>
      </c>
      <c r="J660" s="408">
        <f t="shared" si="2945"/>
        <v>0.13530891808778306</v>
      </c>
      <c r="K660" s="408" t="str">
        <f t="shared" si="2945"/>
        <v/>
      </c>
      <c r="L660" s="408" t="str">
        <f t="shared" si="2945"/>
        <v/>
      </c>
      <c r="M660" s="408" t="str">
        <f t="shared" si="2945"/>
        <v/>
      </c>
      <c r="N660" s="408" t="str">
        <f t="shared" si="2945"/>
        <v/>
      </c>
      <c r="O660" s="408" t="str">
        <f t="shared" si="2945"/>
        <v/>
      </c>
      <c r="P660" s="408" t="str">
        <f t="shared" si="2945"/>
        <v/>
      </c>
      <c r="Q660" s="408" t="str">
        <f t="shared" si="2945"/>
        <v/>
      </c>
      <c r="R660" s="408" t="str">
        <f t="shared" si="2945"/>
        <v/>
      </c>
      <c r="S660" s="427"/>
      <c r="T660" s="408">
        <f t="shared" ref="T660:AB660" si="2946">IF(T657="","",((T656*T657*T658*T659)*3630*$K$1)/T$46/365/$G$1)</f>
        <v>8.8796477495107634E-2</v>
      </c>
      <c r="U660" s="408">
        <f t="shared" si="2946"/>
        <v>9.6868884540117411E-2</v>
      </c>
      <c r="V660" s="408">
        <f t="shared" si="2946"/>
        <v>3.1572080887149384E-2</v>
      </c>
      <c r="W660" s="408">
        <f t="shared" si="2946"/>
        <v>4.7358121330724069E-2</v>
      </c>
      <c r="X660" s="408">
        <f t="shared" si="2946"/>
        <v>0.21311154598825832</v>
      </c>
      <c r="Y660" s="408">
        <f t="shared" si="2946"/>
        <v>0.10824713447022644</v>
      </c>
      <c r="Z660" s="408">
        <f t="shared" si="2946"/>
        <v>7.1037181996086107E-2</v>
      </c>
      <c r="AA660" s="408">
        <f t="shared" si="2946"/>
        <v>0.14207436399217221</v>
      </c>
      <c r="AB660" s="408">
        <f t="shared" si="2946"/>
        <v>5.4123567235113218E-2</v>
      </c>
      <c r="AC660" s="408" t="str">
        <f t="shared" ref="AC660:AJ660" si="2947">IF(AC657="","",((AC656*AC657*AC658*AC659)*3630*$K$1)/AC$46/365/$G$1)</f>
        <v/>
      </c>
      <c r="AD660" s="408" t="str">
        <f t="shared" si="2947"/>
        <v/>
      </c>
      <c r="AE660" s="408" t="str">
        <f t="shared" si="2947"/>
        <v/>
      </c>
      <c r="AF660" s="408" t="str">
        <f t="shared" si="2947"/>
        <v/>
      </c>
      <c r="AG660" s="408" t="str">
        <f t="shared" si="2947"/>
        <v/>
      </c>
      <c r="AH660" s="408" t="str">
        <f t="shared" si="2947"/>
        <v/>
      </c>
      <c r="AI660" s="408" t="str">
        <f t="shared" si="2947"/>
        <v/>
      </c>
      <c r="AJ660" s="408" t="str">
        <f t="shared" si="2947"/>
        <v/>
      </c>
      <c r="AK660" s="427"/>
      <c r="AL660" s="408">
        <f t="shared" ref="AL660:AT660" si="2948">IF(AL657="","",((AL656*AL657*AL658*AL659)*3630*$K$1)/AL$46/365/$G$1)</f>
        <v>2.1526418786692762E-2</v>
      </c>
      <c r="AM660" s="408" t="str">
        <f t="shared" si="2948"/>
        <v/>
      </c>
      <c r="AN660" s="408">
        <f t="shared" si="2948"/>
        <v>7.1037181996086107E-2</v>
      </c>
      <c r="AO660" s="408">
        <f t="shared" si="2948"/>
        <v>9.4716242661448138E-2</v>
      </c>
      <c r="AP660" s="408" t="str">
        <f t="shared" si="2948"/>
        <v/>
      </c>
      <c r="AQ660" s="408" t="str">
        <f t="shared" si="2948"/>
        <v/>
      </c>
      <c r="AR660" s="408" t="str">
        <f t="shared" si="2948"/>
        <v/>
      </c>
      <c r="AS660" s="408" t="str">
        <f t="shared" si="2948"/>
        <v/>
      </c>
      <c r="AT660" s="408" t="str">
        <f t="shared" si="2948"/>
        <v/>
      </c>
      <c r="AU660" s="408" t="str">
        <f t="shared" ref="AU660:BB660" si="2949">IF(AU657="","",((AU656*AU657*AU658*AU659)*3630*$K$1)/AU$46/365/$G$1)</f>
        <v/>
      </c>
      <c r="AV660" s="408" t="str">
        <f t="shared" si="2949"/>
        <v/>
      </c>
      <c r="AW660" s="408" t="str">
        <f t="shared" si="2949"/>
        <v/>
      </c>
      <c r="AX660" s="408" t="str">
        <f t="shared" si="2949"/>
        <v/>
      </c>
      <c r="AY660" s="408" t="str">
        <f t="shared" si="2949"/>
        <v/>
      </c>
      <c r="AZ660" s="408" t="str">
        <f t="shared" si="2949"/>
        <v/>
      </c>
      <c r="BA660" s="408" t="str">
        <f t="shared" si="2949"/>
        <v/>
      </c>
      <c r="BB660" s="408" t="str">
        <f t="shared" si="2949"/>
        <v/>
      </c>
      <c r="BC660" s="427"/>
      <c r="BD660" s="408" t="str">
        <f t="shared" ref="BD660:BL660" si="2950">IF(BD657="","",((BD656*BD657*BD658*BD659)*3630*$K$1)/BD$46/365/$G$1)</f>
        <v/>
      </c>
      <c r="BE660" s="408" t="str">
        <f t="shared" si="2950"/>
        <v/>
      </c>
      <c r="BF660" s="408" t="str">
        <f t="shared" si="2950"/>
        <v/>
      </c>
      <c r="BG660" s="408" t="str">
        <f t="shared" si="2950"/>
        <v/>
      </c>
      <c r="BH660" s="408" t="str">
        <f t="shared" si="2950"/>
        <v/>
      </c>
      <c r="BI660" s="408" t="str">
        <f t="shared" si="2950"/>
        <v/>
      </c>
      <c r="BJ660" s="408" t="str">
        <f t="shared" si="2950"/>
        <v/>
      </c>
      <c r="BK660" s="408" t="str">
        <f t="shared" si="2950"/>
        <v/>
      </c>
      <c r="BL660" s="408" t="str">
        <f t="shared" si="2950"/>
        <v/>
      </c>
      <c r="BM660" s="408" t="str">
        <f t="shared" ref="BM660:BT660" si="2951">IF(BM657="","",((BM656*BM657*BM658*BM659)*3630*$K$1)/BM$46/365/$G$1)</f>
        <v/>
      </c>
      <c r="BN660" s="408" t="str">
        <f t="shared" si="2951"/>
        <v/>
      </c>
      <c r="BO660" s="408" t="str">
        <f t="shared" si="2951"/>
        <v/>
      </c>
      <c r="BP660" s="408" t="str">
        <f t="shared" si="2951"/>
        <v/>
      </c>
      <c r="BQ660" s="408" t="str">
        <f t="shared" si="2951"/>
        <v/>
      </c>
      <c r="BR660" s="408" t="str">
        <f t="shared" si="2951"/>
        <v/>
      </c>
      <c r="BS660" s="408" t="str">
        <f t="shared" si="2951"/>
        <v/>
      </c>
      <c r="BT660" s="408" t="str">
        <f t="shared" si="2951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18"/>
        <v>0.10908476110600795</v>
      </c>
      <c r="CA660" s="398">
        <f t="shared" si="2919"/>
        <v>8.6929390151363889E-2</v>
      </c>
      <c r="CB660" s="398">
        <f t="shared" si="2920"/>
        <v>7.1037181996086093E-2</v>
      </c>
      <c r="CC660" s="465" t="str">
        <f t="shared" si="2921"/>
        <v/>
      </c>
      <c r="CD660" s="11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4" t="str">
        <f t="shared" si="2923"/>
        <v/>
      </c>
      <c r="CF660" s="1115" t="str">
        <f t="shared" si="2923"/>
        <v/>
      </c>
      <c r="CG660" s="1115" t="str">
        <f t="shared" si="2923"/>
        <v/>
      </c>
      <c r="CH660" s="1115" t="str">
        <f t="shared" si="2923"/>
        <v/>
      </c>
      <c r="CI660" s="1115" t="str">
        <f t="shared" si="2923"/>
        <v/>
      </c>
      <c r="CJ660" s="1115" t="str">
        <f t="shared" si="2923"/>
        <v/>
      </c>
      <c r="CK660" s="1116" t="str">
        <f t="shared" si="2923"/>
        <v/>
      </c>
      <c r="CL660" s="1116" t="str">
        <f t="shared" si="2923"/>
        <v/>
      </c>
      <c r="CM660" s="1116" t="str">
        <f t="shared" si="2923"/>
        <v/>
      </c>
      <c r="CN660" s="1115" t="str">
        <f t="shared" si="2923"/>
        <v/>
      </c>
      <c r="CO660" s="1115" t="str">
        <f t="shared" si="2923"/>
        <v/>
      </c>
      <c r="CP660" s="1115" t="str">
        <f t="shared" si="2923"/>
        <v/>
      </c>
      <c r="CQ660" s="1115" t="str">
        <f t="shared" si="2923"/>
        <v/>
      </c>
      <c r="CR660" s="1115" t="str">
        <f t="shared" si="2923"/>
        <v/>
      </c>
      <c r="CS660" s="1114" t="str">
        <f t="shared" si="2923"/>
        <v/>
      </c>
      <c r="CT660" s="1117" t="str">
        <f t="shared" si="2923"/>
        <v/>
      </c>
      <c r="CU660" s="312" t="str">
        <f t="shared" si="2924"/>
        <v/>
      </c>
      <c r="CV660" s="313" t="str">
        <f t="shared" si="2925"/>
        <v/>
      </c>
      <c r="CW660" s="314" t="str">
        <f t="shared" si="2926"/>
        <v/>
      </c>
      <c r="CX660" s="314" t="str">
        <f t="shared" si="2927"/>
        <v/>
      </c>
      <c r="CY660" s="314" t="str">
        <f t="shared" si="2928"/>
        <v/>
      </c>
      <c r="CZ660" s="314" t="str">
        <f t="shared" si="2929"/>
        <v/>
      </c>
      <c r="DA660" s="314" t="str">
        <f t="shared" si="2930"/>
        <v/>
      </c>
      <c r="DB660" s="315" t="str">
        <f t="shared" si="2931"/>
        <v/>
      </c>
      <c r="DC660" s="315" t="str">
        <f t="shared" si="2932"/>
        <v/>
      </c>
      <c r="DD660" s="315" t="str">
        <f t="shared" si="2933"/>
        <v/>
      </c>
      <c r="DE660" s="314" t="str">
        <f t="shared" si="2934"/>
        <v/>
      </c>
      <c r="DF660" s="314" t="str">
        <f t="shared" si="2935"/>
        <v/>
      </c>
      <c r="DG660" s="314" t="str">
        <f t="shared" si="2936"/>
        <v/>
      </c>
      <c r="DH660" s="314" t="str">
        <f t="shared" si="2937"/>
        <v/>
      </c>
      <c r="DI660" s="314" t="str">
        <f t="shared" si="2938"/>
        <v/>
      </c>
      <c r="DJ660" s="313" t="str">
        <f t="shared" si="2939"/>
        <v/>
      </c>
      <c r="DK660" s="312" t="str">
        <f t="shared" si="2940"/>
        <v/>
      </c>
      <c r="DL660" s="428">
        <f t="shared" si="2941"/>
        <v>9</v>
      </c>
      <c r="DM660" s="66">
        <f t="shared" si="2942"/>
        <v>9</v>
      </c>
      <c r="DN660" s="66">
        <f t="shared" si="2943"/>
        <v>3</v>
      </c>
      <c r="DO660" s="66">
        <f t="shared" si="2944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18"/>
        <v/>
      </c>
      <c r="CA661" s="373" t="str">
        <f t="shared" si="2919"/>
        <v/>
      </c>
      <c r="CB661" s="373" t="str">
        <f t="shared" si="2920"/>
        <v/>
      </c>
      <c r="CC661" s="462" t="str">
        <f t="shared" si="2921"/>
        <v/>
      </c>
      <c r="CD661" s="1108" t="str">
        <f t="shared" ref="CD661:CS662" si="295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9" t="str">
        <f t="shared" si="2952"/>
        <v/>
      </c>
      <c r="CF661" s="1110" t="str">
        <f t="shared" si="2952"/>
        <v/>
      </c>
      <c r="CG661" s="1110" t="str">
        <f t="shared" si="2952"/>
        <v/>
      </c>
      <c r="CH661" s="1110" t="str">
        <f t="shared" si="2952"/>
        <v/>
      </c>
      <c r="CI661" s="1110" t="str">
        <f t="shared" si="2952"/>
        <v/>
      </c>
      <c r="CJ661" s="1110" t="str">
        <f t="shared" si="2952"/>
        <v/>
      </c>
      <c r="CK661" s="1111" t="str">
        <f t="shared" si="2952"/>
        <v/>
      </c>
      <c r="CL661" s="1111" t="str">
        <f t="shared" si="2952"/>
        <v/>
      </c>
      <c r="CM661" s="1111" t="str">
        <f t="shared" si="2952"/>
        <v/>
      </c>
      <c r="CN661" s="1110" t="str">
        <f t="shared" si="2952"/>
        <v/>
      </c>
      <c r="CO661" s="1110" t="str">
        <f t="shared" si="2952"/>
        <v/>
      </c>
      <c r="CP661" s="1110" t="str">
        <f t="shared" si="2952"/>
        <v/>
      </c>
      <c r="CQ661" s="1110" t="str">
        <f t="shared" si="2952"/>
        <v/>
      </c>
      <c r="CR661" s="1110" t="str">
        <f t="shared" si="2952"/>
        <v/>
      </c>
      <c r="CS661" s="1109" t="str">
        <f t="shared" si="2952"/>
        <v/>
      </c>
      <c r="CT661" s="1112" t="str">
        <f t="shared" ref="CE661:CT675" si="295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24"/>
        <v/>
      </c>
      <c r="CV661" s="325" t="str">
        <f t="shared" si="2925"/>
        <v/>
      </c>
      <c r="CW661" s="326" t="str">
        <f t="shared" si="2926"/>
        <v/>
      </c>
      <c r="CX661" s="326" t="str">
        <f t="shared" si="2927"/>
        <v/>
      </c>
      <c r="CY661" s="326" t="str">
        <f t="shared" si="2928"/>
        <v/>
      </c>
      <c r="CZ661" s="326" t="str">
        <f t="shared" si="2929"/>
        <v/>
      </c>
      <c r="DA661" s="326" t="str">
        <f t="shared" si="2930"/>
        <v/>
      </c>
      <c r="DB661" s="327" t="str">
        <f t="shared" si="2931"/>
        <v/>
      </c>
      <c r="DC661" s="327" t="str">
        <f t="shared" si="2932"/>
        <v/>
      </c>
      <c r="DD661" s="327" t="str">
        <f t="shared" si="2933"/>
        <v/>
      </c>
      <c r="DE661" s="326" t="str">
        <f t="shared" si="2934"/>
        <v/>
      </c>
      <c r="DF661" s="326" t="str">
        <f t="shared" si="2935"/>
        <v/>
      </c>
      <c r="DG661" s="326" t="str">
        <f t="shared" si="2936"/>
        <v/>
      </c>
      <c r="DH661" s="326" t="str">
        <f t="shared" si="2937"/>
        <v/>
      </c>
      <c r="DI661" s="326" t="str">
        <f t="shared" si="2938"/>
        <v/>
      </c>
      <c r="DJ661" s="325" t="str">
        <f t="shared" si="2939"/>
        <v/>
      </c>
      <c r="DK661" s="324" t="str">
        <f t="shared" si="2940"/>
        <v/>
      </c>
      <c r="DL661" s="428">
        <f t="shared" si="2941"/>
        <v>0</v>
      </c>
      <c r="DM661" s="66">
        <f t="shared" si="2942"/>
        <v>0</v>
      </c>
      <c r="DN661" s="66">
        <f t="shared" si="2943"/>
        <v>0</v>
      </c>
      <c r="DO661" s="66">
        <f t="shared" si="2944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18"/>
        <v/>
      </c>
      <c r="CA662" s="373" t="str">
        <f t="shared" si="2919"/>
        <v/>
      </c>
      <c r="CB662" s="373" t="str">
        <f t="shared" si="2920"/>
        <v/>
      </c>
      <c r="CC662" s="462" t="str">
        <f t="shared" si="2921"/>
        <v/>
      </c>
      <c r="CD662" s="1108" t="str">
        <f t="shared" si="2952"/>
        <v/>
      </c>
      <c r="CE662" s="1109" t="str">
        <f t="shared" si="2953"/>
        <v/>
      </c>
      <c r="CF662" s="1110" t="str">
        <f t="shared" si="2953"/>
        <v/>
      </c>
      <c r="CG662" s="1110" t="str">
        <f t="shared" si="2953"/>
        <v/>
      </c>
      <c r="CH662" s="1110" t="str">
        <f t="shared" si="2953"/>
        <v/>
      </c>
      <c r="CI662" s="1110" t="str">
        <f t="shared" si="2953"/>
        <v/>
      </c>
      <c r="CJ662" s="1110" t="str">
        <f t="shared" si="2953"/>
        <v/>
      </c>
      <c r="CK662" s="1111" t="str">
        <f t="shared" si="2953"/>
        <v/>
      </c>
      <c r="CL662" s="1111" t="str">
        <f t="shared" si="2953"/>
        <v/>
      </c>
      <c r="CM662" s="1111" t="str">
        <f t="shared" si="2953"/>
        <v/>
      </c>
      <c r="CN662" s="1110" t="str">
        <f t="shared" si="2953"/>
        <v/>
      </c>
      <c r="CO662" s="1110" t="str">
        <f t="shared" si="2953"/>
        <v/>
      </c>
      <c r="CP662" s="1110" t="str">
        <f t="shared" si="2953"/>
        <v/>
      </c>
      <c r="CQ662" s="1110" t="str">
        <f t="shared" si="2953"/>
        <v/>
      </c>
      <c r="CR662" s="1110" t="str">
        <f t="shared" si="2953"/>
        <v/>
      </c>
      <c r="CS662" s="1109" t="str">
        <f t="shared" si="2953"/>
        <v/>
      </c>
      <c r="CT662" s="1112" t="str">
        <f t="shared" si="2953"/>
        <v/>
      </c>
      <c r="CU662" s="324" t="str">
        <f t="shared" si="2924"/>
        <v/>
      </c>
      <c r="CV662" s="325" t="str">
        <f t="shared" si="2925"/>
        <v/>
      </c>
      <c r="CW662" s="326" t="str">
        <f t="shared" si="2926"/>
        <v/>
      </c>
      <c r="CX662" s="326" t="str">
        <f t="shared" si="2927"/>
        <v/>
      </c>
      <c r="CY662" s="326" t="str">
        <f t="shared" si="2928"/>
        <v/>
      </c>
      <c r="CZ662" s="326" t="str">
        <f t="shared" si="2929"/>
        <v/>
      </c>
      <c r="DA662" s="326" t="str">
        <f t="shared" si="2930"/>
        <v/>
      </c>
      <c r="DB662" s="327" t="str">
        <f t="shared" si="2931"/>
        <v/>
      </c>
      <c r="DC662" s="327" t="str">
        <f t="shared" si="2932"/>
        <v/>
      </c>
      <c r="DD662" s="327" t="str">
        <f t="shared" si="2933"/>
        <v/>
      </c>
      <c r="DE662" s="326" t="str">
        <f t="shared" si="2934"/>
        <v/>
      </c>
      <c r="DF662" s="326" t="str">
        <f t="shared" si="2935"/>
        <v/>
      </c>
      <c r="DG662" s="326" t="str">
        <f t="shared" si="2936"/>
        <v/>
      </c>
      <c r="DH662" s="326" t="str">
        <f t="shared" si="2937"/>
        <v/>
      </c>
      <c r="DI662" s="326" t="str">
        <f t="shared" si="2938"/>
        <v/>
      </c>
      <c r="DJ662" s="325" t="str">
        <f t="shared" si="2939"/>
        <v/>
      </c>
      <c r="DK662" s="324" t="str">
        <f t="shared" si="2940"/>
        <v/>
      </c>
      <c r="DL662" s="428">
        <f t="shared" si="2941"/>
        <v>0</v>
      </c>
      <c r="DM662" s="66">
        <f t="shared" si="2942"/>
        <v>0</v>
      </c>
      <c r="DN662" s="66">
        <f t="shared" si="2943"/>
        <v>0</v>
      </c>
      <c r="DO662" s="66">
        <f t="shared" si="2944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54">IF(B661="","",B661/B$46*B662/12)</f>
        <v/>
      </c>
      <c r="C663" s="531" t="str">
        <f t="shared" si="2954"/>
        <v/>
      </c>
      <c r="D663" s="531" t="str">
        <f t="shared" si="2954"/>
        <v/>
      </c>
      <c r="E663" s="531" t="str">
        <f t="shared" si="2954"/>
        <v/>
      </c>
      <c r="F663" s="531" t="str">
        <f t="shared" si="2954"/>
        <v/>
      </c>
      <c r="G663" s="531" t="str">
        <f t="shared" si="2954"/>
        <v/>
      </c>
      <c r="H663" s="531" t="str">
        <f t="shared" si="2954"/>
        <v/>
      </c>
      <c r="I663" s="531" t="str">
        <f t="shared" si="2954"/>
        <v/>
      </c>
      <c r="J663" s="531" t="str">
        <f t="shared" si="2954"/>
        <v/>
      </c>
      <c r="K663" s="531" t="str">
        <f t="shared" ref="K663:R663" si="2955">IF(K661="","",K661/K$46*K662/12)</f>
        <v/>
      </c>
      <c r="L663" s="531" t="str">
        <f t="shared" si="2955"/>
        <v/>
      </c>
      <c r="M663" s="531" t="str">
        <f t="shared" si="2955"/>
        <v/>
      </c>
      <c r="N663" s="531" t="str">
        <f t="shared" si="2955"/>
        <v/>
      </c>
      <c r="O663" s="531" t="str">
        <f t="shared" si="2955"/>
        <v/>
      </c>
      <c r="P663" s="531" t="str">
        <f t="shared" si="2955"/>
        <v/>
      </c>
      <c r="Q663" s="531" t="str">
        <f t="shared" si="2955"/>
        <v/>
      </c>
      <c r="R663" s="531" t="str">
        <f t="shared" si="2955"/>
        <v/>
      </c>
      <c r="S663" s="532"/>
      <c r="T663" s="531" t="str">
        <f t="shared" ref="T663:AB663" si="2956">IF(T661="","",T661/T$46*T662/12)</f>
        <v/>
      </c>
      <c r="U663" s="531" t="str">
        <f t="shared" si="2956"/>
        <v/>
      </c>
      <c r="V663" s="531" t="str">
        <f t="shared" si="2956"/>
        <v/>
      </c>
      <c r="W663" s="531" t="str">
        <f t="shared" si="2956"/>
        <v/>
      </c>
      <c r="X663" s="531" t="str">
        <f t="shared" si="2956"/>
        <v/>
      </c>
      <c r="Y663" s="531" t="str">
        <f t="shared" si="2956"/>
        <v/>
      </c>
      <c r="Z663" s="531" t="str">
        <f t="shared" si="2956"/>
        <v/>
      </c>
      <c r="AA663" s="531" t="str">
        <f t="shared" si="2956"/>
        <v/>
      </c>
      <c r="AB663" s="531" t="str">
        <f t="shared" si="2956"/>
        <v/>
      </c>
      <c r="AC663" s="531" t="str">
        <f t="shared" ref="AC663:AJ663" si="2957">IF(AC661="","",AC661/AC$46*AC662/12)</f>
        <v/>
      </c>
      <c r="AD663" s="531" t="str">
        <f t="shared" si="2957"/>
        <v/>
      </c>
      <c r="AE663" s="531" t="str">
        <f t="shared" si="2957"/>
        <v/>
      </c>
      <c r="AF663" s="531" t="str">
        <f t="shared" si="2957"/>
        <v/>
      </c>
      <c r="AG663" s="531" t="str">
        <f t="shared" si="2957"/>
        <v/>
      </c>
      <c r="AH663" s="531" t="str">
        <f t="shared" si="2957"/>
        <v/>
      </c>
      <c r="AI663" s="531" t="str">
        <f t="shared" si="2957"/>
        <v/>
      </c>
      <c r="AJ663" s="531" t="str">
        <f t="shared" si="2957"/>
        <v/>
      </c>
      <c r="AK663" s="532"/>
      <c r="AL663" s="531" t="str">
        <f t="shared" ref="AL663:AT663" si="2958">IF(AL661="","",AL661/AL$46*AL662/12)</f>
        <v/>
      </c>
      <c r="AM663" s="531" t="str">
        <f t="shared" si="2958"/>
        <v/>
      </c>
      <c r="AN663" s="531" t="str">
        <f t="shared" si="2958"/>
        <v/>
      </c>
      <c r="AO663" s="531" t="str">
        <f t="shared" si="2958"/>
        <v/>
      </c>
      <c r="AP663" s="531" t="str">
        <f t="shared" si="2958"/>
        <v/>
      </c>
      <c r="AQ663" s="531" t="str">
        <f t="shared" si="2958"/>
        <v/>
      </c>
      <c r="AR663" s="531" t="str">
        <f t="shared" si="2958"/>
        <v/>
      </c>
      <c r="AS663" s="531" t="str">
        <f t="shared" si="2958"/>
        <v/>
      </c>
      <c r="AT663" s="531" t="str">
        <f t="shared" si="2958"/>
        <v/>
      </c>
      <c r="AU663" s="531" t="str">
        <f t="shared" ref="AU663:BB663" si="2959">IF(AU661="","",AU661/AU$46*AU662/12)</f>
        <v/>
      </c>
      <c r="AV663" s="531" t="str">
        <f t="shared" si="2959"/>
        <v/>
      </c>
      <c r="AW663" s="531" t="str">
        <f t="shared" si="2959"/>
        <v/>
      </c>
      <c r="AX663" s="531" t="str">
        <f t="shared" si="2959"/>
        <v/>
      </c>
      <c r="AY663" s="531" t="str">
        <f t="shared" si="2959"/>
        <v/>
      </c>
      <c r="AZ663" s="531" t="str">
        <f t="shared" si="2959"/>
        <v/>
      </c>
      <c r="BA663" s="531" t="str">
        <f t="shared" si="2959"/>
        <v/>
      </c>
      <c r="BB663" s="531" t="str">
        <f t="shared" si="2959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60">IF(BJ661="","",BJ661/BJ$46*BJ662/12)</f>
        <v/>
      </c>
      <c r="BK663" s="531" t="str">
        <f t="shared" si="2960"/>
        <v/>
      </c>
      <c r="BL663" s="531" t="str">
        <f t="shared" si="2960"/>
        <v/>
      </c>
      <c r="BM663" s="531" t="str">
        <f t="shared" ref="BM663:BT663" si="2961">IF(BM661="","",BM661/BM$46*BM662/12)</f>
        <v/>
      </c>
      <c r="BN663" s="531" t="str">
        <f t="shared" si="2961"/>
        <v/>
      </c>
      <c r="BO663" s="531" t="str">
        <f t="shared" si="2961"/>
        <v/>
      </c>
      <c r="BP663" s="531" t="str">
        <f t="shared" si="2961"/>
        <v/>
      </c>
      <c r="BQ663" s="531" t="str">
        <f t="shared" si="2961"/>
        <v/>
      </c>
      <c r="BR663" s="531" t="str">
        <f t="shared" si="2961"/>
        <v/>
      </c>
      <c r="BS663" s="531" t="str">
        <f t="shared" si="2961"/>
        <v/>
      </c>
      <c r="BT663" s="531" t="str">
        <f t="shared" si="2961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18"/>
        <v/>
      </c>
      <c r="CA663" s="398" t="str">
        <f t="shared" si="2919"/>
        <v/>
      </c>
      <c r="CB663" s="398" t="str">
        <f t="shared" si="2920"/>
        <v/>
      </c>
      <c r="CC663" s="465" t="str">
        <f t="shared" si="2921"/>
        <v/>
      </c>
      <c r="CD663" s="111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4" t="str">
        <f t="shared" si="2953"/>
        <v/>
      </c>
      <c r="CF663" s="1115" t="str">
        <f t="shared" si="2953"/>
        <v/>
      </c>
      <c r="CG663" s="1115" t="str">
        <f t="shared" si="2953"/>
        <v/>
      </c>
      <c r="CH663" s="1115" t="str">
        <f t="shared" si="2953"/>
        <v/>
      </c>
      <c r="CI663" s="1115" t="str">
        <f t="shared" si="2953"/>
        <v/>
      </c>
      <c r="CJ663" s="1115" t="str">
        <f t="shared" si="2953"/>
        <v/>
      </c>
      <c r="CK663" s="1116" t="str">
        <f t="shared" si="2953"/>
        <v/>
      </c>
      <c r="CL663" s="1116" t="str">
        <f t="shared" si="2953"/>
        <v/>
      </c>
      <c r="CM663" s="1116" t="str">
        <f t="shared" si="2953"/>
        <v/>
      </c>
      <c r="CN663" s="1115" t="str">
        <f t="shared" si="2953"/>
        <v/>
      </c>
      <c r="CO663" s="1115" t="str">
        <f t="shared" si="2953"/>
        <v/>
      </c>
      <c r="CP663" s="1115" t="str">
        <f t="shared" si="2953"/>
        <v/>
      </c>
      <c r="CQ663" s="1115" t="str">
        <f t="shared" si="2953"/>
        <v/>
      </c>
      <c r="CR663" s="1115" t="str">
        <f t="shared" si="2953"/>
        <v/>
      </c>
      <c r="CS663" s="1114" t="str">
        <f t="shared" si="2953"/>
        <v/>
      </c>
      <c r="CT663" s="1117" t="str">
        <f t="shared" si="2953"/>
        <v/>
      </c>
      <c r="CU663" s="312" t="str">
        <f t="shared" si="2924"/>
        <v/>
      </c>
      <c r="CV663" s="313" t="str">
        <f t="shared" si="2925"/>
        <v/>
      </c>
      <c r="CW663" s="314" t="str">
        <f t="shared" si="2926"/>
        <v/>
      </c>
      <c r="CX663" s="314" t="str">
        <f t="shared" si="2927"/>
        <v/>
      </c>
      <c r="CY663" s="314" t="str">
        <f t="shared" si="2928"/>
        <v/>
      </c>
      <c r="CZ663" s="314" t="str">
        <f t="shared" si="2929"/>
        <v/>
      </c>
      <c r="DA663" s="314" t="str">
        <f t="shared" si="2930"/>
        <v/>
      </c>
      <c r="DB663" s="315" t="str">
        <f t="shared" si="2931"/>
        <v/>
      </c>
      <c r="DC663" s="315" t="str">
        <f t="shared" si="2932"/>
        <v/>
      </c>
      <c r="DD663" s="315" t="str">
        <f t="shared" si="2933"/>
        <v/>
      </c>
      <c r="DE663" s="314" t="str">
        <f t="shared" si="2934"/>
        <v/>
      </c>
      <c r="DF663" s="314" t="str">
        <f t="shared" si="2935"/>
        <v/>
      </c>
      <c r="DG663" s="314" t="str">
        <f t="shared" si="2936"/>
        <v/>
      </c>
      <c r="DH663" s="314" t="str">
        <f t="shared" si="2937"/>
        <v/>
      </c>
      <c r="DI663" s="314" t="str">
        <f t="shared" si="2938"/>
        <v/>
      </c>
      <c r="DJ663" s="313" t="str">
        <f t="shared" si="2939"/>
        <v/>
      </c>
      <c r="DK663" s="312" t="str">
        <f t="shared" si="2940"/>
        <v/>
      </c>
      <c r="DL663" s="428">
        <f t="shared" si="2941"/>
        <v>0</v>
      </c>
      <c r="DM663" s="66">
        <f t="shared" si="2942"/>
        <v>0</v>
      </c>
      <c r="DN663" s="66">
        <f t="shared" si="2943"/>
        <v>0</v>
      </c>
      <c r="DO663" s="66">
        <f t="shared" si="2944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9"/>
      <c r="CE664" s="1119"/>
      <c r="CF664" s="1119"/>
      <c r="CG664" s="1119"/>
      <c r="CH664" s="1119"/>
      <c r="CI664" s="1119"/>
      <c r="CJ664" s="1119"/>
      <c r="CK664" s="1119"/>
      <c r="CL664" s="1119"/>
      <c r="CM664" s="1119"/>
      <c r="CN664" s="1119"/>
      <c r="CO664" s="1119"/>
      <c r="CP664" s="1119"/>
      <c r="CQ664" s="1119"/>
      <c r="CR664" s="1119"/>
      <c r="CS664" s="1119"/>
      <c r="CT664" s="1120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62">IF(DL665&lt;3,"",(SUM(B665:R665)-MIN(B665:R665)-MAX(B665:R665))/(DL665-2))</f>
        <v/>
      </c>
      <c r="CA665" s="373" t="str">
        <f t="shared" ref="CA665:CA680" si="2963">IF(DM665&lt;3,"",(SUM(T665:AJ665)-MIN(T665:AJ665)-MAX(T665:AJ665))/(DM665-2))</f>
        <v/>
      </c>
      <c r="CB665" s="373" t="str">
        <f t="shared" ref="CB665:CB680" si="2964">IF(DN665&lt;3,"",(SUM(AL665:BB665)-MIN(AL665:BB665)-MAX(AL665:BB665))/(DN665-2))</f>
        <v/>
      </c>
      <c r="CC665" s="462" t="str">
        <f t="shared" ref="CC665:CC680" si="2965">IF(DO665&lt;3,"",(SUM(BD665:BT665)-MIN(BD665:BT665)-MAX(BD665:BT665))/(DO665-2))</f>
        <v/>
      </c>
      <c r="CD665" s="1108" t="str">
        <f t="shared" ref="CD665:CD675" si="296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9" t="str">
        <f t="shared" si="2953"/>
        <v/>
      </c>
      <c r="CF665" s="1110" t="str">
        <f t="shared" si="2953"/>
        <v/>
      </c>
      <c r="CG665" s="1110" t="str">
        <f t="shared" si="2953"/>
        <v/>
      </c>
      <c r="CH665" s="1110" t="str">
        <f t="shared" si="2953"/>
        <v/>
      </c>
      <c r="CI665" s="1110" t="str">
        <f t="shared" si="2953"/>
        <v/>
      </c>
      <c r="CJ665" s="1110" t="str">
        <f t="shared" si="2953"/>
        <v/>
      </c>
      <c r="CK665" s="1111" t="str">
        <f t="shared" si="2953"/>
        <v/>
      </c>
      <c r="CL665" s="1111" t="str">
        <f t="shared" si="2953"/>
        <v/>
      </c>
      <c r="CM665" s="1111" t="str">
        <f t="shared" si="2953"/>
        <v/>
      </c>
      <c r="CN665" s="1110" t="str">
        <f t="shared" si="2953"/>
        <v/>
      </c>
      <c r="CO665" s="1110" t="str">
        <f t="shared" si="2953"/>
        <v/>
      </c>
      <c r="CP665" s="1110" t="str">
        <f t="shared" si="2953"/>
        <v/>
      </c>
      <c r="CQ665" s="1110" t="str">
        <f t="shared" si="2953"/>
        <v/>
      </c>
      <c r="CR665" s="1110" t="str">
        <f t="shared" si="2953"/>
        <v/>
      </c>
      <c r="CS665" s="1109" t="str">
        <f t="shared" si="2953"/>
        <v/>
      </c>
      <c r="CT665" s="1112" t="str">
        <f t="shared" si="2953"/>
        <v/>
      </c>
      <c r="CU665" s="324" t="str">
        <f t="shared" ref="CU665:CU675" si="296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96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96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97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97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97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97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97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97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97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97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97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97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98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98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98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98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984">COUNT(B665:R665)</f>
        <v>0</v>
      </c>
      <c r="DM665" s="66">
        <f t="shared" ref="DM665:DM675" si="2985">COUNT(T665:AJ665)</f>
        <v>0</v>
      </c>
      <c r="DN665" s="66">
        <f t="shared" ref="DN665:DN675" si="2986">COUNT(AL665:BB665)</f>
        <v>0</v>
      </c>
      <c r="DO665" s="66">
        <f t="shared" ref="DO665:DO675" si="2987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988">IF(B665="","",B665/B$46*8/12*5/7*0.5)</f>
        <v/>
      </c>
      <c r="C666" s="408" t="str">
        <f t="shared" si="2988"/>
        <v/>
      </c>
      <c r="D666" s="408" t="str">
        <f t="shared" si="2988"/>
        <v/>
      </c>
      <c r="E666" s="408" t="str">
        <f t="shared" si="2988"/>
        <v/>
      </c>
      <c r="F666" s="408" t="str">
        <f t="shared" si="2988"/>
        <v/>
      </c>
      <c r="G666" s="408" t="str">
        <f t="shared" si="2988"/>
        <v/>
      </c>
      <c r="H666" s="408" t="str">
        <f t="shared" si="2988"/>
        <v/>
      </c>
      <c r="I666" s="408" t="str">
        <f t="shared" si="2988"/>
        <v/>
      </c>
      <c r="J666" s="408" t="str">
        <f t="shared" si="2988"/>
        <v/>
      </c>
      <c r="K666" s="408" t="str">
        <f t="shared" ref="K666:R666" si="2989">IF(K665="","",K665/K$46*8/12*5/7*0.5)</f>
        <v/>
      </c>
      <c r="L666" s="408" t="str">
        <f t="shared" si="2989"/>
        <v/>
      </c>
      <c r="M666" s="408" t="str">
        <f t="shared" si="2989"/>
        <v/>
      </c>
      <c r="N666" s="408" t="str">
        <f t="shared" si="2989"/>
        <v/>
      </c>
      <c r="O666" s="408" t="str">
        <f t="shared" si="2989"/>
        <v/>
      </c>
      <c r="P666" s="408" t="str">
        <f t="shared" si="2989"/>
        <v/>
      </c>
      <c r="Q666" s="408" t="str">
        <f t="shared" si="2989"/>
        <v/>
      </c>
      <c r="R666" s="408" t="str">
        <f t="shared" si="2989"/>
        <v/>
      </c>
      <c r="S666" s="427"/>
      <c r="T666" s="408" t="str">
        <f t="shared" ref="T666:AB666" si="2990">IF(T665="","",T665/T$46*8/12*5/7*0.5)</f>
        <v/>
      </c>
      <c r="U666" s="408" t="str">
        <f t="shared" si="2990"/>
        <v/>
      </c>
      <c r="V666" s="408" t="str">
        <f t="shared" si="2990"/>
        <v/>
      </c>
      <c r="W666" s="408" t="str">
        <f t="shared" si="2990"/>
        <v/>
      </c>
      <c r="X666" s="408" t="str">
        <f t="shared" si="2990"/>
        <v/>
      </c>
      <c r="Y666" s="408" t="str">
        <f t="shared" si="2990"/>
        <v/>
      </c>
      <c r="Z666" s="408" t="str">
        <f t="shared" si="2990"/>
        <v/>
      </c>
      <c r="AA666" s="408" t="str">
        <f t="shared" si="2990"/>
        <v/>
      </c>
      <c r="AB666" s="408" t="str">
        <f t="shared" si="2990"/>
        <v/>
      </c>
      <c r="AC666" s="408" t="str">
        <f t="shared" ref="AC666:AJ666" si="2991">IF(AC665="","",AC665/AC$46*8/12*5/7*0.5)</f>
        <v/>
      </c>
      <c r="AD666" s="408" t="str">
        <f t="shared" si="2991"/>
        <v/>
      </c>
      <c r="AE666" s="408" t="str">
        <f t="shared" si="2991"/>
        <v/>
      </c>
      <c r="AF666" s="408" t="str">
        <f t="shared" si="2991"/>
        <v/>
      </c>
      <c r="AG666" s="408" t="str">
        <f t="shared" si="2991"/>
        <v/>
      </c>
      <c r="AH666" s="408" t="str">
        <f t="shared" si="2991"/>
        <v/>
      </c>
      <c r="AI666" s="408" t="str">
        <f t="shared" si="2991"/>
        <v/>
      </c>
      <c r="AJ666" s="408" t="str">
        <f t="shared" si="2991"/>
        <v/>
      </c>
      <c r="AK666" s="427"/>
      <c r="AL666" s="408" t="str">
        <f t="shared" ref="AL666:AT666" si="2992">IF(AL665="","",AL665/AL$46*8/12*5/7*0.5)</f>
        <v/>
      </c>
      <c r="AM666" s="408" t="str">
        <f t="shared" si="2992"/>
        <v/>
      </c>
      <c r="AN666" s="408" t="str">
        <f t="shared" si="2992"/>
        <v/>
      </c>
      <c r="AO666" s="408" t="str">
        <f t="shared" si="2992"/>
        <v/>
      </c>
      <c r="AP666" s="408" t="str">
        <f t="shared" si="2992"/>
        <v/>
      </c>
      <c r="AQ666" s="408" t="str">
        <f t="shared" si="2992"/>
        <v/>
      </c>
      <c r="AR666" s="408" t="str">
        <f t="shared" si="2992"/>
        <v/>
      </c>
      <c r="AS666" s="408" t="str">
        <f t="shared" si="2992"/>
        <v/>
      </c>
      <c r="AT666" s="408" t="str">
        <f t="shared" si="2992"/>
        <v/>
      </c>
      <c r="AU666" s="408" t="str">
        <f t="shared" ref="AU666:BB666" si="2993">IF(AU665="","",AU665/AU$46*8/12*5/7*0.5)</f>
        <v/>
      </c>
      <c r="AV666" s="408" t="str">
        <f t="shared" si="2993"/>
        <v/>
      </c>
      <c r="AW666" s="408" t="str">
        <f t="shared" si="2993"/>
        <v/>
      </c>
      <c r="AX666" s="408" t="str">
        <f t="shared" si="2993"/>
        <v/>
      </c>
      <c r="AY666" s="408" t="str">
        <f t="shared" si="2993"/>
        <v/>
      </c>
      <c r="AZ666" s="408" t="str">
        <f t="shared" si="2993"/>
        <v/>
      </c>
      <c r="BA666" s="408" t="str">
        <f t="shared" si="2993"/>
        <v/>
      </c>
      <c r="BB666" s="408" t="str">
        <f t="shared" si="2993"/>
        <v/>
      </c>
      <c r="BC666" s="427"/>
      <c r="BD666" s="408" t="str">
        <f t="shared" ref="BD666:BL666" si="2994">IF(BD665="","",BD665/BD$46*8/12*5/7*0.5)</f>
        <v/>
      </c>
      <c r="BE666" s="408" t="str">
        <f t="shared" si="2994"/>
        <v/>
      </c>
      <c r="BF666" s="408" t="str">
        <f t="shared" si="2994"/>
        <v/>
      </c>
      <c r="BG666" s="408" t="str">
        <f t="shared" si="2994"/>
        <v/>
      </c>
      <c r="BH666" s="408" t="str">
        <f t="shared" si="2994"/>
        <v/>
      </c>
      <c r="BI666" s="408" t="str">
        <f t="shared" si="2994"/>
        <v/>
      </c>
      <c r="BJ666" s="408" t="str">
        <f t="shared" si="2994"/>
        <v/>
      </c>
      <c r="BK666" s="408" t="str">
        <f t="shared" si="2994"/>
        <v/>
      </c>
      <c r="BL666" s="408" t="str">
        <f t="shared" si="2994"/>
        <v/>
      </c>
      <c r="BM666" s="408" t="str">
        <f t="shared" ref="BM666:BT666" si="2995">IF(BM665="","",BM665/BM$46*8/12*5/7*0.5)</f>
        <v/>
      </c>
      <c r="BN666" s="408" t="str">
        <f t="shared" si="2995"/>
        <v/>
      </c>
      <c r="BO666" s="408" t="str">
        <f t="shared" si="2995"/>
        <v/>
      </c>
      <c r="BP666" s="408" t="str">
        <f t="shared" si="2995"/>
        <v/>
      </c>
      <c r="BQ666" s="408" t="str">
        <f t="shared" si="2995"/>
        <v/>
      </c>
      <c r="BR666" s="408" t="str">
        <f t="shared" si="2995"/>
        <v/>
      </c>
      <c r="BS666" s="408" t="str">
        <f t="shared" si="2995"/>
        <v/>
      </c>
      <c r="BT666" s="408" t="str">
        <f t="shared" si="2995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62"/>
        <v/>
      </c>
      <c r="CA666" s="398" t="str">
        <f t="shared" si="2963"/>
        <v/>
      </c>
      <c r="CB666" s="398" t="str">
        <f t="shared" si="2964"/>
        <v/>
      </c>
      <c r="CC666" s="465" t="str">
        <f t="shared" si="2965"/>
        <v/>
      </c>
      <c r="CD666" s="1113" t="str">
        <f t="shared" si="2966"/>
        <v/>
      </c>
      <c r="CE666" s="1114" t="str">
        <f t="shared" si="2953"/>
        <v/>
      </c>
      <c r="CF666" s="1115" t="str">
        <f t="shared" si="2953"/>
        <v/>
      </c>
      <c r="CG666" s="1115" t="str">
        <f t="shared" si="2953"/>
        <v/>
      </c>
      <c r="CH666" s="1115" t="str">
        <f t="shared" si="2953"/>
        <v/>
      </c>
      <c r="CI666" s="1115" t="str">
        <f t="shared" si="2953"/>
        <v/>
      </c>
      <c r="CJ666" s="1115" t="str">
        <f t="shared" si="2953"/>
        <v/>
      </c>
      <c r="CK666" s="1116" t="str">
        <f t="shared" si="2953"/>
        <v/>
      </c>
      <c r="CL666" s="1116" t="str">
        <f t="shared" si="2953"/>
        <v/>
      </c>
      <c r="CM666" s="1116" t="str">
        <f t="shared" si="2953"/>
        <v/>
      </c>
      <c r="CN666" s="1115" t="str">
        <f t="shared" si="2953"/>
        <v/>
      </c>
      <c r="CO666" s="1115" t="str">
        <f t="shared" si="2953"/>
        <v/>
      </c>
      <c r="CP666" s="1115" t="str">
        <f t="shared" si="2953"/>
        <v/>
      </c>
      <c r="CQ666" s="1115" t="str">
        <f t="shared" si="2953"/>
        <v/>
      </c>
      <c r="CR666" s="1115" t="str">
        <f t="shared" si="2953"/>
        <v/>
      </c>
      <c r="CS666" s="1114" t="str">
        <f t="shared" si="2953"/>
        <v/>
      </c>
      <c r="CT666" s="1117" t="str">
        <f t="shared" si="2953"/>
        <v/>
      </c>
      <c r="CU666" s="312" t="str">
        <f t="shared" si="2967"/>
        <v/>
      </c>
      <c r="CV666" s="313" t="str">
        <f t="shared" si="2968"/>
        <v/>
      </c>
      <c r="CW666" s="314" t="str">
        <f t="shared" si="2969"/>
        <v/>
      </c>
      <c r="CX666" s="314" t="str">
        <f t="shared" si="2970"/>
        <v/>
      </c>
      <c r="CY666" s="314" t="str">
        <f t="shared" si="2971"/>
        <v/>
      </c>
      <c r="CZ666" s="314" t="str">
        <f t="shared" si="2972"/>
        <v/>
      </c>
      <c r="DA666" s="314" t="str">
        <f t="shared" si="2973"/>
        <v/>
      </c>
      <c r="DB666" s="315" t="str">
        <f t="shared" si="2974"/>
        <v/>
      </c>
      <c r="DC666" s="315" t="str">
        <f t="shared" si="2975"/>
        <v/>
      </c>
      <c r="DD666" s="315" t="str">
        <f t="shared" si="2976"/>
        <v/>
      </c>
      <c r="DE666" s="314" t="str">
        <f t="shared" si="2977"/>
        <v/>
      </c>
      <c r="DF666" s="314" t="str">
        <f t="shared" si="2978"/>
        <v/>
      </c>
      <c r="DG666" s="314" t="str">
        <f t="shared" si="2979"/>
        <v/>
      </c>
      <c r="DH666" s="314" t="str">
        <f t="shared" si="2980"/>
        <v/>
      </c>
      <c r="DI666" s="314" t="str">
        <f t="shared" si="2981"/>
        <v/>
      </c>
      <c r="DJ666" s="313" t="str">
        <f t="shared" si="2982"/>
        <v/>
      </c>
      <c r="DK666" s="312" t="str">
        <f t="shared" si="2983"/>
        <v/>
      </c>
      <c r="DL666" s="428">
        <f t="shared" si="2984"/>
        <v>0</v>
      </c>
      <c r="DM666" s="66">
        <f t="shared" si="2985"/>
        <v>0</v>
      </c>
      <c r="DN666" s="66">
        <f t="shared" si="2986"/>
        <v>0</v>
      </c>
      <c r="DO666" s="66">
        <f t="shared" si="2987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62"/>
        <v/>
      </c>
      <c r="CA667" s="373" t="str">
        <f t="shared" si="2963"/>
        <v/>
      </c>
      <c r="CB667" s="373" t="str">
        <f t="shared" si="2964"/>
        <v/>
      </c>
      <c r="CC667" s="462" t="str">
        <f t="shared" si="2965"/>
        <v/>
      </c>
      <c r="CD667" s="1108" t="str">
        <f t="shared" si="2966"/>
        <v/>
      </c>
      <c r="CE667" s="1109" t="str">
        <f t="shared" si="2953"/>
        <v/>
      </c>
      <c r="CF667" s="1110" t="str">
        <f t="shared" si="2953"/>
        <v/>
      </c>
      <c r="CG667" s="1110" t="str">
        <f t="shared" si="2953"/>
        <v/>
      </c>
      <c r="CH667" s="1110" t="str">
        <f t="shared" si="2953"/>
        <v/>
      </c>
      <c r="CI667" s="1110" t="str">
        <f t="shared" si="2953"/>
        <v/>
      </c>
      <c r="CJ667" s="1110" t="str">
        <f t="shared" si="2953"/>
        <v/>
      </c>
      <c r="CK667" s="1111" t="str">
        <f t="shared" si="2953"/>
        <v/>
      </c>
      <c r="CL667" s="1111" t="str">
        <f t="shared" si="2953"/>
        <v/>
      </c>
      <c r="CM667" s="1111" t="str">
        <f t="shared" si="2953"/>
        <v/>
      </c>
      <c r="CN667" s="1110" t="str">
        <f t="shared" si="2953"/>
        <v/>
      </c>
      <c r="CO667" s="1110" t="str">
        <f t="shared" si="2953"/>
        <v/>
      </c>
      <c r="CP667" s="1110" t="str">
        <f t="shared" si="2953"/>
        <v/>
      </c>
      <c r="CQ667" s="1110" t="str">
        <f t="shared" si="2953"/>
        <v/>
      </c>
      <c r="CR667" s="1110" t="str">
        <f t="shared" si="2953"/>
        <v/>
      </c>
      <c r="CS667" s="1109" t="str">
        <f t="shared" si="2953"/>
        <v/>
      </c>
      <c r="CT667" s="1112" t="str">
        <f t="shared" si="2953"/>
        <v/>
      </c>
      <c r="CU667" s="324" t="str">
        <f t="shared" si="2967"/>
        <v/>
      </c>
      <c r="CV667" s="325" t="str">
        <f t="shared" si="2968"/>
        <v/>
      </c>
      <c r="CW667" s="326" t="str">
        <f t="shared" si="2969"/>
        <v/>
      </c>
      <c r="CX667" s="326" t="str">
        <f t="shared" si="2970"/>
        <v/>
      </c>
      <c r="CY667" s="326" t="str">
        <f t="shared" si="2971"/>
        <v/>
      </c>
      <c r="CZ667" s="326" t="str">
        <f t="shared" si="2972"/>
        <v/>
      </c>
      <c r="DA667" s="326" t="str">
        <f t="shared" si="2973"/>
        <v/>
      </c>
      <c r="DB667" s="327" t="str">
        <f t="shared" si="2974"/>
        <v/>
      </c>
      <c r="DC667" s="327" t="str">
        <f t="shared" si="2975"/>
        <v/>
      </c>
      <c r="DD667" s="327" t="str">
        <f t="shared" si="2976"/>
        <v/>
      </c>
      <c r="DE667" s="326" t="str">
        <f t="shared" si="2977"/>
        <v/>
      </c>
      <c r="DF667" s="326" t="str">
        <f t="shared" si="2978"/>
        <v/>
      </c>
      <c r="DG667" s="326" t="str">
        <f t="shared" si="2979"/>
        <v/>
      </c>
      <c r="DH667" s="326" t="str">
        <f t="shared" si="2980"/>
        <v/>
      </c>
      <c r="DI667" s="326" t="str">
        <f t="shared" si="2981"/>
        <v/>
      </c>
      <c r="DJ667" s="325" t="str">
        <f t="shared" si="2982"/>
        <v/>
      </c>
      <c r="DK667" s="324" t="str">
        <f t="shared" si="2983"/>
        <v/>
      </c>
      <c r="DL667" s="428">
        <f t="shared" si="2984"/>
        <v>0</v>
      </c>
      <c r="DM667" s="66">
        <f t="shared" si="2985"/>
        <v>0</v>
      </c>
      <c r="DN667" s="66">
        <f t="shared" si="2986"/>
        <v>0</v>
      </c>
      <c r="DO667" s="66">
        <f t="shared" si="2987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62"/>
        <v/>
      </c>
      <c r="CA668" s="373" t="str">
        <f t="shared" si="2963"/>
        <v/>
      </c>
      <c r="CB668" s="373" t="str">
        <f t="shared" si="2964"/>
        <v/>
      </c>
      <c r="CC668" s="462" t="str">
        <f t="shared" si="2965"/>
        <v/>
      </c>
      <c r="CD668" s="1108" t="str">
        <f t="shared" si="2966"/>
        <v/>
      </c>
      <c r="CE668" s="1109" t="str">
        <f t="shared" si="2953"/>
        <v/>
      </c>
      <c r="CF668" s="1110" t="str">
        <f t="shared" si="2953"/>
        <v/>
      </c>
      <c r="CG668" s="1110" t="str">
        <f t="shared" si="2953"/>
        <v/>
      </c>
      <c r="CH668" s="1110" t="str">
        <f t="shared" si="2953"/>
        <v/>
      </c>
      <c r="CI668" s="1110" t="str">
        <f t="shared" si="2953"/>
        <v/>
      </c>
      <c r="CJ668" s="1110" t="str">
        <f t="shared" si="2953"/>
        <v/>
      </c>
      <c r="CK668" s="1111" t="str">
        <f t="shared" si="2953"/>
        <v/>
      </c>
      <c r="CL668" s="1111" t="str">
        <f t="shared" si="2953"/>
        <v/>
      </c>
      <c r="CM668" s="1111" t="str">
        <f t="shared" si="2953"/>
        <v/>
      </c>
      <c r="CN668" s="1110" t="str">
        <f t="shared" si="2953"/>
        <v/>
      </c>
      <c r="CO668" s="1110" t="str">
        <f t="shared" si="2953"/>
        <v/>
      </c>
      <c r="CP668" s="1110" t="str">
        <f t="shared" si="2953"/>
        <v/>
      </c>
      <c r="CQ668" s="1110" t="str">
        <f t="shared" si="2953"/>
        <v/>
      </c>
      <c r="CR668" s="1110" t="str">
        <f t="shared" si="2953"/>
        <v/>
      </c>
      <c r="CS668" s="1109" t="str">
        <f t="shared" si="2953"/>
        <v/>
      </c>
      <c r="CT668" s="1112" t="str">
        <f t="shared" si="2953"/>
        <v/>
      </c>
      <c r="CU668" s="324" t="str">
        <f t="shared" si="2967"/>
        <v/>
      </c>
      <c r="CV668" s="325" t="str">
        <f t="shared" si="2968"/>
        <v/>
      </c>
      <c r="CW668" s="326" t="str">
        <f t="shared" si="2969"/>
        <v/>
      </c>
      <c r="CX668" s="326" t="str">
        <f t="shared" si="2970"/>
        <v/>
      </c>
      <c r="CY668" s="326" t="str">
        <f t="shared" si="2971"/>
        <v/>
      </c>
      <c r="CZ668" s="326" t="str">
        <f t="shared" si="2972"/>
        <v/>
      </c>
      <c r="DA668" s="326" t="str">
        <f t="shared" si="2973"/>
        <v/>
      </c>
      <c r="DB668" s="327" t="str">
        <f t="shared" si="2974"/>
        <v/>
      </c>
      <c r="DC668" s="327" t="str">
        <f t="shared" si="2975"/>
        <v/>
      </c>
      <c r="DD668" s="327" t="str">
        <f t="shared" si="2976"/>
        <v/>
      </c>
      <c r="DE668" s="326" t="str">
        <f t="shared" si="2977"/>
        <v/>
      </c>
      <c r="DF668" s="326" t="str">
        <f t="shared" si="2978"/>
        <v/>
      </c>
      <c r="DG668" s="326" t="str">
        <f t="shared" si="2979"/>
        <v/>
      </c>
      <c r="DH668" s="326" t="str">
        <f t="shared" si="2980"/>
        <v/>
      </c>
      <c r="DI668" s="326" t="str">
        <f t="shared" si="2981"/>
        <v/>
      </c>
      <c r="DJ668" s="325" t="str">
        <f t="shared" si="2982"/>
        <v/>
      </c>
      <c r="DK668" s="324" t="str">
        <f t="shared" si="2983"/>
        <v/>
      </c>
      <c r="DL668" s="428">
        <f t="shared" si="2984"/>
        <v>0</v>
      </c>
      <c r="DM668" s="66">
        <f t="shared" si="2985"/>
        <v>0</v>
      </c>
      <c r="DN668" s="66">
        <f t="shared" si="2986"/>
        <v>0</v>
      </c>
      <c r="DO668" s="66">
        <f t="shared" si="2987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996">IF(B667="","",B667*B668/0.6/B$46/365)</f>
        <v/>
      </c>
      <c r="C669" s="408" t="str">
        <f t="shared" si="2996"/>
        <v/>
      </c>
      <c r="D669" s="408" t="str">
        <f t="shared" si="2996"/>
        <v/>
      </c>
      <c r="E669" s="408" t="str">
        <f t="shared" si="2996"/>
        <v/>
      </c>
      <c r="F669" s="408" t="str">
        <f t="shared" si="2996"/>
        <v/>
      </c>
      <c r="G669" s="408" t="str">
        <f t="shared" si="2996"/>
        <v/>
      </c>
      <c r="H669" s="408" t="str">
        <f t="shared" si="2996"/>
        <v/>
      </c>
      <c r="I669" s="408" t="str">
        <f t="shared" si="2996"/>
        <v/>
      </c>
      <c r="J669" s="408" t="str">
        <f t="shared" si="2996"/>
        <v/>
      </c>
      <c r="K669" s="408" t="str">
        <f t="shared" ref="K669:R669" si="2997">IF(K667="","",K667*K668/0.6/K$46/365)</f>
        <v/>
      </c>
      <c r="L669" s="408" t="str">
        <f t="shared" si="2997"/>
        <v/>
      </c>
      <c r="M669" s="408" t="str">
        <f t="shared" si="2997"/>
        <v/>
      </c>
      <c r="N669" s="408" t="str">
        <f t="shared" si="2997"/>
        <v/>
      </c>
      <c r="O669" s="408" t="str">
        <f t="shared" si="2997"/>
        <v/>
      </c>
      <c r="P669" s="408" t="str">
        <f t="shared" si="2997"/>
        <v/>
      </c>
      <c r="Q669" s="408" t="str">
        <f t="shared" si="2997"/>
        <v/>
      </c>
      <c r="R669" s="408" t="str">
        <f t="shared" si="2997"/>
        <v/>
      </c>
      <c r="S669" s="427"/>
      <c r="T669" s="408" t="str">
        <f t="shared" ref="T669:AB669" si="2998">IF(T667="","",T667*T668/0.6/T$46/365)</f>
        <v/>
      </c>
      <c r="U669" s="408" t="str">
        <f t="shared" si="2998"/>
        <v/>
      </c>
      <c r="V669" s="408" t="str">
        <f t="shared" si="2998"/>
        <v/>
      </c>
      <c r="W669" s="408" t="str">
        <f t="shared" si="2998"/>
        <v/>
      </c>
      <c r="X669" s="408" t="str">
        <f t="shared" si="2998"/>
        <v/>
      </c>
      <c r="Y669" s="408" t="str">
        <f t="shared" si="2998"/>
        <v/>
      </c>
      <c r="Z669" s="408" t="str">
        <f t="shared" si="2998"/>
        <v/>
      </c>
      <c r="AA669" s="408" t="str">
        <f t="shared" si="2998"/>
        <v/>
      </c>
      <c r="AB669" s="408" t="str">
        <f t="shared" si="2998"/>
        <v/>
      </c>
      <c r="AC669" s="408" t="str">
        <f t="shared" ref="AC669:AJ669" si="2999">IF(AC667="","",AC667*AC668/0.6/AC$46/365)</f>
        <v/>
      </c>
      <c r="AD669" s="408" t="str">
        <f t="shared" si="2999"/>
        <v/>
      </c>
      <c r="AE669" s="408" t="str">
        <f t="shared" si="2999"/>
        <v/>
      </c>
      <c r="AF669" s="408" t="str">
        <f t="shared" si="2999"/>
        <v/>
      </c>
      <c r="AG669" s="408" t="str">
        <f t="shared" si="2999"/>
        <v/>
      </c>
      <c r="AH669" s="408" t="str">
        <f t="shared" si="2999"/>
        <v/>
      </c>
      <c r="AI669" s="408" t="str">
        <f t="shared" si="2999"/>
        <v/>
      </c>
      <c r="AJ669" s="408" t="str">
        <f t="shared" si="2999"/>
        <v/>
      </c>
      <c r="AK669" s="427"/>
      <c r="AL669" s="408" t="str">
        <f t="shared" ref="AL669:AT669" si="3000">IF(AL667="","",AL667*AL668/0.6/AL$46/365)</f>
        <v/>
      </c>
      <c r="AM669" s="408" t="str">
        <f t="shared" si="3000"/>
        <v/>
      </c>
      <c r="AN669" s="408" t="str">
        <f t="shared" si="3000"/>
        <v/>
      </c>
      <c r="AO669" s="408" t="str">
        <f t="shared" si="3000"/>
        <v/>
      </c>
      <c r="AP669" s="408" t="str">
        <f t="shared" si="3000"/>
        <v/>
      </c>
      <c r="AQ669" s="408" t="str">
        <f t="shared" si="3000"/>
        <v/>
      </c>
      <c r="AR669" s="408" t="str">
        <f t="shared" si="3000"/>
        <v/>
      </c>
      <c r="AS669" s="408" t="str">
        <f t="shared" si="3000"/>
        <v/>
      </c>
      <c r="AT669" s="408" t="str">
        <f t="shared" si="3000"/>
        <v/>
      </c>
      <c r="AU669" s="408" t="str">
        <f t="shared" ref="AU669:BB669" si="3001">IF(AU667="","",AU667*AU668/0.6/AU$46/365)</f>
        <v/>
      </c>
      <c r="AV669" s="408" t="str">
        <f t="shared" si="3001"/>
        <v/>
      </c>
      <c r="AW669" s="408" t="str">
        <f t="shared" si="3001"/>
        <v/>
      </c>
      <c r="AX669" s="408" t="str">
        <f t="shared" si="3001"/>
        <v/>
      </c>
      <c r="AY669" s="408" t="str">
        <f t="shared" si="3001"/>
        <v/>
      </c>
      <c r="AZ669" s="408" t="str">
        <f t="shared" si="3001"/>
        <v/>
      </c>
      <c r="BA669" s="408" t="str">
        <f t="shared" si="3001"/>
        <v/>
      </c>
      <c r="BB669" s="408" t="str">
        <f t="shared" si="3001"/>
        <v/>
      </c>
      <c r="BC669" s="427"/>
      <c r="BD669" s="408" t="str">
        <f t="shared" ref="BD669:BL669" si="3002">IF(BD667="","",BD667*BD668/0.6/BD$46/365)</f>
        <v/>
      </c>
      <c r="BE669" s="408" t="str">
        <f t="shared" si="3002"/>
        <v/>
      </c>
      <c r="BF669" s="408" t="str">
        <f t="shared" si="3002"/>
        <v/>
      </c>
      <c r="BG669" s="408" t="str">
        <f t="shared" si="3002"/>
        <v/>
      </c>
      <c r="BH669" s="408" t="str">
        <f t="shared" si="3002"/>
        <v/>
      </c>
      <c r="BI669" s="408" t="str">
        <f t="shared" si="3002"/>
        <v/>
      </c>
      <c r="BJ669" s="408" t="str">
        <f t="shared" si="3002"/>
        <v/>
      </c>
      <c r="BK669" s="408" t="str">
        <f t="shared" si="3002"/>
        <v/>
      </c>
      <c r="BL669" s="408" t="str">
        <f t="shared" si="3002"/>
        <v/>
      </c>
      <c r="BM669" s="408" t="str">
        <f t="shared" ref="BM669:BT669" si="3003">IF(BM667="","",BM667*BM668/0.6/BM$46/365)</f>
        <v/>
      </c>
      <c r="BN669" s="408" t="str">
        <f t="shared" si="3003"/>
        <v/>
      </c>
      <c r="BO669" s="408" t="str">
        <f t="shared" si="3003"/>
        <v/>
      </c>
      <c r="BP669" s="408" t="str">
        <f t="shared" si="3003"/>
        <v/>
      </c>
      <c r="BQ669" s="408" t="str">
        <f t="shared" si="3003"/>
        <v/>
      </c>
      <c r="BR669" s="408" t="str">
        <f t="shared" si="3003"/>
        <v/>
      </c>
      <c r="BS669" s="408" t="str">
        <f t="shared" si="3003"/>
        <v/>
      </c>
      <c r="BT669" s="408" t="str">
        <f t="shared" si="3003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62"/>
        <v/>
      </c>
      <c r="CA669" s="398" t="str">
        <f t="shared" si="2963"/>
        <v/>
      </c>
      <c r="CB669" s="398" t="str">
        <f t="shared" si="2964"/>
        <v/>
      </c>
      <c r="CC669" s="465" t="str">
        <f t="shared" si="2965"/>
        <v/>
      </c>
      <c r="CD669" s="1113" t="str">
        <f t="shared" si="2966"/>
        <v/>
      </c>
      <c r="CE669" s="1114" t="str">
        <f t="shared" si="2953"/>
        <v/>
      </c>
      <c r="CF669" s="1115" t="str">
        <f t="shared" si="2953"/>
        <v/>
      </c>
      <c r="CG669" s="1115" t="str">
        <f t="shared" si="2953"/>
        <v/>
      </c>
      <c r="CH669" s="1115" t="str">
        <f t="shared" si="2953"/>
        <v/>
      </c>
      <c r="CI669" s="1115" t="str">
        <f t="shared" si="2953"/>
        <v/>
      </c>
      <c r="CJ669" s="1115" t="str">
        <f t="shared" si="2953"/>
        <v/>
      </c>
      <c r="CK669" s="1116" t="str">
        <f t="shared" si="2953"/>
        <v/>
      </c>
      <c r="CL669" s="1116" t="str">
        <f t="shared" si="2953"/>
        <v/>
      </c>
      <c r="CM669" s="1116" t="str">
        <f t="shared" si="2953"/>
        <v/>
      </c>
      <c r="CN669" s="1115" t="str">
        <f t="shared" si="2953"/>
        <v/>
      </c>
      <c r="CO669" s="1115" t="str">
        <f t="shared" si="2953"/>
        <v/>
      </c>
      <c r="CP669" s="1115" t="str">
        <f t="shared" si="2953"/>
        <v/>
      </c>
      <c r="CQ669" s="1115" t="str">
        <f t="shared" si="2953"/>
        <v/>
      </c>
      <c r="CR669" s="1115" t="str">
        <f t="shared" si="2953"/>
        <v/>
      </c>
      <c r="CS669" s="1114" t="str">
        <f t="shared" si="2953"/>
        <v/>
      </c>
      <c r="CT669" s="1117" t="str">
        <f t="shared" si="2953"/>
        <v/>
      </c>
      <c r="CU669" s="312" t="str">
        <f t="shared" si="2967"/>
        <v/>
      </c>
      <c r="CV669" s="313" t="str">
        <f t="shared" si="2968"/>
        <v/>
      </c>
      <c r="CW669" s="314" t="str">
        <f t="shared" si="2969"/>
        <v/>
      </c>
      <c r="CX669" s="314" t="str">
        <f t="shared" si="2970"/>
        <v/>
      </c>
      <c r="CY669" s="314" t="str">
        <f t="shared" si="2971"/>
        <v/>
      </c>
      <c r="CZ669" s="314" t="str">
        <f t="shared" si="2972"/>
        <v/>
      </c>
      <c r="DA669" s="314" t="str">
        <f t="shared" si="2973"/>
        <v/>
      </c>
      <c r="DB669" s="315" t="str">
        <f t="shared" si="2974"/>
        <v/>
      </c>
      <c r="DC669" s="315" t="str">
        <f t="shared" si="2975"/>
        <v/>
      </c>
      <c r="DD669" s="315" t="str">
        <f t="shared" si="2976"/>
        <v/>
      </c>
      <c r="DE669" s="314" t="str">
        <f t="shared" si="2977"/>
        <v/>
      </c>
      <c r="DF669" s="314" t="str">
        <f t="shared" si="2978"/>
        <v/>
      </c>
      <c r="DG669" s="314" t="str">
        <f t="shared" si="2979"/>
        <v/>
      </c>
      <c r="DH669" s="314" t="str">
        <f t="shared" si="2980"/>
        <v/>
      </c>
      <c r="DI669" s="314" t="str">
        <f t="shared" si="2981"/>
        <v/>
      </c>
      <c r="DJ669" s="313" t="str">
        <f t="shared" si="2982"/>
        <v/>
      </c>
      <c r="DK669" s="312" t="str">
        <f t="shared" si="2983"/>
        <v/>
      </c>
      <c r="DL669" s="428">
        <f t="shared" si="2984"/>
        <v>0</v>
      </c>
      <c r="DM669" s="66">
        <f t="shared" si="2985"/>
        <v>0</v>
      </c>
      <c r="DN669" s="66">
        <f t="shared" si="2986"/>
        <v>0</v>
      </c>
      <c r="DO669" s="66">
        <f t="shared" si="2987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62"/>
        <v/>
      </c>
      <c r="CA670" s="373" t="str">
        <f t="shared" si="2963"/>
        <v/>
      </c>
      <c r="CB670" s="373" t="str">
        <f t="shared" si="2964"/>
        <v/>
      </c>
      <c r="CC670" s="462" t="str">
        <f t="shared" si="2965"/>
        <v/>
      </c>
      <c r="CD670" s="1108" t="str">
        <f t="shared" si="2966"/>
        <v/>
      </c>
      <c r="CE670" s="1109" t="str">
        <f t="shared" si="2953"/>
        <v/>
      </c>
      <c r="CF670" s="1110" t="str">
        <f t="shared" si="2953"/>
        <v/>
      </c>
      <c r="CG670" s="1110" t="str">
        <f t="shared" si="2953"/>
        <v/>
      </c>
      <c r="CH670" s="1110" t="str">
        <f t="shared" si="2953"/>
        <v/>
      </c>
      <c r="CI670" s="1110" t="str">
        <f t="shared" si="2953"/>
        <v/>
      </c>
      <c r="CJ670" s="1110" t="str">
        <f t="shared" si="2953"/>
        <v/>
      </c>
      <c r="CK670" s="1111" t="str">
        <f t="shared" si="2953"/>
        <v/>
      </c>
      <c r="CL670" s="1111" t="str">
        <f t="shared" si="2953"/>
        <v/>
      </c>
      <c r="CM670" s="1111" t="str">
        <f t="shared" si="2953"/>
        <v/>
      </c>
      <c r="CN670" s="1110" t="str">
        <f t="shared" si="2953"/>
        <v/>
      </c>
      <c r="CO670" s="1110" t="str">
        <f t="shared" si="2953"/>
        <v/>
      </c>
      <c r="CP670" s="1110" t="str">
        <f t="shared" si="2953"/>
        <v/>
      </c>
      <c r="CQ670" s="1110" t="str">
        <f t="shared" si="2953"/>
        <v/>
      </c>
      <c r="CR670" s="1110" t="str">
        <f t="shared" si="2953"/>
        <v/>
      </c>
      <c r="CS670" s="1109" t="str">
        <f t="shared" si="2953"/>
        <v/>
      </c>
      <c r="CT670" s="1112" t="str">
        <f t="shared" si="2953"/>
        <v/>
      </c>
      <c r="CU670" s="324" t="str">
        <f t="shared" si="2967"/>
        <v/>
      </c>
      <c r="CV670" s="325" t="str">
        <f t="shared" si="2968"/>
        <v/>
      </c>
      <c r="CW670" s="326" t="str">
        <f t="shared" si="2969"/>
        <v/>
      </c>
      <c r="CX670" s="326" t="str">
        <f t="shared" si="2970"/>
        <v/>
      </c>
      <c r="CY670" s="326" t="str">
        <f t="shared" si="2971"/>
        <v/>
      </c>
      <c r="CZ670" s="326" t="str">
        <f t="shared" si="2972"/>
        <v/>
      </c>
      <c r="DA670" s="326" t="str">
        <f t="shared" si="2973"/>
        <v/>
      </c>
      <c r="DB670" s="327" t="str">
        <f t="shared" si="2974"/>
        <v/>
      </c>
      <c r="DC670" s="327" t="str">
        <f t="shared" si="2975"/>
        <v/>
      </c>
      <c r="DD670" s="327" t="str">
        <f t="shared" si="2976"/>
        <v/>
      </c>
      <c r="DE670" s="326" t="str">
        <f t="shared" si="2977"/>
        <v/>
      </c>
      <c r="DF670" s="326" t="str">
        <f t="shared" si="2978"/>
        <v/>
      </c>
      <c r="DG670" s="326" t="str">
        <f t="shared" si="2979"/>
        <v/>
      </c>
      <c r="DH670" s="326" t="str">
        <f t="shared" si="2980"/>
        <v/>
      </c>
      <c r="DI670" s="326" t="str">
        <f t="shared" si="2981"/>
        <v/>
      </c>
      <c r="DJ670" s="325" t="str">
        <f t="shared" si="2982"/>
        <v/>
      </c>
      <c r="DK670" s="324" t="str">
        <f t="shared" si="2983"/>
        <v/>
      </c>
      <c r="DL670" s="428">
        <f t="shared" si="2984"/>
        <v>0</v>
      </c>
      <c r="DM670" s="66">
        <f t="shared" si="2985"/>
        <v>0</v>
      </c>
      <c r="DN670" s="66">
        <f t="shared" si="2986"/>
        <v>0</v>
      </c>
      <c r="DO670" s="66">
        <f t="shared" si="2987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62"/>
        <v/>
      </c>
      <c r="CA671" s="373" t="str">
        <f t="shared" si="2963"/>
        <v/>
      </c>
      <c r="CB671" s="373" t="str">
        <f t="shared" si="2964"/>
        <v/>
      </c>
      <c r="CC671" s="462" t="str">
        <f t="shared" si="2965"/>
        <v/>
      </c>
      <c r="CD671" s="1108" t="str">
        <f t="shared" si="2966"/>
        <v/>
      </c>
      <c r="CE671" s="1109" t="str">
        <f t="shared" si="2953"/>
        <v/>
      </c>
      <c r="CF671" s="1110" t="str">
        <f t="shared" si="2953"/>
        <v/>
      </c>
      <c r="CG671" s="1110" t="str">
        <f t="shared" si="2953"/>
        <v/>
      </c>
      <c r="CH671" s="1110" t="str">
        <f t="shared" si="2953"/>
        <v/>
      </c>
      <c r="CI671" s="1110" t="str">
        <f t="shared" si="2953"/>
        <v/>
      </c>
      <c r="CJ671" s="1110" t="str">
        <f t="shared" si="2953"/>
        <v/>
      </c>
      <c r="CK671" s="1111" t="str">
        <f t="shared" si="2953"/>
        <v/>
      </c>
      <c r="CL671" s="1111" t="str">
        <f t="shared" si="2953"/>
        <v/>
      </c>
      <c r="CM671" s="1111" t="str">
        <f t="shared" si="2953"/>
        <v/>
      </c>
      <c r="CN671" s="1110" t="str">
        <f t="shared" si="2953"/>
        <v/>
      </c>
      <c r="CO671" s="1110" t="str">
        <f t="shared" si="2953"/>
        <v/>
      </c>
      <c r="CP671" s="1110" t="str">
        <f t="shared" si="2953"/>
        <v/>
      </c>
      <c r="CQ671" s="1110" t="str">
        <f t="shared" si="2953"/>
        <v/>
      </c>
      <c r="CR671" s="1110" t="str">
        <f t="shared" si="2953"/>
        <v/>
      </c>
      <c r="CS671" s="1109" t="str">
        <f t="shared" si="2953"/>
        <v/>
      </c>
      <c r="CT671" s="1112" t="str">
        <f t="shared" si="2953"/>
        <v/>
      </c>
      <c r="CU671" s="324" t="str">
        <f t="shared" si="2967"/>
        <v/>
      </c>
      <c r="CV671" s="325" t="str">
        <f t="shared" si="2968"/>
        <v/>
      </c>
      <c r="CW671" s="326" t="str">
        <f t="shared" si="2969"/>
        <v/>
      </c>
      <c r="CX671" s="326" t="str">
        <f t="shared" si="2970"/>
        <v/>
      </c>
      <c r="CY671" s="326" t="str">
        <f t="shared" si="2971"/>
        <v/>
      </c>
      <c r="CZ671" s="326" t="str">
        <f t="shared" si="2972"/>
        <v/>
      </c>
      <c r="DA671" s="326" t="str">
        <f t="shared" si="2973"/>
        <v/>
      </c>
      <c r="DB671" s="327" t="str">
        <f t="shared" si="2974"/>
        <v/>
      </c>
      <c r="DC671" s="327" t="str">
        <f t="shared" si="2975"/>
        <v/>
      </c>
      <c r="DD671" s="327" t="str">
        <f t="shared" si="2976"/>
        <v/>
      </c>
      <c r="DE671" s="326" t="str">
        <f t="shared" si="2977"/>
        <v/>
      </c>
      <c r="DF671" s="326" t="str">
        <f t="shared" si="2978"/>
        <v/>
      </c>
      <c r="DG671" s="326" t="str">
        <f t="shared" si="2979"/>
        <v/>
      </c>
      <c r="DH671" s="326" t="str">
        <f t="shared" si="2980"/>
        <v/>
      </c>
      <c r="DI671" s="326" t="str">
        <f t="shared" si="2981"/>
        <v/>
      </c>
      <c r="DJ671" s="325" t="str">
        <f t="shared" si="2982"/>
        <v/>
      </c>
      <c r="DK671" s="324" t="str">
        <f t="shared" si="2983"/>
        <v/>
      </c>
      <c r="DL671" s="428">
        <f t="shared" si="2984"/>
        <v>0</v>
      </c>
      <c r="DM671" s="66">
        <f t="shared" si="2985"/>
        <v>0</v>
      </c>
      <c r="DN671" s="66">
        <f t="shared" si="2986"/>
        <v>0</v>
      </c>
      <c r="DO671" s="66">
        <f t="shared" si="2987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04">IF(B670="","",B670*B671/0.62/B$46/365)</f>
        <v/>
      </c>
      <c r="C672" s="408" t="str">
        <f t="shared" si="3004"/>
        <v/>
      </c>
      <c r="D672" s="408" t="str">
        <f t="shared" si="3004"/>
        <v/>
      </c>
      <c r="E672" s="408" t="str">
        <f t="shared" si="3004"/>
        <v/>
      </c>
      <c r="F672" s="408" t="str">
        <f t="shared" si="3004"/>
        <v/>
      </c>
      <c r="G672" s="408" t="str">
        <f t="shared" si="3004"/>
        <v/>
      </c>
      <c r="H672" s="408" t="str">
        <f t="shared" si="3004"/>
        <v/>
      </c>
      <c r="I672" s="408" t="str">
        <f t="shared" si="3004"/>
        <v/>
      </c>
      <c r="J672" s="408" t="str">
        <f t="shared" si="3004"/>
        <v/>
      </c>
      <c r="K672" s="408" t="str">
        <f t="shared" ref="K672:R672" si="3005">IF(K670="","",K670*K671/0.62/K$46/365)</f>
        <v/>
      </c>
      <c r="L672" s="408" t="str">
        <f t="shared" si="3005"/>
        <v/>
      </c>
      <c r="M672" s="408" t="str">
        <f t="shared" si="3005"/>
        <v/>
      </c>
      <c r="N672" s="408" t="str">
        <f t="shared" si="3005"/>
        <v/>
      </c>
      <c r="O672" s="408" t="str">
        <f t="shared" si="3005"/>
        <v/>
      </c>
      <c r="P672" s="408" t="str">
        <f t="shared" si="3005"/>
        <v/>
      </c>
      <c r="Q672" s="408" t="str">
        <f t="shared" si="3005"/>
        <v/>
      </c>
      <c r="R672" s="408" t="str">
        <f t="shared" si="3005"/>
        <v/>
      </c>
      <c r="S672" s="427"/>
      <c r="T672" s="408" t="str">
        <f t="shared" ref="T672:AB672" si="3006">IF(T670="","",T670*T671/0.62/T$46/365)</f>
        <v/>
      </c>
      <c r="U672" s="408" t="str">
        <f t="shared" si="3006"/>
        <v/>
      </c>
      <c r="V672" s="408" t="str">
        <f t="shared" si="3006"/>
        <v/>
      </c>
      <c r="W672" s="408" t="str">
        <f t="shared" si="3006"/>
        <v/>
      </c>
      <c r="X672" s="408" t="str">
        <f t="shared" si="3006"/>
        <v/>
      </c>
      <c r="Y672" s="408" t="str">
        <f t="shared" si="3006"/>
        <v/>
      </c>
      <c r="Z672" s="408" t="str">
        <f t="shared" si="3006"/>
        <v/>
      </c>
      <c r="AA672" s="408" t="str">
        <f t="shared" si="3006"/>
        <v/>
      </c>
      <c r="AB672" s="408" t="str">
        <f t="shared" si="3006"/>
        <v/>
      </c>
      <c r="AC672" s="408" t="str">
        <f t="shared" ref="AC672:AJ672" si="3007">IF(AC670="","",AC670*AC671/0.62/AC$46/365)</f>
        <v/>
      </c>
      <c r="AD672" s="408" t="str">
        <f t="shared" si="3007"/>
        <v/>
      </c>
      <c r="AE672" s="408" t="str">
        <f t="shared" si="3007"/>
        <v/>
      </c>
      <c r="AF672" s="408" t="str">
        <f t="shared" si="3007"/>
        <v/>
      </c>
      <c r="AG672" s="408" t="str">
        <f t="shared" si="3007"/>
        <v/>
      </c>
      <c r="AH672" s="408" t="str">
        <f t="shared" si="3007"/>
        <v/>
      </c>
      <c r="AI672" s="408" t="str">
        <f t="shared" si="3007"/>
        <v/>
      </c>
      <c r="AJ672" s="408" t="str">
        <f t="shared" si="3007"/>
        <v/>
      </c>
      <c r="AK672" s="427"/>
      <c r="AL672" s="408" t="str">
        <f t="shared" ref="AL672:AT672" si="3008">IF(AL670="","",AL670*AL671/0.62/AL$46/365)</f>
        <v/>
      </c>
      <c r="AM672" s="408" t="str">
        <f t="shared" si="3008"/>
        <v/>
      </c>
      <c r="AN672" s="408" t="str">
        <f t="shared" si="3008"/>
        <v/>
      </c>
      <c r="AO672" s="408" t="str">
        <f t="shared" si="3008"/>
        <v/>
      </c>
      <c r="AP672" s="408" t="str">
        <f t="shared" si="3008"/>
        <v/>
      </c>
      <c r="AQ672" s="408" t="str">
        <f t="shared" si="3008"/>
        <v/>
      </c>
      <c r="AR672" s="408" t="str">
        <f t="shared" si="3008"/>
        <v/>
      </c>
      <c r="AS672" s="408" t="str">
        <f t="shared" si="3008"/>
        <v/>
      </c>
      <c r="AT672" s="408" t="str">
        <f t="shared" si="3008"/>
        <v/>
      </c>
      <c r="AU672" s="408" t="str">
        <f t="shared" ref="AU672:BB672" si="3009">IF(AU670="","",AU670*AU671/0.62/AU$46/365)</f>
        <v/>
      </c>
      <c r="AV672" s="408" t="str">
        <f t="shared" si="3009"/>
        <v/>
      </c>
      <c r="AW672" s="408" t="str">
        <f t="shared" si="3009"/>
        <v/>
      </c>
      <c r="AX672" s="408" t="str">
        <f t="shared" si="3009"/>
        <v/>
      </c>
      <c r="AY672" s="408" t="str">
        <f t="shared" si="3009"/>
        <v/>
      </c>
      <c r="AZ672" s="408" t="str">
        <f t="shared" si="3009"/>
        <v/>
      </c>
      <c r="BA672" s="408" t="str">
        <f t="shared" si="3009"/>
        <v/>
      </c>
      <c r="BB672" s="408" t="str">
        <f t="shared" si="3009"/>
        <v/>
      </c>
      <c r="BC672" s="427"/>
      <c r="BD672" s="408" t="str">
        <f t="shared" ref="BD672:BL672" si="3010">IF(BD670="","",BD670*BD671/0.62/BD$46/365)</f>
        <v/>
      </c>
      <c r="BE672" s="408" t="str">
        <f t="shared" si="3010"/>
        <v/>
      </c>
      <c r="BF672" s="408" t="str">
        <f t="shared" si="3010"/>
        <v/>
      </c>
      <c r="BG672" s="408" t="str">
        <f t="shared" si="3010"/>
        <v/>
      </c>
      <c r="BH672" s="408" t="str">
        <f t="shared" si="3010"/>
        <v/>
      </c>
      <c r="BI672" s="408" t="str">
        <f t="shared" si="3010"/>
        <v/>
      </c>
      <c r="BJ672" s="408" t="str">
        <f t="shared" si="3010"/>
        <v/>
      </c>
      <c r="BK672" s="408" t="str">
        <f t="shared" si="3010"/>
        <v/>
      </c>
      <c r="BL672" s="408" t="str">
        <f t="shared" si="3010"/>
        <v/>
      </c>
      <c r="BM672" s="408" t="str">
        <f t="shared" ref="BM672:BT672" si="3011">IF(BM670="","",BM670*BM671/0.62/BM$46/365)</f>
        <v/>
      </c>
      <c r="BN672" s="408" t="str">
        <f t="shared" si="3011"/>
        <v/>
      </c>
      <c r="BO672" s="408" t="str">
        <f t="shared" si="3011"/>
        <v/>
      </c>
      <c r="BP672" s="408" t="str">
        <f t="shared" si="3011"/>
        <v/>
      </c>
      <c r="BQ672" s="408" t="str">
        <f t="shared" si="3011"/>
        <v/>
      </c>
      <c r="BR672" s="408" t="str">
        <f t="shared" si="3011"/>
        <v/>
      </c>
      <c r="BS672" s="408" t="str">
        <f t="shared" si="3011"/>
        <v/>
      </c>
      <c r="BT672" s="408" t="str">
        <f t="shared" si="3011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62"/>
        <v/>
      </c>
      <c r="CA672" s="398" t="str">
        <f t="shared" si="2963"/>
        <v/>
      </c>
      <c r="CB672" s="398" t="str">
        <f t="shared" si="2964"/>
        <v/>
      </c>
      <c r="CC672" s="465" t="str">
        <f t="shared" si="2965"/>
        <v/>
      </c>
      <c r="CD672" s="1113" t="str">
        <f t="shared" si="2966"/>
        <v/>
      </c>
      <c r="CE672" s="1114" t="str">
        <f t="shared" si="2953"/>
        <v/>
      </c>
      <c r="CF672" s="1115" t="str">
        <f t="shared" si="2953"/>
        <v/>
      </c>
      <c r="CG672" s="1115" t="str">
        <f t="shared" si="2953"/>
        <v/>
      </c>
      <c r="CH672" s="1115" t="str">
        <f t="shared" si="2953"/>
        <v/>
      </c>
      <c r="CI672" s="1115" t="str">
        <f t="shared" si="2953"/>
        <v/>
      </c>
      <c r="CJ672" s="1115" t="str">
        <f t="shared" si="2953"/>
        <v/>
      </c>
      <c r="CK672" s="1116" t="str">
        <f t="shared" si="2953"/>
        <v/>
      </c>
      <c r="CL672" s="1116" t="str">
        <f t="shared" si="2953"/>
        <v/>
      </c>
      <c r="CM672" s="1116" t="str">
        <f t="shared" si="2953"/>
        <v/>
      </c>
      <c r="CN672" s="1115" t="str">
        <f t="shared" si="2953"/>
        <v/>
      </c>
      <c r="CO672" s="1115" t="str">
        <f t="shared" si="2953"/>
        <v/>
      </c>
      <c r="CP672" s="1115" t="str">
        <f t="shared" si="2953"/>
        <v/>
      </c>
      <c r="CQ672" s="1115" t="str">
        <f t="shared" si="2953"/>
        <v/>
      </c>
      <c r="CR672" s="1115" t="str">
        <f t="shared" si="2953"/>
        <v/>
      </c>
      <c r="CS672" s="1114" t="str">
        <f t="shared" si="2953"/>
        <v/>
      </c>
      <c r="CT672" s="1117" t="str">
        <f t="shared" si="2953"/>
        <v/>
      </c>
      <c r="CU672" s="312" t="str">
        <f t="shared" si="2967"/>
        <v/>
      </c>
      <c r="CV672" s="313" t="str">
        <f t="shared" si="2968"/>
        <v/>
      </c>
      <c r="CW672" s="314" t="str">
        <f t="shared" si="2969"/>
        <v/>
      </c>
      <c r="CX672" s="314" t="str">
        <f t="shared" si="2970"/>
        <v/>
      </c>
      <c r="CY672" s="314" t="str">
        <f t="shared" si="2971"/>
        <v/>
      </c>
      <c r="CZ672" s="314" t="str">
        <f t="shared" si="2972"/>
        <v/>
      </c>
      <c r="DA672" s="314" t="str">
        <f t="shared" si="2973"/>
        <v/>
      </c>
      <c r="DB672" s="315" t="str">
        <f t="shared" si="2974"/>
        <v/>
      </c>
      <c r="DC672" s="315" t="str">
        <f t="shared" si="2975"/>
        <v/>
      </c>
      <c r="DD672" s="315" t="str">
        <f t="shared" si="2976"/>
        <v/>
      </c>
      <c r="DE672" s="314" t="str">
        <f t="shared" si="2977"/>
        <v/>
      </c>
      <c r="DF672" s="314" t="str">
        <f t="shared" si="2978"/>
        <v/>
      </c>
      <c r="DG672" s="314" t="str">
        <f t="shared" si="2979"/>
        <v/>
      </c>
      <c r="DH672" s="314" t="str">
        <f t="shared" si="2980"/>
        <v/>
      </c>
      <c r="DI672" s="314" t="str">
        <f t="shared" si="2981"/>
        <v/>
      </c>
      <c r="DJ672" s="313" t="str">
        <f t="shared" si="2982"/>
        <v/>
      </c>
      <c r="DK672" s="312" t="str">
        <f t="shared" si="2983"/>
        <v/>
      </c>
      <c r="DL672" s="428">
        <f t="shared" si="2984"/>
        <v>0</v>
      </c>
      <c r="DM672" s="66">
        <f t="shared" si="2985"/>
        <v>0</v>
      </c>
      <c r="DN672" s="66">
        <f t="shared" si="2986"/>
        <v>0</v>
      </c>
      <c r="DO672" s="66">
        <f t="shared" si="2987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62"/>
        <v/>
      </c>
      <c r="CA673" s="373" t="str">
        <f t="shared" si="2963"/>
        <v/>
      </c>
      <c r="CB673" s="373" t="str">
        <f t="shared" si="2964"/>
        <v/>
      </c>
      <c r="CC673" s="462" t="str">
        <f t="shared" si="2965"/>
        <v/>
      </c>
      <c r="CD673" s="1108" t="str">
        <f t="shared" si="2966"/>
        <v/>
      </c>
      <c r="CE673" s="1109" t="str">
        <f t="shared" si="2953"/>
        <v/>
      </c>
      <c r="CF673" s="1110" t="str">
        <f t="shared" si="2953"/>
        <v/>
      </c>
      <c r="CG673" s="1110" t="str">
        <f t="shared" si="2953"/>
        <v/>
      </c>
      <c r="CH673" s="1110" t="str">
        <f t="shared" si="2953"/>
        <v/>
      </c>
      <c r="CI673" s="1110" t="str">
        <f t="shared" si="2953"/>
        <v/>
      </c>
      <c r="CJ673" s="1110" t="str">
        <f t="shared" si="2953"/>
        <v/>
      </c>
      <c r="CK673" s="1111" t="str">
        <f t="shared" si="2953"/>
        <v/>
      </c>
      <c r="CL673" s="1111" t="str">
        <f t="shared" si="2953"/>
        <v/>
      </c>
      <c r="CM673" s="1111" t="str">
        <f t="shared" si="2953"/>
        <v/>
      </c>
      <c r="CN673" s="1110" t="str">
        <f t="shared" si="2953"/>
        <v/>
      </c>
      <c r="CO673" s="1110" t="str">
        <f t="shared" si="2953"/>
        <v/>
      </c>
      <c r="CP673" s="1110" t="str">
        <f t="shared" si="2953"/>
        <v/>
      </c>
      <c r="CQ673" s="1110" t="str">
        <f t="shared" si="2953"/>
        <v/>
      </c>
      <c r="CR673" s="1110" t="str">
        <f t="shared" si="2953"/>
        <v/>
      </c>
      <c r="CS673" s="1109" t="str">
        <f t="shared" si="2953"/>
        <v/>
      </c>
      <c r="CT673" s="1112" t="str">
        <f t="shared" si="2953"/>
        <v/>
      </c>
      <c r="CU673" s="324" t="str">
        <f t="shared" si="2967"/>
        <v/>
      </c>
      <c r="CV673" s="325" t="str">
        <f t="shared" si="2968"/>
        <v/>
      </c>
      <c r="CW673" s="326" t="str">
        <f t="shared" si="2969"/>
        <v/>
      </c>
      <c r="CX673" s="326" t="str">
        <f t="shared" si="2970"/>
        <v/>
      </c>
      <c r="CY673" s="326" t="str">
        <f t="shared" si="2971"/>
        <v/>
      </c>
      <c r="CZ673" s="326" t="str">
        <f t="shared" si="2972"/>
        <v/>
      </c>
      <c r="DA673" s="326" t="str">
        <f t="shared" si="2973"/>
        <v/>
      </c>
      <c r="DB673" s="327" t="str">
        <f t="shared" si="2974"/>
        <v/>
      </c>
      <c r="DC673" s="327" t="str">
        <f t="shared" si="2975"/>
        <v/>
      </c>
      <c r="DD673" s="327" t="str">
        <f t="shared" si="2976"/>
        <v/>
      </c>
      <c r="DE673" s="326" t="str">
        <f t="shared" si="2977"/>
        <v/>
      </c>
      <c r="DF673" s="326" t="str">
        <f t="shared" si="2978"/>
        <v/>
      </c>
      <c r="DG673" s="326" t="str">
        <f t="shared" si="2979"/>
        <v/>
      </c>
      <c r="DH673" s="326" t="str">
        <f t="shared" si="2980"/>
        <v/>
      </c>
      <c r="DI673" s="326" t="str">
        <f t="shared" si="2981"/>
        <v/>
      </c>
      <c r="DJ673" s="325" t="str">
        <f t="shared" si="2982"/>
        <v/>
      </c>
      <c r="DK673" s="324" t="str">
        <f t="shared" si="2983"/>
        <v/>
      </c>
      <c r="DL673" s="428">
        <f t="shared" si="2984"/>
        <v>0</v>
      </c>
      <c r="DM673" s="66">
        <f t="shared" si="2985"/>
        <v>0</v>
      </c>
      <c r="DN673" s="66">
        <f t="shared" si="2986"/>
        <v>0</v>
      </c>
      <c r="DO673" s="66">
        <f t="shared" si="2987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62"/>
        <v/>
      </c>
      <c r="CA674" s="373" t="str">
        <f t="shared" si="2963"/>
        <v/>
      </c>
      <c r="CB674" s="373" t="str">
        <f t="shared" si="2964"/>
        <v/>
      </c>
      <c r="CC674" s="462" t="str">
        <f t="shared" si="2965"/>
        <v/>
      </c>
      <c r="CD674" s="1108" t="str">
        <f t="shared" si="2966"/>
        <v/>
      </c>
      <c r="CE674" s="1109" t="str">
        <f t="shared" si="2953"/>
        <v/>
      </c>
      <c r="CF674" s="1110" t="str">
        <f t="shared" si="2953"/>
        <v/>
      </c>
      <c r="CG674" s="1110" t="str">
        <f t="shared" si="2953"/>
        <v/>
      </c>
      <c r="CH674" s="1110" t="str">
        <f t="shared" si="2953"/>
        <v/>
      </c>
      <c r="CI674" s="1110" t="str">
        <f t="shared" si="2953"/>
        <v/>
      </c>
      <c r="CJ674" s="1110" t="str">
        <f t="shared" si="2953"/>
        <v/>
      </c>
      <c r="CK674" s="1111" t="str">
        <f t="shared" si="2953"/>
        <v/>
      </c>
      <c r="CL674" s="1111" t="str">
        <f t="shared" si="2953"/>
        <v/>
      </c>
      <c r="CM674" s="1111" t="str">
        <f t="shared" si="2953"/>
        <v/>
      </c>
      <c r="CN674" s="1110" t="str">
        <f t="shared" si="2953"/>
        <v/>
      </c>
      <c r="CO674" s="1110" t="str">
        <f t="shared" si="2953"/>
        <v/>
      </c>
      <c r="CP674" s="1110" t="str">
        <f t="shared" si="2953"/>
        <v/>
      </c>
      <c r="CQ674" s="1110" t="str">
        <f t="shared" si="2953"/>
        <v/>
      </c>
      <c r="CR674" s="1110" t="str">
        <f t="shared" si="2953"/>
        <v/>
      </c>
      <c r="CS674" s="1109" t="str">
        <f t="shared" si="2953"/>
        <v/>
      </c>
      <c r="CT674" s="1112" t="str">
        <f t="shared" si="2953"/>
        <v/>
      </c>
      <c r="CU674" s="324" t="str">
        <f t="shared" si="2967"/>
        <v/>
      </c>
      <c r="CV674" s="325" t="str">
        <f t="shared" si="2968"/>
        <v/>
      </c>
      <c r="CW674" s="326" t="str">
        <f t="shared" si="2969"/>
        <v/>
      </c>
      <c r="CX674" s="326" t="str">
        <f t="shared" si="2970"/>
        <v/>
      </c>
      <c r="CY674" s="326" t="str">
        <f t="shared" si="2971"/>
        <v/>
      </c>
      <c r="CZ674" s="326" t="str">
        <f t="shared" si="2972"/>
        <v/>
      </c>
      <c r="DA674" s="326" t="str">
        <f t="shared" si="2973"/>
        <v/>
      </c>
      <c r="DB674" s="327" t="str">
        <f t="shared" si="2974"/>
        <v/>
      </c>
      <c r="DC674" s="327" t="str">
        <f t="shared" si="2975"/>
        <v/>
      </c>
      <c r="DD674" s="327" t="str">
        <f t="shared" si="2976"/>
        <v/>
      </c>
      <c r="DE674" s="326" t="str">
        <f t="shared" si="2977"/>
        <v/>
      </c>
      <c r="DF674" s="326" t="str">
        <f t="shared" si="2978"/>
        <v/>
      </c>
      <c r="DG674" s="326" t="str">
        <f t="shared" si="2979"/>
        <v/>
      </c>
      <c r="DH674" s="326" t="str">
        <f t="shared" si="2980"/>
        <v/>
      </c>
      <c r="DI674" s="326" t="str">
        <f t="shared" si="2981"/>
        <v/>
      </c>
      <c r="DJ674" s="325" t="str">
        <f t="shared" si="2982"/>
        <v/>
      </c>
      <c r="DK674" s="324" t="str">
        <f t="shared" si="2983"/>
        <v/>
      </c>
      <c r="DL674" s="428">
        <f t="shared" si="2984"/>
        <v>0</v>
      </c>
      <c r="DM674" s="66">
        <f t="shared" si="2985"/>
        <v>0</v>
      </c>
      <c r="DN674" s="66">
        <f t="shared" si="2986"/>
        <v>0</v>
      </c>
      <c r="DO674" s="66">
        <f t="shared" si="2987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12">IF(B673="","",B673*B674/0.23/B$46/365)</f>
        <v/>
      </c>
      <c r="C675" s="408" t="str">
        <f t="shared" si="3012"/>
        <v/>
      </c>
      <c r="D675" s="408" t="str">
        <f t="shared" si="3012"/>
        <v/>
      </c>
      <c r="E675" s="408" t="str">
        <f t="shared" si="3012"/>
        <v/>
      </c>
      <c r="F675" s="408" t="str">
        <f t="shared" si="3012"/>
        <v/>
      </c>
      <c r="G675" s="408" t="str">
        <f t="shared" si="3012"/>
        <v/>
      </c>
      <c r="H675" s="408" t="str">
        <f t="shared" si="3012"/>
        <v/>
      </c>
      <c r="I675" s="408" t="str">
        <f t="shared" si="3012"/>
        <v/>
      </c>
      <c r="J675" s="408" t="str">
        <f t="shared" si="3012"/>
        <v/>
      </c>
      <c r="K675" s="408" t="str">
        <f t="shared" ref="K675:R675" si="3013">IF(K673="","",K673*K674/0.23/K$46/365)</f>
        <v/>
      </c>
      <c r="L675" s="408" t="str">
        <f t="shared" si="3013"/>
        <v/>
      </c>
      <c r="M675" s="408" t="str">
        <f t="shared" si="3013"/>
        <v/>
      </c>
      <c r="N675" s="408" t="str">
        <f t="shared" si="3013"/>
        <v/>
      </c>
      <c r="O675" s="408" t="str">
        <f t="shared" si="3013"/>
        <v/>
      </c>
      <c r="P675" s="408" t="str">
        <f t="shared" si="3013"/>
        <v/>
      </c>
      <c r="Q675" s="408" t="str">
        <f t="shared" si="3013"/>
        <v/>
      </c>
      <c r="R675" s="408" t="str">
        <f t="shared" si="3013"/>
        <v/>
      </c>
      <c r="S675" s="427"/>
      <c r="T675" s="408" t="str">
        <f t="shared" ref="T675:AB675" si="3014">IF(T673="","",T673*T674/0.23/T$46/365)</f>
        <v/>
      </c>
      <c r="U675" s="408" t="str">
        <f t="shared" si="3014"/>
        <v/>
      </c>
      <c r="V675" s="408" t="str">
        <f t="shared" si="3014"/>
        <v/>
      </c>
      <c r="W675" s="408" t="str">
        <f t="shared" si="3014"/>
        <v/>
      </c>
      <c r="X675" s="408" t="str">
        <f t="shared" si="3014"/>
        <v/>
      </c>
      <c r="Y675" s="408" t="str">
        <f t="shared" si="3014"/>
        <v/>
      </c>
      <c r="Z675" s="408" t="str">
        <f t="shared" si="3014"/>
        <v/>
      </c>
      <c r="AA675" s="408" t="str">
        <f t="shared" si="3014"/>
        <v/>
      </c>
      <c r="AB675" s="408" t="str">
        <f t="shared" si="3014"/>
        <v/>
      </c>
      <c r="AC675" s="408" t="str">
        <f t="shared" ref="AC675:AJ675" si="3015">IF(AC673="","",AC673*AC674/0.23/AC$46/365)</f>
        <v/>
      </c>
      <c r="AD675" s="408" t="str">
        <f t="shared" si="3015"/>
        <v/>
      </c>
      <c r="AE675" s="408" t="str">
        <f t="shared" si="3015"/>
        <v/>
      </c>
      <c r="AF675" s="408" t="str">
        <f t="shared" si="3015"/>
        <v/>
      </c>
      <c r="AG675" s="408" t="str">
        <f t="shared" si="3015"/>
        <v/>
      </c>
      <c r="AH675" s="408" t="str">
        <f t="shared" si="3015"/>
        <v/>
      </c>
      <c r="AI675" s="408" t="str">
        <f t="shared" si="3015"/>
        <v/>
      </c>
      <c r="AJ675" s="408" t="str">
        <f t="shared" si="3015"/>
        <v/>
      </c>
      <c r="AK675" s="427"/>
      <c r="AL675" s="408" t="str">
        <f t="shared" ref="AL675:AT675" si="3016">IF(AL673="","",AL673*AL674/0.23/AL$46/365)</f>
        <v/>
      </c>
      <c r="AM675" s="408" t="str">
        <f t="shared" si="3016"/>
        <v/>
      </c>
      <c r="AN675" s="408" t="str">
        <f t="shared" si="3016"/>
        <v/>
      </c>
      <c r="AO675" s="408" t="str">
        <f t="shared" si="3016"/>
        <v/>
      </c>
      <c r="AP675" s="408" t="str">
        <f t="shared" si="3016"/>
        <v/>
      </c>
      <c r="AQ675" s="408" t="str">
        <f t="shared" si="3016"/>
        <v/>
      </c>
      <c r="AR675" s="408" t="str">
        <f t="shared" si="3016"/>
        <v/>
      </c>
      <c r="AS675" s="408" t="str">
        <f t="shared" si="3016"/>
        <v/>
      </c>
      <c r="AT675" s="408" t="str">
        <f t="shared" si="3016"/>
        <v/>
      </c>
      <c r="AU675" s="408" t="str">
        <f t="shared" ref="AU675:BB675" si="3017">IF(AU673="","",AU673*AU674/0.23/AU$46/365)</f>
        <v/>
      </c>
      <c r="AV675" s="408" t="str">
        <f t="shared" si="3017"/>
        <v/>
      </c>
      <c r="AW675" s="408" t="str">
        <f t="shared" si="3017"/>
        <v/>
      </c>
      <c r="AX675" s="408" t="str">
        <f t="shared" si="3017"/>
        <v/>
      </c>
      <c r="AY675" s="408" t="str">
        <f t="shared" si="3017"/>
        <v/>
      </c>
      <c r="AZ675" s="408" t="str">
        <f t="shared" si="3017"/>
        <v/>
      </c>
      <c r="BA675" s="408" t="str">
        <f t="shared" si="3017"/>
        <v/>
      </c>
      <c r="BB675" s="408" t="str">
        <f t="shared" si="3017"/>
        <v/>
      </c>
      <c r="BC675" s="427"/>
      <c r="BD675" s="408" t="str">
        <f t="shared" ref="BD675:BL675" si="3018">IF(BD673="","",BD673*BD674/0.23/BD$46/365)</f>
        <v/>
      </c>
      <c r="BE675" s="408" t="str">
        <f t="shared" si="3018"/>
        <v/>
      </c>
      <c r="BF675" s="408" t="str">
        <f t="shared" si="3018"/>
        <v/>
      </c>
      <c r="BG675" s="408" t="str">
        <f t="shared" si="3018"/>
        <v/>
      </c>
      <c r="BH675" s="408" t="str">
        <f t="shared" si="3018"/>
        <v/>
      </c>
      <c r="BI675" s="408" t="str">
        <f t="shared" si="3018"/>
        <v/>
      </c>
      <c r="BJ675" s="408" t="str">
        <f t="shared" si="3018"/>
        <v/>
      </c>
      <c r="BK675" s="408" t="str">
        <f t="shared" si="3018"/>
        <v/>
      </c>
      <c r="BL675" s="408" t="str">
        <f t="shared" si="3018"/>
        <v/>
      </c>
      <c r="BM675" s="408" t="str">
        <f t="shared" ref="BM675:BT675" si="3019">IF(BM673="","",BM673*BM674/0.23/BM$46/365)</f>
        <v/>
      </c>
      <c r="BN675" s="408" t="str">
        <f t="shared" si="3019"/>
        <v/>
      </c>
      <c r="BO675" s="408" t="str">
        <f t="shared" si="3019"/>
        <v/>
      </c>
      <c r="BP675" s="408" t="str">
        <f t="shared" si="3019"/>
        <v/>
      </c>
      <c r="BQ675" s="408" t="str">
        <f t="shared" si="3019"/>
        <v/>
      </c>
      <c r="BR675" s="408" t="str">
        <f t="shared" si="3019"/>
        <v/>
      </c>
      <c r="BS675" s="408" t="str">
        <f t="shared" si="3019"/>
        <v/>
      </c>
      <c r="BT675" s="408" t="str">
        <f t="shared" si="3019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62"/>
        <v/>
      </c>
      <c r="CA675" s="398" t="str">
        <f t="shared" si="2963"/>
        <v/>
      </c>
      <c r="CB675" s="398" t="str">
        <f t="shared" si="2964"/>
        <v/>
      </c>
      <c r="CC675" s="465" t="str">
        <f t="shared" si="2965"/>
        <v/>
      </c>
      <c r="CD675" s="1113" t="str">
        <f t="shared" si="2966"/>
        <v/>
      </c>
      <c r="CE675" s="1114" t="str">
        <f t="shared" si="2953"/>
        <v/>
      </c>
      <c r="CF675" s="1115" t="str">
        <f t="shared" si="2953"/>
        <v/>
      </c>
      <c r="CG675" s="1115" t="str">
        <f t="shared" si="2953"/>
        <v/>
      </c>
      <c r="CH675" s="1115" t="str">
        <f t="shared" si="2953"/>
        <v/>
      </c>
      <c r="CI675" s="1115" t="str">
        <f t="shared" si="2953"/>
        <v/>
      </c>
      <c r="CJ675" s="1115" t="str">
        <f t="shared" si="2953"/>
        <v/>
      </c>
      <c r="CK675" s="1116" t="str">
        <f t="shared" si="2953"/>
        <v/>
      </c>
      <c r="CL675" s="1116" t="str">
        <f t="shared" si="2953"/>
        <v/>
      </c>
      <c r="CM675" s="1116" t="str">
        <f t="shared" si="2953"/>
        <v/>
      </c>
      <c r="CN675" s="1115" t="str">
        <f t="shared" si="2953"/>
        <v/>
      </c>
      <c r="CO675" s="1115" t="str">
        <f t="shared" si="2953"/>
        <v/>
      </c>
      <c r="CP675" s="1115" t="str">
        <f t="shared" si="2953"/>
        <v/>
      </c>
      <c r="CQ675" s="1115" t="str">
        <f t="shared" si="2953"/>
        <v/>
      </c>
      <c r="CR675" s="1115" t="str">
        <f t="shared" si="2953"/>
        <v/>
      </c>
      <c r="CS675" s="1114" t="str">
        <f t="shared" si="2953"/>
        <v/>
      </c>
      <c r="CT675" s="1117" t="str">
        <f t="shared" si="2953"/>
        <v/>
      </c>
      <c r="CU675" s="312" t="str">
        <f t="shared" si="2967"/>
        <v/>
      </c>
      <c r="CV675" s="313" t="str">
        <f t="shared" si="2968"/>
        <v/>
      </c>
      <c r="CW675" s="314" t="str">
        <f t="shared" si="2969"/>
        <v/>
      </c>
      <c r="CX675" s="314" t="str">
        <f t="shared" si="2970"/>
        <v/>
      </c>
      <c r="CY675" s="314" t="str">
        <f t="shared" si="2971"/>
        <v/>
      </c>
      <c r="CZ675" s="314" t="str">
        <f t="shared" si="2972"/>
        <v/>
      </c>
      <c r="DA675" s="314" t="str">
        <f t="shared" si="2973"/>
        <v/>
      </c>
      <c r="DB675" s="315" t="str">
        <f t="shared" si="2974"/>
        <v/>
      </c>
      <c r="DC675" s="315" t="str">
        <f t="shared" si="2975"/>
        <v/>
      </c>
      <c r="DD675" s="315" t="str">
        <f t="shared" si="2976"/>
        <v/>
      </c>
      <c r="DE675" s="314" t="str">
        <f t="shared" si="2977"/>
        <v/>
      </c>
      <c r="DF675" s="314" t="str">
        <f t="shared" si="2978"/>
        <v/>
      </c>
      <c r="DG675" s="314" t="str">
        <f t="shared" si="2979"/>
        <v/>
      </c>
      <c r="DH675" s="314" t="str">
        <f t="shared" si="2980"/>
        <v/>
      </c>
      <c r="DI675" s="314" t="str">
        <f t="shared" si="2981"/>
        <v/>
      </c>
      <c r="DJ675" s="313" t="str">
        <f t="shared" si="2982"/>
        <v/>
      </c>
      <c r="DK675" s="312" t="str">
        <f t="shared" si="2983"/>
        <v/>
      </c>
      <c r="DL675" s="428">
        <f t="shared" si="2984"/>
        <v>0</v>
      </c>
      <c r="DM675" s="66">
        <f t="shared" si="2985"/>
        <v>0</v>
      </c>
      <c r="DN675" s="66">
        <f t="shared" si="2986"/>
        <v>0</v>
      </c>
      <c r="DO675" s="66">
        <f t="shared" si="2987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62"/>
        <v/>
      </c>
      <c r="CA676" s="365" t="str">
        <f t="shared" si="2963"/>
        <v/>
      </c>
      <c r="CB676" s="365" t="str">
        <f t="shared" si="2964"/>
        <v/>
      </c>
      <c r="CC676" s="461" t="str">
        <f t="shared" si="2965"/>
        <v/>
      </c>
      <c r="CD676" s="1119"/>
      <c r="CE676" s="1119"/>
      <c r="CF676" s="1119"/>
      <c r="CG676" s="1119"/>
      <c r="CH676" s="1119"/>
      <c r="CI676" s="1119"/>
      <c r="CJ676" s="1119"/>
      <c r="CK676" s="1119"/>
      <c r="CL676" s="1119"/>
      <c r="CM676" s="1119"/>
      <c r="CN676" s="1119"/>
      <c r="CO676" s="1119"/>
      <c r="CP676" s="1119"/>
      <c r="CQ676" s="1119"/>
      <c r="CR676" s="1119"/>
      <c r="CS676" s="1119"/>
      <c r="CT676" s="1120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62"/>
        <v/>
      </c>
      <c r="CA677" s="373" t="str">
        <f t="shared" si="2963"/>
        <v/>
      </c>
      <c r="CB677" s="373" t="str">
        <f t="shared" si="2964"/>
        <v/>
      </c>
      <c r="CC677" s="462" t="str">
        <f t="shared" si="2965"/>
        <v/>
      </c>
      <c r="CD677" s="1108" t="str">
        <f t="shared" ref="CD677:CS677" si="3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9" t="str">
        <f t="shared" si="3020"/>
        <v/>
      </c>
      <c r="CF677" s="1110" t="str">
        <f t="shared" si="3020"/>
        <v/>
      </c>
      <c r="CG677" s="1110" t="str">
        <f t="shared" si="3020"/>
        <v/>
      </c>
      <c r="CH677" s="1110" t="str">
        <f t="shared" si="3020"/>
        <v/>
      </c>
      <c r="CI677" s="1110" t="str">
        <f t="shared" si="3020"/>
        <v/>
      </c>
      <c r="CJ677" s="1110" t="str">
        <f t="shared" si="3020"/>
        <v/>
      </c>
      <c r="CK677" s="1111" t="str">
        <f t="shared" si="3020"/>
        <v/>
      </c>
      <c r="CL677" s="1111" t="str">
        <f t="shared" si="3020"/>
        <v/>
      </c>
      <c r="CM677" s="1111" t="str">
        <f t="shared" si="3020"/>
        <v/>
      </c>
      <c r="CN677" s="1110" t="str">
        <f t="shared" si="3020"/>
        <v/>
      </c>
      <c r="CO677" s="1110" t="str">
        <f t="shared" si="3020"/>
        <v/>
      </c>
      <c r="CP677" s="1110" t="str">
        <f t="shared" si="3020"/>
        <v/>
      </c>
      <c r="CQ677" s="1110" t="str">
        <f t="shared" si="3020"/>
        <v/>
      </c>
      <c r="CR677" s="1110" t="str">
        <f t="shared" si="3020"/>
        <v/>
      </c>
      <c r="CS677" s="1109" t="str">
        <f t="shared" si="3020"/>
        <v/>
      </c>
      <c r="CT677" s="1112" t="str">
        <f t="shared" ref="CE677:CT680" si="3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22"/>
        <v/>
      </c>
      <c r="CW677" s="326" t="str">
        <f t="shared" si="3022"/>
        <v/>
      </c>
      <c r="CX677" s="326" t="str">
        <f t="shared" si="3022"/>
        <v/>
      </c>
      <c r="CY677" s="326" t="str">
        <f t="shared" si="3022"/>
        <v/>
      </c>
      <c r="CZ677" s="326" t="str">
        <f t="shared" si="3022"/>
        <v/>
      </c>
      <c r="DA677" s="326" t="str">
        <f t="shared" si="3022"/>
        <v/>
      </c>
      <c r="DB677" s="327" t="str">
        <f t="shared" si="3022"/>
        <v/>
      </c>
      <c r="DC677" s="327" t="str">
        <f t="shared" si="3022"/>
        <v/>
      </c>
      <c r="DD677" s="327" t="str">
        <f t="shared" si="3022"/>
        <v/>
      </c>
      <c r="DE677" s="326" t="str">
        <f t="shared" ref="DE677:DK680" si="3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23"/>
        <v/>
      </c>
      <c r="DG677" s="326" t="str">
        <f t="shared" si="3023"/>
        <v/>
      </c>
      <c r="DH677" s="326" t="str">
        <f t="shared" si="3023"/>
        <v/>
      </c>
      <c r="DI677" s="326" t="str">
        <f t="shared" si="3023"/>
        <v/>
      </c>
      <c r="DJ677" s="325" t="str">
        <f t="shared" si="3023"/>
        <v/>
      </c>
      <c r="DK677" s="324" t="str">
        <f t="shared" si="3023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62"/>
        <v/>
      </c>
      <c r="CA678" s="373" t="str">
        <f t="shared" si="2963"/>
        <v/>
      </c>
      <c r="CB678" s="373" t="str">
        <f t="shared" si="2964"/>
        <v/>
      </c>
      <c r="CC678" s="462" t="str">
        <f t="shared" si="2965"/>
        <v/>
      </c>
      <c r="CD678" s="11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9" t="str">
        <f t="shared" si="3021"/>
        <v/>
      </c>
      <c r="CF678" s="1110" t="str">
        <f t="shared" si="3021"/>
        <v/>
      </c>
      <c r="CG678" s="1110" t="str">
        <f t="shared" si="3021"/>
        <v/>
      </c>
      <c r="CH678" s="1110" t="str">
        <f t="shared" si="3021"/>
        <v/>
      </c>
      <c r="CI678" s="1110" t="str">
        <f t="shared" si="3021"/>
        <v/>
      </c>
      <c r="CJ678" s="1110" t="str">
        <f t="shared" si="3021"/>
        <v/>
      </c>
      <c r="CK678" s="1111" t="str">
        <f t="shared" si="3021"/>
        <v/>
      </c>
      <c r="CL678" s="1111" t="str">
        <f t="shared" si="3021"/>
        <v/>
      </c>
      <c r="CM678" s="1111" t="str">
        <f t="shared" si="3021"/>
        <v/>
      </c>
      <c r="CN678" s="1110" t="str">
        <f t="shared" si="3021"/>
        <v/>
      </c>
      <c r="CO678" s="1110" t="str">
        <f t="shared" si="3021"/>
        <v/>
      </c>
      <c r="CP678" s="1110" t="str">
        <f t="shared" si="3021"/>
        <v/>
      </c>
      <c r="CQ678" s="1110" t="str">
        <f t="shared" si="3021"/>
        <v/>
      </c>
      <c r="CR678" s="1110" t="str">
        <f t="shared" si="3021"/>
        <v/>
      </c>
      <c r="CS678" s="1109" t="str">
        <f t="shared" si="3021"/>
        <v/>
      </c>
      <c r="CT678" s="1112" t="str">
        <f t="shared" si="3021"/>
        <v/>
      </c>
      <c r="CU678" s="324" t="str">
        <f t="shared" si="3022"/>
        <v/>
      </c>
      <c r="CV678" s="325" t="str">
        <f t="shared" si="3022"/>
        <v/>
      </c>
      <c r="CW678" s="326" t="str">
        <f t="shared" si="3022"/>
        <v/>
      </c>
      <c r="CX678" s="326" t="str">
        <f t="shared" si="3022"/>
        <v/>
      </c>
      <c r="CY678" s="326" t="str">
        <f t="shared" si="3022"/>
        <v/>
      </c>
      <c r="CZ678" s="326" t="str">
        <f t="shared" si="3022"/>
        <v/>
      </c>
      <c r="DA678" s="326" t="str">
        <f t="shared" si="3022"/>
        <v/>
      </c>
      <c r="DB678" s="327" t="str">
        <f t="shared" si="3022"/>
        <v/>
      </c>
      <c r="DC678" s="327" t="str">
        <f t="shared" si="3022"/>
        <v/>
      </c>
      <c r="DD678" s="327" t="str">
        <f t="shared" si="3022"/>
        <v/>
      </c>
      <c r="DE678" s="326" t="str">
        <f t="shared" si="3023"/>
        <v/>
      </c>
      <c r="DF678" s="326" t="str">
        <f t="shared" si="3023"/>
        <v/>
      </c>
      <c r="DG678" s="326" t="str">
        <f t="shared" si="3023"/>
        <v/>
      </c>
      <c r="DH678" s="326" t="str">
        <f t="shared" si="3023"/>
        <v/>
      </c>
      <c r="DI678" s="326" t="str">
        <f t="shared" si="3023"/>
        <v/>
      </c>
      <c r="DJ678" s="325" t="str">
        <f t="shared" si="3023"/>
        <v/>
      </c>
      <c r="DK678" s="324" t="str">
        <f t="shared" si="3023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24">4000*$K$1</f>
        <v>4000</v>
      </c>
      <c r="C679" s="536">
        <f t="shared" si="3024"/>
        <v>4000</v>
      </c>
      <c r="D679" s="536">
        <f t="shared" si="3024"/>
        <v>4000</v>
      </c>
      <c r="E679" s="536">
        <f t="shared" si="3024"/>
        <v>4000</v>
      </c>
      <c r="F679" s="536">
        <f t="shared" si="3024"/>
        <v>4000</v>
      </c>
      <c r="G679" s="536">
        <f t="shared" si="3024"/>
        <v>4000</v>
      </c>
      <c r="H679" s="536">
        <f t="shared" si="3024"/>
        <v>4000</v>
      </c>
      <c r="I679" s="536">
        <f t="shared" si="3024"/>
        <v>4000</v>
      </c>
      <c r="J679" s="536">
        <f t="shared" si="3024"/>
        <v>4000</v>
      </c>
      <c r="K679" s="536">
        <f t="shared" si="3024"/>
        <v>4000</v>
      </c>
      <c r="L679" s="536">
        <f t="shared" si="3024"/>
        <v>4000</v>
      </c>
      <c r="M679" s="536">
        <f t="shared" si="3024"/>
        <v>4000</v>
      </c>
      <c r="N679" s="536">
        <f t="shared" si="3024"/>
        <v>4000</v>
      </c>
      <c r="O679" s="536">
        <f t="shared" si="3024"/>
        <v>4000</v>
      </c>
      <c r="P679" s="536">
        <f t="shared" si="3024"/>
        <v>4000</v>
      </c>
      <c r="Q679" s="536">
        <f t="shared" si="3024"/>
        <v>4000</v>
      </c>
      <c r="R679" s="536">
        <f t="shared" si="3024"/>
        <v>4000</v>
      </c>
      <c r="S679" s="547"/>
      <c r="T679" s="536">
        <f t="shared" ref="T679:BB679" si="3025">4000*$K$1</f>
        <v>4000</v>
      </c>
      <c r="U679" s="536">
        <f t="shared" si="3025"/>
        <v>4000</v>
      </c>
      <c r="V679" s="536">
        <f t="shared" si="3025"/>
        <v>4000</v>
      </c>
      <c r="W679" s="536">
        <f t="shared" si="3025"/>
        <v>4000</v>
      </c>
      <c r="X679" s="536">
        <f t="shared" si="3025"/>
        <v>4000</v>
      </c>
      <c r="Y679" s="536">
        <f t="shared" si="3025"/>
        <v>4000</v>
      </c>
      <c r="Z679" s="536">
        <f t="shared" si="3025"/>
        <v>4000</v>
      </c>
      <c r="AA679" s="536">
        <f t="shared" si="3025"/>
        <v>4000</v>
      </c>
      <c r="AB679" s="536">
        <f t="shared" si="3025"/>
        <v>4000</v>
      </c>
      <c r="AC679" s="536">
        <f t="shared" si="3025"/>
        <v>4000</v>
      </c>
      <c r="AD679" s="536">
        <f t="shared" si="3025"/>
        <v>4000</v>
      </c>
      <c r="AE679" s="536">
        <f t="shared" si="3025"/>
        <v>4000</v>
      </c>
      <c r="AF679" s="536">
        <f t="shared" si="3025"/>
        <v>4000</v>
      </c>
      <c r="AG679" s="536">
        <f t="shared" si="3025"/>
        <v>4000</v>
      </c>
      <c r="AH679" s="536">
        <f t="shared" si="3025"/>
        <v>4000</v>
      </c>
      <c r="AI679" s="536">
        <f t="shared" si="3025"/>
        <v>4000</v>
      </c>
      <c r="AJ679" s="536">
        <f t="shared" si="3025"/>
        <v>4000</v>
      </c>
      <c r="AK679" s="547"/>
      <c r="AL679" s="536">
        <f t="shared" si="3025"/>
        <v>4000</v>
      </c>
      <c r="AM679" s="536">
        <f t="shared" si="3025"/>
        <v>4000</v>
      </c>
      <c r="AN679" s="536">
        <f t="shared" si="3025"/>
        <v>4000</v>
      </c>
      <c r="AO679" s="536">
        <f t="shared" si="3025"/>
        <v>4000</v>
      </c>
      <c r="AP679" s="536">
        <f t="shared" si="3025"/>
        <v>4000</v>
      </c>
      <c r="AQ679" s="536">
        <f t="shared" si="3025"/>
        <v>4000</v>
      </c>
      <c r="AR679" s="536">
        <f t="shared" si="3025"/>
        <v>4000</v>
      </c>
      <c r="AS679" s="536">
        <f t="shared" si="3025"/>
        <v>4000</v>
      </c>
      <c r="AT679" s="536">
        <f t="shared" si="3025"/>
        <v>4000</v>
      </c>
      <c r="AU679" s="536">
        <f t="shared" si="3025"/>
        <v>4000</v>
      </c>
      <c r="AV679" s="536">
        <f t="shared" si="3025"/>
        <v>4000</v>
      </c>
      <c r="AW679" s="536">
        <f t="shared" si="3025"/>
        <v>4000</v>
      </c>
      <c r="AX679" s="536">
        <f t="shared" si="3025"/>
        <v>4000</v>
      </c>
      <c r="AY679" s="536">
        <f t="shared" si="3025"/>
        <v>4000</v>
      </c>
      <c r="AZ679" s="536">
        <f t="shared" si="3025"/>
        <v>4000</v>
      </c>
      <c r="BA679" s="536">
        <f t="shared" si="3025"/>
        <v>4000</v>
      </c>
      <c r="BB679" s="536">
        <f t="shared" si="3025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62"/>
        <v>4000</v>
      </c>
      <c r="CA679" s="373">
        <f t="shared" si="2963"/>
        <v>4000</v>
      </c>
      <c r="CB679" s="373">
        <f t="shared" si="2964"/>
        <v>4000</v>
      </c>
      <c r="CC679" s="462">
        <f t="shared" si="2965"/>
        <v>16748.866666666665</v>
      </c>
      <c r="CD679" s="110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109">
        <f t="shared" si="3021"/>
        <v>16747</v>
      </c>
      <c r="CF679" s="1110">
        <f t="shared" si="3021"/>
        <v>16747</v>
      </c>
      <c r="CG679" s="1110">
        <f t="shared" si="3021"/>
        <v>16747</v>
      </c>
      <c r="CH679" s="1110">
        <f t="shared" si="3021"/>
        <v>16747</v>
      </c>
      <c r="CI679" s="1110">
        <f t="shared" si="3021"/>
        <v>16747</v>
      </c>
      <c r="CJ679" s="1110">
        <f t="shared" si="3021"/>
        <v>16747</v>
      </c>
      <c r="CK679" s="1111">
        <f t="shared" si="3021"/>
        <v>16747</v>
      </c>
      <c r="CL679" s="1111">
        <f t="shared" si="3021"/>
        <v>16747</v>
      </c>
      <c r="CM679" s="1111">
        <f t="shared" si="3021"/>
        <v>16748</v>
      </c>
      <c r="CN679" s="1110">
        <f t="shared" si="3021"/>
        <v>16749</v>
      </c>
      <c r="CO679" s="1110">
        <f t="shared" si="3021"/>
        <v>16750</v>
      </c>
      <c r="CP679" s="1110">
        <f t="shared" si="3021"/>
        <v>16751</v>
      </c>
      <c r="CQ679" s="1110">
        <f t="shared" si="3021"/>
        <v>16752</v>
      </c>
      <c r="CR679" s="1110">
        <f t="shared" si="3021"/>
        <v>16753</v>
      </c>
      <c r="CS679" s="1109">
        <f t="shared" si="3021"/>
        <v>16754</v>
      </c>
      <c r="CT679" s="1112">
        <f t="shared" si="3021"/>
        <v>16755</v>
      </c>
      <c r="CU679" s="324">
        <f t="shared" si="3022"/>
        <v>16747</v>
      </c>
      <c r="CV679" s="325">
        <f t="shared" si="3022"/>
        <v>16747</v>
      </c>
      <c r="CW679" s="326">
        <f t="shared" si="3022"/>
        <v>16747</v>
      </c>
      <c r="CX679" s="326">
        <f t="shared" si="3022"/>
        <v>16747</v>
      </c>
      <c r="CY679" s="326">
        <f t="shared" si="3022"/>
        <v>16747</v>
      </c>
      <c r="CZ679" s="326">
        <f t="shared" si="3022"/>
        <v>16747</v>
      </c>
      <c r="DA679" s="326">
        <f t="shared" si="3022"/>
        <v>16747</v>
      </c>
      <c r="DB679" s="327">
        <f t="shared" si="3022"/>
        <v>16747</v>
      </c>
      <c r="DC679" s="327">
        <f t="shared" si="3022"/>
        <v>16747</v>
      </c>
      <c r="DD679" s="327">
        <f t="shared" si="3022"/>
        <v>16748</v>
      </c>
      <c r="DE679" s="326">
        <f t="shared" si="3023"/>
        <v>16749</v>
      </c>
      <c r="DF679" s="326">
        <f t="shared" si="3023"/>
        <v>16750</v>
      </c>
      <c r="DG679" s="326">
        <f t="shared" si="3023"/>
        <v>16751</v>
      </c>
      <c r="DH679" s="326">
        <f t="shared" si="3023"/>
        <v>16752</v>
      </c>
      <c r="DI679" s="326">
        <f t="shared" si="3023"/>
        <v>16753</v>
      </c>
      <c r="DJ679" s="325">
        <f t="shared" si="3023"/>
        <v>16754</v>
      </c>
      <c r="DK679" s="324">
        <f t="shared" si="3023"/>
        <v>16755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26">IF(B677="","",B677*B678*B679/B$46/365/$G$1)</f>
        <v/>
      </c>
      <c r="C680" s="408" t="str">
        <f t="shared" si="3026"/>
        <v/>
      </c>
      <c r="D680" s="408" t="str">
        <f t="shared" si="3026"/>
        <v/>
      </c>
      <c r="E680" s="408" t="str">
        <f t="shared" si="3026"/>
        <v/>
      </c>
      <c r="F680" s="408" t="str">
        <f t="shared" si="3026"/>
        <v/>
      </c>
      <c r="G680" s="408" t="str">
        <f t="shared" si="3026"/>
        <v/>
      </c>
      <c r="H680" s="408" t="str">
        <f t="shared" si="3026"/>
        <v/>
      </c>
      <c r="I680" s="408" t="str">
        <f t="shared" si="3026"/>
        <v/>
      </c>
      <c r="J680" s="408" t="str">
        <f t="shared" si="3026"/>
        <v/>
      </c>
      <c r="K680" s="408" t="str">
        <f t="shared" ref="K680:R680" si="3027">IF(K677="","",K677*K678*K679/K$46/365/$G$1)</f>
        <v/>
      </c>
      <c r="L680" s="408" t="str">
        <f t="shared" si="3027"/>
        <v/>
      </c>
      <c r="M680" s="408" t="str">
        <f t="shared" si="3027"/>
        <v/>
      </c>
      <c r="N680" s="408" t="str">
        <f t="shared" si="3027"/>
        <v/>
      </c>
      <c r="O680" s="408" t="str">
        <f t="shared" si="3027"/>
        <v/>
      </c>
      <c r="P680" s="408" t="str">
        <f t="shared" si="3027"/>
        <v/>
      </c>
      <c r="Q680" s="408" t="str">
        <f t="shared" si="3027"/>
        <v/>
      </c>
      <c r="R680" s="408" t="str">
        <f t="shared" si="3027"/>
        <v/>
      </c>
      <c r="S680" s="427"/>
      <c r="T680" s="408" t="str">
        <f t="shared" ref="T680:AB680" si="3028">IF(T677="","",T677*T678*T679/T$46/365/$G$1)</f>
        <v/>
      </c>
      <c r="U680" s="408" t="str">
        <f t="shared" si="3028"/>
        <v/>
      </c>
      <c r="V680" s="408" t="str">
        <f t="shared" si="3028"/>
        <v/>
      </c>
      <c r="W680" s="408" t="str">
        <f t="shared" si="3028"/>
        <v/>
      </c>
      <c r="X680" s="408" t="str">
        <f t="shared" si="3028"/>
        <v/>
      </c>
      <c r="Y680" s="408" t="str">
        <f t="shared" si="3028"/>
        <v/>
      </c>
      <c r="Z680" s="408" t="str">
        <f t="shared" si="3028"/>
        <v/>
      </c>
      <c r="AA680" s="408" t="str">
        <f t="shared" si="3028"/>
        <v/>
      </c>
      <c r="AB680" s="408" t="str">
        <f t="shared" si="3028"/>
        <v/>
      </c>
      <c r="AC680" s="408" t="str">
        <f t="shared" ref="AC680:AJ680" si="3029">IF(AC677="","",AC677*AC678*AC679/AC$46/365/$G$1)</f>
        <v/>
      </c>
      <c r="AD680" s="408" t="str">
        <f t="shared" si="3029"/>
        <v/>
      </c>
      <c r="AE680" s="408" t="str">
        <f t="shared" si="3029"/>
        <v/>
      </c>
      <c r="AF680" s="408" t="str">
        <f t="shared" si="3029"/>
        <v/>
      </c>
      <c r="AG680" s="408" t="str">
        <f t="shared" si="3029"/>
        <v/>
      </c>
      <c r="AH680" s="408" t="str">
        <f t="shared" si="3029"/>
        <v/>
      </c>
      <c r="AI680" s="408" t="str">
        <f t="shared" si="3029"/>
        <v/>
      </c>
      <c r="AJ680" s="408" t="str">
        <f t="shared" si="3029"/>
        <v/>
      </c>
      <c r="AK680" s="427"/>
      <c r="AL680" s="408" t="str">
        <f t="shared" ref="AL680:AT680" si="3030">IF(AL677="","",AL677*AL678*AL679/AL$46/365/$G$1)</f>
        <v/>
      </c>
      <c r="AM680" s="408" t="str">
        <f t="shared" si="3030"/>
        <v/>
      </c>
      <c r="AN680" s="408" t="str">
        <f t="shared" si="3030"/>
        <v/>
      </c>
      <c r="AO680" s="408" t="str">
        <f t="shared" si="3030"/>
        <v/>
      </c>
      <c r="AP680" s="408" t="str">
        <f t="shared" si="3030"/>
        <v/>
      </c>
      <c r="AQ680" s="408" t="str">
        <f t="shared" si="3030"/>
        <v/>
      </c>
      <c r="AR680" s="408" t="str">
        <f t="shared" si="3030"/>
        <v/>
      </c>
      <c r="AS680" s="408" t="str">
        <f t="shared" si="3030"/>
        <v/>
      </c>
      <c r="AT680" s="408" t="str">
        <f t="shared" si="3030"/>
        <v/>
      </c>
      <c r="AU680" s="408" t="str">
        <f t="shared" ref="AU680:BB680" si="3031">IF(AU677="","",AU677*AU678*AU679/AU$46/365/$G$1)</f>
        <v/>
      </c>
      <c r="AV680" s="408" t="str">
        <f t="shared" si="3031"/>
        <v/>
      </c>
      <c r="AW680" s="408" t="str">
        <f t="shared" si="3031"/>
        <v/>
      </c>
      <c r="AX680" s="408" t="str">
        <f t="shared" si="3031"/>
        <v/>
      </c>
      <c r="AY680" s="408" t="str">
        <f t="shared" si="3031"/>
        <v/>
      </c>
      <c r="AZ680" s="408" t="str">
        <f t="shared" si="3031"/>
        <v/>
      </c>
      <c r="BA680" s="408" t="str">
        <f t="shared" si="3031"/>
        <v/>
      </c>
      <c r="BB680" s="408" t="str">
        <f t="shared" si="3031"/>
        <v/>
      </c>
      <c r="BC680" s="427"/>
      <c r="BD680" s="408" t="str">
        <f t="shared" ref="BD680:BL680" si="3032">IF(BD677="","",BD677*BD678*BD679/BD$46/365/$G$1)</f>
        <v/>
      </c>
      <c r="BE680" s="408" t="str">
        <f t="shared" si="3032"/>
        <v/>
      </c>
      <c r="BF680" s="408" t="str">
        <f t="shared" si="3032"/>
        <v/>
      </c>
      <c r="BG680" s="408" t="str">
        <f t="shared" si="3032"/>
        <v/>
      </c>
      <c r="BH680" s="408" t="str">
        <f t="shared" si="3032"/>
        <v/>
      </c>
      <c r="BI680" s="408" t="str">
        <f t="shared" si="3032"/>
        <v/>
      </c>
      <c r="BJ680" s="408" t="str">
        <f t="shared" si="3032"/>
        <v/>
      </c>
      <c r="BK680" s="408" t="str">
        <f t="shared" si="3032"/>
        <v/>
      </c>
      <c r="BL680" s="408" t="str">
        <f t="shared" si="3032"/>
        <v/>
      </c>
      <c r="BM680" s="408" t="str">
        <f t="shared" ref="BM680:BT680" si="3033">IF(BM677="","",BM677*BM678*BM679/BM$46/365/$G$1)</f>
        <v/>
      </c>
      <c r="BN680" s="408" t="str">
        <f t="shared" si="3033"/>
        <v/>
      </c>
      <c r="BO680" s="408" t="str">
        <f t="shared" si="3033"/>
        <v/>
      </c>
      <c r="BP680" s="408" t="str">
        <f t="shared" si="3033"/>
        <v/>
      </c>
      <c r="BQ680" s="408" t="str">
        <f t="shared" si="3033"/>
        <v/>
      </c>
      <c r="BR680" s="408" t="str">
        <f t="shared" si="3033"/>
        <v/>
      </c>
      <c r="BS680" s="408" t="str">
        <f t="shared" si="3033"/>
        <v/>
      </c>
      <c r="BT680" s="408" t="str">
        <f t="shared" si="3033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62"/>
        <v/>
      </c>
      <c r="CA680" s="398" t="str">
        <f t="shared" si="2963"/>
        <v/>
      </c>
      <c r="CB680" s="398" t="str">
        <f t="shared" si="2964"/>
        <v/>
      </c>
      <c r="CC680" s="465" t="str">
        <f t="shared" si="2965"/>
        <v/>
      </c>
      <c r="CD680" s="111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4" t="str">
        <f t="shared" si="3021"/>
        <v/>
      </c>
      <c r="CF680" s="1115" t="str">
        <f t="shared" si="3021"/>
        <v/>
      </c>
      <c r="CG680" s="1115" t="str">
        <f t="shared" si="3021"/>
        <v/>
      </c>
      <c r="CH680" s="1115" t="str">
        <f t="shared" si="3021"/>
        <v/>
      </c>
      <c r="CI680" s="1115" t="str">
        <f t="shared" si="3021"/>
        <v/>
      </c>
      <c r="CJ680" s="1115" t="str">
        <f t="shared" si="3021"/>
        <v/>
      </c>
      <c r="CK680" s="1116" t="str">
        <f t="shared" si="3021"/>
        <v/>
      </c>
      <c r="CL680" s="1116" t="str">
        <f t="shared" si="3021"/>
        <v/>
      </c>
      <c r="CM680" s="1116" t="str">
        <f t="shared" si="3021"/>
        <v/>
      </c>
      <c r="CN680" s="1115" t="str">
        <f t="shared" si="3021"/>
        <v/>
      </c>
      <c r="CO680" s="1115" t="str">
        <f t="shared" si="3021"/>
        <v/>
      </c>
      <c r="CP680" s="1115" t="str">
        <f t="shared" si="3021"/>
        <v/>
      </c>
      <c r="CQ680" s="1115" t="str">
        <f t="shared" si="3021"/>
        <v/>
      </c>
      <c r="CR680" s="1115" t="str">
        <f t="shared" si="3021"/>
        <v/>
      </c>
      <c r="CS680" s="1114" t="str">
        <f t="shared" si="3021"/>
        <v/>
      </c>
      <c r="CT680" s="1117" t="str">
        <f t="shared" si="3021"/>
        <v/>
      </c>
      <c r="CU680" s="312" t="str">
        <f t="shared" si="3022"/>
        <v/>
      </c>
      <c r="CV680" s="313" t="str">
        <f t="shared" si="3022"/>
        <v/>
      </c>
      <c r="CW680" s="314" t="str">
        <f t="shared" si="3022"/>
        <v/>
      </c>
      <c r="CX680" s="314" t="str">
        <f t="shared" si="3022"/>
        <v/>
      </c>
      <c r="CY680" s="314" t="str">
        <f t="shared" si="3022"/>
        <v/>
      </c>
      <c r="CZ680" s="314" t="str">
        <f t="shared" si="3022"/>
        <v/>
      </c>
      <c r="DA680" s="314" t="str">
        <f t="shared" si="3022"/>
        <v/>
      </c>
      <c r="DB680" s="315" t="str">
        <f t="shared" si="3022"/>
        <v/>
      </c>
      <c r="DC680" s="315" t="str">
        <f t="shared" si="3022"/>
        <v/>
      </c>
      <c r="DD680" s="315" t="str">
        <f t="shared" si="3022"/>
        <v/>
      </c>
      <c r="DE680" s="314" t="str">
        <f t="shared" si="3023"/>
        <v/>
      </c>
      <c r="DF680" s="314" t="str">
        <f t="shared" si="3023"/>
        <v/>
      </c>
      <c r="DG680" s="314" t="str">
        <f t="shared" si="3023"/>
        <v/>
      </c>
      <c r="DH680" s="314" t="str">
        <f t="shared" si="3023"/>
        <v/>
      </c>
      <c r="DI680" s="314" t="str">
        <f t="shared" si="3023"/>
        <v/>
      </c>
      <c r="DJ680" s="313" t="str">
        <f t="shared" si="3023"/>
        <v/>
      </c>
      <c r="DK680" s="312" t="str">
        <f t="shared" si="3023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9"/>
      <c r="CE681" s="1119"/>
      <c r="CF681" s="1119"/>
      <c r="CG681" s="1119"/>
      <c r="CH681" s="1119"/>
      <c r="CI681" s="1119"/>
      <c r="CJ681" s="1119"/>
      <c r="CK681" s="1119"/>
      <c r="CL681" s="1119"/>
      <c r="CM681" s="1119"/>
      <c r="CN681" s="1119"/>
      <c r="CO681" s="1119"/>
      <c r="CP681" s="1119"/>
      <c r="CQ681" s="1119"/>
      <c r="CR681" s="1119"/>
      <c r="CS681" s="1119"/>
      <c r="CT681" s="1120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8" t="str">
        <f t="shared" ref="CD682:CS682" si="303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9" t="str">
        <f t="shared" si="3034"/>
        <v/>
      </c>
      <c r="CF682" s="1110" t="str">
        <f t="shared" si="3034"/>
        <v/>
      </c>
      <c r="CG682" s="1110" t="str">
        <f t="shared" si="3034"/>
        <v/>
      </c>
      <c r="CH682" s="1110" t="str">
        <f t="shared" si="3034"/>
        <v/>
      </c>
      <c r="CI682" s="1110" t="str">
        <f t="shared" si="3034"/>
        <v/>
      </c>
      <c r="CJ682" s="1110" t="str">
        <f t="shared" si="3034"/>
        <v/>
      </c>
      <c r="CK682" s="1111" t="str">
        <f t="shared" si="3034"/>
        <v/>
      </c>
      <c r="CL682" s="1111" t="str">
        <f t="shared" si="3034"/>
        <v/>
      </c>
      <c r="CM682" s="1111" t="str">
        <f t="shared" si="3034"/>
        <v/>
      </c>
      <c r="CN682" s="1110" t="str">
        <f t="shared" si="3034"/>
        <v/>
      </c>
      <c r="CO682" s="1110" t="str">
        <f t="shared" si="3034"/>
        <v/>
      </c>
      <c r="CP682" s="1110" t="str">
        <f t="shared" si="3034"/>
        <v/>
      </c>
      <c r="CQ682" s="1110" t="str">
        <f t="shared" si="3034"/>
        <v/>
      </c>
      <c r="CR682" s="1110" t="str">
        <f t="shared" si="3034"/>
        <v/>
      </c>
      <c r="CS682" s="1109" t="str">
        <f t="shared" si="3034"/>
        <v/>
      </c>
      <c r="CT682" s="1112" t="str">
        <f t="shared" ref="CE682:CT685" si="303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3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36"/>
        <v/>
      </c>
      <c r="CW682" s="326" t="str">
        <f t="shared" si="3036"/>
        <v/>
      </c>
      <c r="CX682" s="326" t="str">
        <f t="shared" si="3036"/>
        <v/>
      </c>
      <c r="CY682" s="326" t="str">
        <f t="shared" si="3036"/>
        <v/>
      </c>
      <c r="CZ682" s="326" t="str">
        <f t="shared" si="3036"/>
        <v/>
      </c>
      <c r="DA682" s="326" t="str">
        <f t="shared" si="3036"/>
        <v/>
      </c>
      <c r="DB682" s="327" t="str">
        <f t="shared" si="3036"/>
        <v/>
      </c>
      <c r="DC682" s="327" t="str">
        <f t="shared" si="3036"/>
        <v/>
      </c>
      <c r="DD682" s="327" t="str">
        <f t="shared" si="3036"/>
        <v/>
      </c>
      <c r="DE682" s="326" t="str">
        <f t="shared" ref="DE682:DK685" si="303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37"/>
        <v/>
      </c>
      <c r="DG682" s="326" t="str">
        <f t="shared" si="3037"/>
        <v/>
      </c>
      <c r="DH682" s="326" t="str">
        <f t="shared" si="3037"/>
        <v/>
      </c>
      <c r="DI682" s="326" t="str">
        <f t="shared" si="3037"/>
        <v/>
      </c>
      <c r="DJ682" s="325" t="str">
        <f t="shared" si="3037"/>
        <v/>
      </c>
      <c r="DK682" s="324" t="str">
        <f t="shared" si="3037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9" t="str">
        <f t="shared" si="3035"/>
        <v/>
      </c>
      <c r="CF683" s="1110" t="str">
        <f t="shared" si="3035"/>
        <v/>
      </c>
      <c r="CG683" s="1110" t="str">
        <f t="shared" si="3035"/>
        <v/>
      </c>
      <c r="CH683" s="1110" t="str">
        <f t="shared" si="3035"/>
        <v/>
      </c>
      <c r="CI683" s="1110" t="str">
        <f t="shared" si="3035"/>
        <v/>
      </c>
      <c r="CJ683" s="1110" t="str">
        <f t="shared" si="3035"/>
        <v/>
      </c>
      <c r="CK683" s="1111" t="str">
        <f t="shared" si="3035"/>
        <v/>
      </c>
      <c r="CL683" s="1111" t="str">
        <f t="shared" si="3035"/>
        <v/>
      </c>
      <c r="CM683" s="1111" t="str">
        <f t="shared" si="3035"/>
        <v/>
      </c>
      <c r="CN683" s="1110" t="str">
        <f t="shared" si="3035"/>
        <v/>
      </c>
      <c r="CO683" s="1110" t="str">
        <f t="shared" si="3035"/>
        <v/>
      </c>
      <c r="CP683" s="1110" t="str">
        <f t="shared" si="3035"/>
        <v/>
      </c>
      <c r="CQ683" s="1110" t="str">
        <f t="shared" si="3035"/>
        <v/>
      </c>
      <c r="CR683" s="1110" t="str">
        <f t="shared" si="3035"/>
        <v/>
      </c>
      <c r="CS683" s="1109" t="str">
        <f t="shared" si="3035"/>
        <v/>
      </c>
      <c r="CT683" s="1112" t="str">
        <f t="shared" si="3035"/>
        <v/>
      </c>
      <c r="CU683" s="324" t="str">
        <f t="shared" si="3036"/>
        <v/>
      </c>
      <c r="CV683" s="325" t="str">
        <f t="shared" si="3036"/>
        <v/>
      </c>
      <c r="CW683" s="326" t="str">
        <f t="shared" si="3036"/>
        <v/>
      </c>
      <c r="CX683" s="326" t="str">
        <f t="shared" si="3036"/>
        <v/>
      </c>
      <c r="CY683" s="326" t="str">
        <f t="shared" si="3036"/>
        <v/>
      </c>
      <c r="CZ683" s="326" t="str">
        <f t="shared" si="3036"/>
        <v/>
      </c>
      <c r="DA683" s="326" t="str">
        <f t="shared" si="3036"/>
        <v/>
      </c>
      <c r="DB683" s="327" t="str">
        <f t="shared" si="3036"/>
        <v/>
      </c>
      <c r="DC683" s="327" t="str">
        <f t="shared" si="3036"/>
        <v/>
      </c>
      <c r="DD683" s="327" t="str">
        <f t="shared" si="3036"/>
        <v/>
      </c>
      <c r="DE683" s="326" t="str">
        <f t="shared" si="3037"/>
        <v/>
      </c>
      <c r="DF683" s="326" t="str">
        <f t="shared" si="3037"/>
        <v/>
      </c>
      <c r="DG683" s="326" t="str">
        <f t="shared" si="3037"/>
        <v/>
      </c>
      <c r="DH683" s="326" t="str">
        <f t="shared" si="3037"/>
        <v/>
      </c>
      <c r="DI683" s="326" t="str">
        <f t="shared" si="3037"/>
        <v/>
      </c>
      <c r="DJ683" s="325" t="str">
        <f t="shared" si="3037"/>
        <v/>
      </c>
      <c r="DK683" s="324" t="str">
        <f t="shared" si="3037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38">2020*$K$1</f>
        <v>2020</v>
      </c>
      <c r="C684" s="536">
        <f t="shared" si="3038"/>
        <v>2020</v>
      </c>
      <c r="D684" s="536">
        <f t="shared" si="3038"/>
        <v>2020</v>
      </c>
      <c r="E684" s="536">
        <f t="shared" si="3038"/>
        <v>2020</v>
      </c>
      <c r="F684" s="536">
        <f t="shared" si="3038"/>
        <v>2020</v>
      </c>
      <c r="G684" s="536">
        <f t="shared" si="3038"/>
        <v>2020</v>
      </c>
      <c r="H684" s="536">
        <f t="shared" si="3038"/>
        <v>2020</v>
      </c>
      <c r="I684" s="536">
        <f t="shared" si="3038"/>
        <v>2020</v>
      </c>
      <c r="J684" s="536">
        <f t="shared" si="3038"/>
        <v>2020</v>
      </c>
      <c r="K684" s="536">
        <f t="shared" si="3038"/>
        <v>2020</v>
      </c>
      <c r="L684" s="536">
        <f t="shared" si="3038"/>
        <v>2020</v>
      </c>
      <c r="M684" s="536">
        <f t="shared" si="3038"/>
        <v>2020</v>
      </c>
      <c r="N684" s="536">
        <f t="shared" si="3038"/>
        <v>2020</v>
      </c>
      <c r="O684" s="536">
        <f t="shared" si="3038"/>
        <v>2020</v>
      </c>
      <c r="P684" s="536">
        <f t="shared" si="3038"/>
        <v>2020</v>
      </c>
      <c r="Q684" s="536">
        <f t="shared" si="3038"/>
        <v>2020</v>
      </c>
      <c r="R684" s="536">
        <f t="shared" si="3038"/>
        <v>2020</v>
      </c>
      <c r="S684" s="547"/>
      <c r="T684" s="536">
        <f t="shared" ref="T684:AJ684" si="3039">2020*$K$1</f>
        <v>2020</v>
      </c>
      <c r="U684" s="536">
        <f t="shared" si="3039"/>
        <v>2020</v>
      </c>
      <c r="V684" s="536">
        <f t="shared" si="3039"/>
        <v>2020</v>
      </c>
      <c r="W684" s="536">
        <f t="shared" si="3039"/>
        <v>2020</v>
      </c>
      <c r="X684" s="536">
        <f t="shared" si="3039"/>
        <v>2020</v>
      </c>
      <c r="Y684" s="536">
        <f t="shared" si="3039"/>
        <v>2020</v>
      </c>
      <c r="Z684" s="536">
        <f t="shared" si="3039"/>
        <v>2020</v>
      </c>
      <c r="AA684" s="536">
        <f t="shared" si="3039"/>
        <v>2020</v>
      </c>
      <c r="AB684" s="536">
        <f t="shared" si="3039"/>
        <v>2020</v>
      </c>
      <c r="AC684" s="536">
        <f t="shared" si="3039"/>
        <v>2020</v>
      </c>
      <c r="AD684" s="536">
        <f t="shared" si="3039"/>
        <v>2020</v>
      </c>
      <c r="AE684" s="536">
        <f t="shared" si="3039"/>
        <v>2020</v>
      </c>
      <c r="AF684" s="536">
        <f t="shared" si="3039"/>
        <v>2020</v>
      </c>
      <c r="AG684" s="536">
        <f t="shared" si="3039"/>
        <v>2020</v>
      </c>
      <c r="AH684" s="536">
        <f t="shared" si="3039"/>
        <v>2020</v>
      </c>
      <c r="AI684" s="536">
        <f t="shared" si="3039"/>
        <v>2020</v>
      </c>
      <c r="AJ684" s="536">
        <f t="shared" si="3039"/>
        <v>2020</v>
      </c>
      <c r="AK684" s="547"/>
      <c r="AL684" s="536">
        <f t="shared" ref="AL684:BB684" si="3040">2020*$K$1</f>
        <v>2020</v>
      </c>
      <c r="AM684" s="536">
        <f t="shared" si="3040"/>
        <v>2020</v>
      </c>
      <c r="AN684" s="536">
        <f t="shared" si="3040"/>
        <v>2020</v>
      </c>
      <c r="AO684" s="536">
        <f t="shared" si="3040"/>
        <v>2020</v>
      </c>
      <c r="AP684" s="536">
        <f t="shared" si="3040"/>
        <v>2020</v>
      </c>
      <c r="AQ684" s="536">
        <f t="shared" si="3040"/>
        <v>2020</v>
      </c>
      <c r="AR684" s="536">
        <f t="shared" si="3040"/>
        <v>2020</v>
      </c>
      <c r="AS684" s="536">
        <f t="shared" si="3040"/>
        <v>2020</v>
      </c>
      <c r="AT684" s="536">
        <f t="shared" si="3040"/>
        <v>2020</v>
      </c>
      <c r="AU684" s="536">
        <f t="shared" si="3040"/>
        <v>2020</v>
      </c>
      <c r="AV684" s="536">
        <f t="shared" si="3040"/>
        <v>2020</v>
      </c>
      <c r="AW684" s="536">
        <f t="shared" si="3040"/>
        <v>2020</v>
      </c>
      <c r="AX684" s="536">
        <f t="shared" si="3040"/>
        <v>2020</v>
      </c>
      <c r="AY684" s="536">
        <f t="shared" si="3040"/>
        <v>2020</v>
      </c>
      <c r="AZ684" s="536">
        <f t="shared" si="3040"/>
        <v>2020</v>
      </c>
      <c r="BA684" s="536">
        <f t="shared" si="3040"/>
        <v>2020</v>
      </c>
      <c r="BB684" s="536">
        <f t="shared" si="3040"/>
        <v>2020</v>
      </c>
      <c r="BC684" s="547"/>
      <c r="BD684" s="536">
        <f t="shared" ref="BD684:BT684" si="3041">2020*$K$1</f>
        <v>2020</v>
      </c>
      <c r="BE684" s="536">
        <f t="shared" si="3041"/>
        <v>2020</v>
      </c>
      <c r="BF684" s="536">
        <f t="shared" si="3041"/>
        <v>2020</v>
      </c>
      <c r="BG684" s="536">
        <f t="shared" si="3041"/>
        <v>2020</v>
      </c>
      <c r="BH684" s="536">
        <f t="shared" si="3041"/>
        <v>2020</v>
      </c>
      <c r="BI684" s="536">
        <f t="shared" si="3041"/>
        <v>2020</v>
      </c>
      <c r="BJ684" s="536">
        <f t="shared" si="3041"/>
        <v>2020</v>
      </c>
      <c r="BK684" s="536">
        <f t="shared" si="3041"/>
        <v>2020</v>
      </c>
      <c r="BL684" s="536">
        <f t="shared" si="3041"/>
        <v>2020</v>
      </c>
      <c r="BM684" s="536">
        <f t="shared" si="3041"/>
        <v>2020</v>
      </c>
      <c r="BN684" s="536">
        <f t="shared" si="3041"/>
        <v>2020</v>
      </c>
      <c r="BO684" s="536">
        <f t="shared" si="3041"/>
        <v>2020</v>
      </c>
      <c r="BP684" s="536">
        <f t="shared" si="3041"/>
        <v>2020</v>
      </c>
      <c r="BQ684" s="536">
        <f t="shared" si="3041"/>
        <v>2020</v>
      </c>
      <c r="BR684" s="536">
        <f t="shared" si="3041"/>
        <v>2020</v>
      </c>
      <c r="BS684" s="536">
        <f t="shared" si="3041"/>
        <v>2020</v>
      </c>
      <c r="BT684" s="536">
        <f t="shared" si="3041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9">
        <f t="shared" si="3035"/>
        <v>2020</v>
      </c>
      <c r="CF684" s="1110">
        <f t="shared" si="3035"/>
        <v>2020</v>
      </c>
      <c r="CG684" s="1110">
        <f t="shared" si="3035"/>
        <v>2020</v>
      </c>
      <c r="CH684" s="1110">
        <f t="shared" si="3035"/>
        <v>2020</v>
      </c>
      <c r="CI684" s="1110">
        <f t="shared" si="3035"/>
        <v>2020</v>
      </c>
      <c r="CJ684" s="1110">
        <f t="shared" si="3035"/>
        <v>2020</v>
      </c>
      <c r="CK684" s="1111">
        <f t="shared" si="3035"/>
        <v>2020</v>
      </c>
      <c r="CL684" s="1111">
        <f t="shared" si="3035"/>
        <v>2020</v>
      </c>
      <c r="CM684" s="1111">
        <f t="shared" si="3035"/>
        <v>2020</v>
      </c>
      <c r="CN684" s="1110">
        <f t="shared" si="3035"/>
        <v>2020</v>
      </c>
      <c r="CO684" s="1110">
        <f t="shared" si="3035"/>
        <v>2020</v>
      </c>
      <c r="CP684" s="1110">
        <f t="shared" si="3035"/>
        <v>2020</v>
      </c>
      <c r="CQ684" s="1110">
        <f t="shared" si="3035"/>
        <v>2020</v>
      </c>
      <c r="CR684" s="1110">
        <f t="shared" si="3035"/>
        <v>2020</v>
      </c>
      <c r="CS684" s="1109">
        <f t="shared" si="3035"/>
        <v>2020</v>
      </c>
      <c r="CT684" s="1112">
        <f t="shared" si="3035"/>
        <v>2020</v>
      </c>
      <c r="CU684" s="324">
        <f t="shared" si="3036"/>
        <v>2020</v>
      </c>
      <c r="CV684" s="325">
        <f t="shared" si="3036"/>
        <v>2020</v>
      </c>
      <c r="CW684" s="326">
        <f t="shared" si="3036"/>
        <v>2020</v>
      </c>
      <c r="CX684" s="326">
        <f t="shared" si="3036"/>
        <v>2020</v>
      </c>
      <c r="CY684" s="326">
        <f t="shared" si="3036"/>
        <v>2020</v>
      </c>
      <c r="CZ684" s="326">
        <f t="shared" si="3036"/>
        <v>2020</v>
      </c>
      <c r="DA684" s="326">
        <f t="shared" si="3036"/>
        <v>2020</v>
      </c>
      <c r="DB684" s="327">
        <f t="shared" si="3036"/>
        <v>2020</v>
      </c>
      <c r="DC684" s="327">
        <f t="shared" si="3036"/>
        <v>2020</v>
      </c>
      <c r="DD684" s="327">
        <f t="shared" si="3036"/>
        <v>2020</v>
      </c>
      <c r="DE684" s="326">
        <f t="shared" si="3037"/>
        <v>2020</v>
      </c>
      <c r="DF684" s="326">
        <f t="shared" si="3037"/>
        <v>2020</v>
      </c>
      <c r="DG684" s="326">
        <f t="shared" si="3037"/>
        <v>2020</v>
      </c>
      <c r="DH684" s="326">
        <f t="shared" si="3037"/>
        <v>2020</v>
      </c>
      <c r="DI684" s="326">
        <f t="shared" si="3037"/>
        <v>2020</v>
      </c>
      <c r="DJ684" s="325">
        <f t="shared" si="3037"/>
        <v>2020</v>
      </c>
      <c r="DK684" s="324">
        <f t="shared" si="3037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42">IF(B682="","",B682*B683*B684/B$46/365/$G$1)</f>
        <v/>
      </c>
      <c r="C685" s="408" t="str">
        <f t="shared" si="3042"/>
        <v/>
      </c>
      <c r="D685" s="408" t="str">
        <f t="shared" si="3042"/>
        <v/>
      </c>
      <c r="E685" s="408" t="str">
        <f t="shared" si="3042"/>
        <v/>
      </c>
      <c r="F685" s="408" t="str">
        <f t="shared" si="3042"/>
        <v/>
      </c>
      <c r="G685" s="408" t="str">
        <f t="shared" si="3042"/>
        <v/>
      </c>
      <c r="H685" s="408" t="str">
        <f t="shared" si="3042"/>
        <v/>
      </c>
      <c r="I685" s="408" t="str">
        <f t="shared" si="3042"/>
        <v/>
      </c>
      <c r="J685" s="408" t="str">
        <f t="shared" si="3042"/>
        <v/>
      </c>
      <c r="K685" s="408" t="str">
        <f t="shared" ref="K685:R685" si="3043">IF(K682="","",K682*K683*K684/K$46/365/$G$1)</f>
        <v/>
      </c>
      <c r="L685" s="408" t="str">
        <f t="shared" si="3043"/>
        <v/>
      </c>
      <c r="M685" s="408" t="str">
        <f t="shared" si="3043"/>
        <v/>
      </c>
      <c r="N685" s="408" t="str">
        <f t="shared" si="3043"/>
        <v/>
      </c>
      <c r="O685" s="408" t="str">
        <f t="shared" si="3043"/>
        <v/>
      </c>
      <c r="P685" s="408" t="str">
        <f t="shared" si="3043"/>
        <v/>
      </c>
      <c r="Q685" s="408" t="str">
        <f t="shared" si="3043"/>
        <v/>
      </c>
      <c r="R685" s="408" t="str">
        <f t="shared" si="3043"/>
        <v/>
      </c>
      <c r="S685" s="427"/>
      <c r="T685" s="408" t="str">
        <f t="shared" ref="T685:AB685" si="3044">IF(T682="","",T682*T683*T684/T$46/365/$G$1)</f>
        <v/>
      </c>
      <c r="U685" s="408" t="str">
        <f t="shared" si="3044"/>
        <v/>
      </c>
      <c r="V685" s="408" t="str">
        <f t="shared" si="3044"/>
        <v/>
      </c>
      <c r="W685" s="408" t="str">
        <f t="shared" si="3044"/>
        <v/>
      </c>
      <c r="X685" s="408" t="str">
        <f t="shared" si="3044"/>
        <v/>
      </c>
      <c r="Y685" s="408" t="str">
        <f t="shared" si="3044"/>
        <v/>
      </c>
      <c r="Z685" s="408" t="str">
        <f t="shared" si="3044"/>
        <v/>
      </c>
      <c r="AA685" s="408" t="str">
        <f t="shared" si="3044"/>
        <v/>
      </c>
      <c r="AB685" s="408" t="str">
        <f t="shared" si="3044"/>
        <v/>
      </c>
      <c r="AC685" s="408" t="str">
        <f t="shared" ref="AC685:AJ685" si="3045">IF(AC682="","",AC682*AC683*AC684/AC$46/365/$G$1)</f>
        <v/>
      </c>
      <c r="AD685" s="408" t="str">
        <f t="shared" si="3045"/>
        <v/>
      </c>
      <c r="AE685" s="408" t="str">
        <f t="shared" si="3045"/>
        <v/>
      </c>
      <c r="AF685" s="408" t="str">
        <f t="shared" si="3045"/>
        <v/>
      </c>
      <c r="AG685" s="408" t="str">
        <f t="shared" si="3045"/>
        <v/>
      </c>
      <c r="AH685" s="408" t="str">
        <f t="shared" si="3045"/>
        <v/>
      </c>
      <c r="AI685" s="408" t="str">
        <f t="shared" si="3045"/>
        <v/>
      </c>
      <c r="AJ685" s="408" t="str">
        <f t="shared" si="3045"/>
        <v/>
      </c>
      <c r="AK685" s="427"/>
      <c r="AL685" s="408" t="str">
        <f t="shared" ref="AL685:AT685" si="3046">IF(AL682="","",AL682*AL683*AL684/AL$46/365/$G$1)</f>
        <v/>
      </c>
      <c r="AM685" s="408" t="str">
        <f t="shared" si="3046"/>
        <v/>
      </c>
      <c r="AN685" s="408" t="str">
        <f t="shared" si="3046"/>
        <v/>
      </c>
      <c r="AO685" s="408" t="str">
        <f t="shared" si="3046"/>
        <v/>
      </c>
      <c r="AP685" s="408" t="str">
        <f t="shared" si="3046"/>
        <v/>
      </c>
      <c r="AQ685" s="408" t="str">
        <f t="shared" si="3046"/>
        <v/>
      </c>
      <c r="AR685" s="408" t="str">
        <f t="shared" si="3046"/>
        <v/>
      </c>
      <c r="AS685" s="408" t="str">
        <f t="shared" si="3046"/>
        <v/>
      </c>
      <c r="AT685" s="408" t="str">
        <f t="shared" si="3046"/>
        <v/>
      </c>
      <c r="AU685" s="408" t="str">
        <f t="shared" ref="AU685:BB685" si="3047">IF(AU682="","",AU682*AU683*AU684/AU$46/365/$G$1)</f>
        <v/>
      </c>
      <c r="AV685" s="408" t="str">
        <f t="shared" si="3047"/>
        <v/>
      </c>
      <c r="AW685" s="408" t="str">
        <f t="shared" si="3047"/>
        <v/>
      </c>
      <c r="AX685" s="408" t="str">
        <f t="shared" si="3047"/>
        <v/>
      </c>
      <c r="AY685" s="408" t="str">
        <f t="shared" si="3047"/>
        <v/>
      </c>
      <c r="AZ685" s="408" t="str">
        <f t="shared" si="3047"/>
        <v/>
      </c>
      <c r="BA685" s="408" t="str">
        <f t="shared" si="3047"/>
        <v/>
      </c>
      <c r="BB685" s="408" t="str">
        <f t="shared" si="3047"/>
        <v/>
      </c>
      <c r="BC685" s="427"/>
      <c r="BD685" s="408" t="str">
        <f t="shared" ref="BD685:BL685" si="3048">IF(BD682="","",BD682*BD683*BD684/BD$46/365/$G$1)</f>
        <v/>
      </c>
      <c r="BE685" s="408" t="str">
        <f t="shared" si="3048"/>
        <v/>
      </c>
      <c r="BF685" s="408" t="str">
        <f t="shared" si="3048"/>
        <v/>
      </c>
      <c r="BG685" s="408" t="str">
        <f t="shared" si="3048"/>
        <v/>
      </c>
      <c r="BH685" s="408" t="str">
        <f t="shared" si="3048"/>
        <v/>
      </c>
      <c r="BI685" s="408" t="str">
        <f t="shared" si="3048"/>
        <v/>
      </c>
      <c r="BJ685" s="408" t="str">
        <f t="shared" si="3048"/>
        <v/>
      </c>
      <c r="BK685" s="408" t="str">
        <f t="shared" si="3048"/>
        <v/>
      </c>
      <c r="BL685" s="408" t="str">
        <f t="shared" si="3048"/>
        <v/>
      </c>
      <c r="BM685" s="408" t="str">
        <f t="shared" ref="BM685:BT685" si="3049">IF(BM682="","",BM682*BM683*BM684/BM$46/365/$G$1)</f>
        <v/>
      </c>
      <c r="BN685" s="408" t="str">
        <f t="shared" si="3049"/>
        <v/>
      </c>
      <c r="BO685" s="408" t="str">
        <f t="shared" si="3049"/>
        <v/>
      </c>
      <c r="BP685" s="408" t="str">
        <f t="shared" si="3049"/>
        <v/>
      </c>
      <c r="BQ685" s="408" t="str">
        <f t="shared" si="3049"/>
        <v/>
      </c>
      <c r="BR685" s="408" t="str">
        <f t="shared" si="3049"/>
        <v/>
      </c>
      <c r="BS685" s="408" t="str">
        <f t="shared" si="3049"/>
        <v/>
      </c>
      <c r="BT685" s="408" t="str">
        <f t="shared" si="3049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4" t="str">
        <f t="shared" si="3035"/>
        <v/>
      </c>
      <c r="CF685" s="1115" t="str">
        <f t="shared" si="3035"/>
        <v/>
      </c>
      <c r="CG685" s="1115" t="str">
        <f t="shared" si="3035"/>
        <v/>
      </c>
      <c r="CH685" s="1115" t="str">
        <f t="shared" si="3035"/>
        <v/>
      </c>
      <c r="CI685" s="1115" t="str">
        <f t="shared" si="3035"/>
        <v/>
      </c>
      <c r="CJ685" s="1115" t="str">
        <f t="shared" si="3035"/>
        <v/>
      </c>
      <c r="CK685" s="1116" t="str">
        <f t="shared" si="3035"/>
        <v/>
      </c>
      <c r="CL685" s="1116" t="str">
        <f t="shared" si="3035"/>
        <v/>
      </c>
      <c r="CM685" s="1116" t="str">
        <f t="shared" si="3035"/>
        <v/>
      </c>
      <c r="CN685" s="1115" t="str">
        <f t="shared" si="3035"/>
        <v/>
      </c>
      <c r="CO685" s="1115" t="str">
        <f t="shared" si="3035"/>
        <v/>
      </c>
      <c r="CP685" s="1115" t="str">
        <f t="shared" si="3035"/>
        <v/>
      </c>
      <c r="CQ685" s="1115" t="str">
        <f t="shared" si="3035"/>
        <v/>
      </c>
      <c r="CR685" s="1115" t="str">
        <f t="shared" si="3035"/>
        <v/>
      </c>
      <c r="CS685" s="1114" t="str">
        <f t="shared" si="3035"/>
        <v/>
      </c>
      <c r="CT685" s="1117" t="str">
        <f t="shared" si="3035"/>
        <v/>
      </c>
      <c r="CU685" s="312" t="str">
        <f t="shared" si="3036"/>
        <v/>
      </c>
      <c r="CV685" s="313" t="str">
        <f t="shared" si="3036"/>
        <v/>
      </c>
      <c r="CW685" s="314" t="str">
        <f t="shared" si="3036"/>
        <v/>
      </c>
      <c r="CX685" s="314" t="str">
        <f t="shared" si="3036"/>
        <v/>
      </c>
      <c r="CY685" s="314" t="str">
        <f t="shared" si="3036"/>
        <v/>
      </c>
      <c r="CZ685" s="314" t="str">
        <f t="shared" si="3036"/>
        <v/>
      </c>
      <c r="DA685" s="314" t="str">
        <f t="shared" si="3036"/>
        <v/>
      </c>
      <c r="DB685" s="315" t="str">
        <f t="shared" si="3036"/>
        <v/>
      </c>
      <c r="DC685" s="315" t="str">
        <f t="shared" si="3036"/>
        <v/>
      </c>
      <c r="DD685" s="315" t="str">
        <f t="shared" si="3036"/>
        <v/>
      </c>
      <c r="DE685" s="314" t="str">
        <f t="shared" si="3037"/>
        <v/>
      </c>
      <c r="DF685" s="314" t="str">
        <f t="shared" si="3037"/>
        <v/>
      </c>
      <c r="DG685" s="314" t="str">
        <f t="shared" si="3037"/>
        <v/>
      </c>
      <c r="DH685" s="314" t="str">
        <f t="shared" si="3037"/>
        <v/>
      </c>
      <c r="DI685" s="314" t="str">
        <f t="shared" si="3037"/>
        <v/>
      </c>
      <c r="DJ685" s="313" t="str">
        <f t="shared" si="3037"/>
        <v/>
      </c>
      <c r="DK685" s="312" t="str">
        <f t="shared" si="3037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5"/>
      <c r="CE686" s="1125"/>
      <c r="CF686" s="1125"/>
      <c r="CG686" s="1125"/>
      <c r="CH686" s="1125"/>
      <c r="CI686" s="1125"/>
      <c r="CJ686" s="1125"/>
      <c r="CK686" s="1125"/>
      <c r="CL686" s="1125"/>
      <c r="CM686" s="1125"/>
      <c r="CN686" s="1125"/>
      <c r="CO686" s="1125"/>
      <c r="CP686" s="1125"/>
      <c r="CQ686" s="1125"/>
      <c r="CR686" s="1125"/>
      <c r="CS686" s="1125"/>
      <c r="CT686" s="1126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8" t="str">
        <f t="shared" ref="CD687:CS687" si="30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9" t="str">
        <f t="shared" si="3050"/>
        <v/>
      </c>
      <c r="CF687" s="1110" t="str">
        <f t="shared" si="3050"/>
        <v/>
      </c>
      <c r="CG687" s="1110" t="str">
        <f t="shared" si="3050"/>
        <v/>
      </c>
      <c r="CH687" s="1110" t="str">
        <f t="shared" si="3050"/>
        <v/>
      </c>
      <c r="CI687" s="1110" t="str">
        <f t="shared" si="3050"/>
        <v/>
      </c>
      <c r="CJ687" s="1110" t="str">
        <f t="shared" si="3050"/>
        <v/>
      </c>
      <c r="CK687" s="1111" t="str">
        <f t="shared" si="3050"/>
        <v/>
      </c>
      <c r="CL687" s="1111" t="str">
        <f t="shared" si="3050"/>
        <v/>
      </c>
      <c r="CM687" s="1111" t="str">
        <f t="shared" si="3050"/>
        <v/>
      </c>
      <c r="CN687" s="1110" t="str">
        <f t="shared" si="3050"/>
        <v/>
      </c>
      <c r="CO687" s="1110" t="str">
        <f t="shared" si="3050"/>
        <v/>
      </c>
      <c r="CP687" s="1110" t="str">
        <f t="shared" si="3050"/>
        <v/>
      </c>
      <c r="CQ687" s="1110" t="str">
        <f t="shared" si="3050"/>
        <v/>
      </c>
      <c r="CR687" s="1110" t="str">
        <f t="shared" si="3050"/>
        <v/>
      </c>
      <c r="CS687" s="1109" t="str">
        <f t="shared" si="3050"/>
        <v/>
      </c>
      <c r="CT687" s="1112" t="str">
        <f t="shared" ref="CE687:CT690" si="30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52"/>
        <v/>
      </c>
      <c r="CW687" s="326" t="str">
        <f t="shared" si="3052"/>
        <v/>
      </c>
      <c r="CX687" s="326" t="str">
        <f t="shared" si="3052"/>
        <v/>
      </c>
      <c r="CY687" s="326" t="str">
        <f t="shared" si="3052"/>
        <v/>
      </c>
      <c r="CZ687" s="326" t="str">
        <f t="shared" si="3052"/>
        <v/>
      </c>
      <c r="DA687" s="326" t="str">
        <f t="shared" si="3052"/>
        <v/>
      </c>
      <c r="DB687" s="327" t="str">
        <f t="shared" si="3052"/>
        <v/>
      </c>
      <c r="DC687" s="327" t="str">
        <f t="shared" si="3052"/>
        <v/>
      </c>
      <c r="DD687" s="327" t="str">
        <f t="shared" si="3052"/>
        <v/>
      </c>
      <c r="DE687" s="326" t="str">
        <f t="shared" ref="DE687:DK690" si="30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53"/>
        <v/>
      </c>
      <c r="DG687" s="326" t="str">
        <f t="shared" si="3053"/>
        <v/>
      </c>
      <c r="DH687" s="326" t="str">
        <f t="shared" si="3053"/>
        <v/>
      </c>
      <c r="DI687" s="326" t="str">
        <f t="shared" si="3053"/>
        <v/>
      </c>
      <c r="DJ687" s="325" t="str">
        <f t="shared" si="3053"/>
        <v/>
      </c>
      <c r="DK687" s="324" t="str">
        <f t="shared" si="3053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9" t="str">
        <f t="shared" si="3051"/>
        <v/>
      </c>
      <c r="CF688" s="1110" t="str">
        <f t="shared" si="3051"/>
        <v/>
      </c>
      <c r="CG688" s="1110" t="str">
        <f t="shared" si="3051"/>
        <v/>
      </c>
      <c r="CH688" s="1110" t="str">
        <f t="shared" si="3051"/>
        <v/>
      </c>
      <c r="CI688" s="1110" t="str">
        <f t="shared" si="3051"/>
        <v/>
      </c>
      <c r="CJ688" s="1110" t="str">
        <f t="shared" si="3051"/>
        <v/>
      </c>
      <c r="CK688" s="1111" t="str">
        <f t="shared" si="3051"/>
        <v/>
      </c>
      <c r="CL688" s="1111" t="str">
        <f t="shared" si="3051"/>
        <v/>
      </c>
      <c r="CM688" s="1111" t="str">
        <f t="shared" si="3051"/>
        <v/>
      </c>
      <c r="CN688" s="1110" t="str">
        <f t="shared" si="3051"/>
        <v/>
      </c>
      <c r="CO688" s="1110" t="str">
        <f t="shared" si="3051"/>
        <v/>
      </c>
      <c r="CP688" s="1110" t="str">
        <f t="shared" si="3051"/>
        <v/>
      </c>
      <c r="CQ688" s="1110" t="str">
        <f t="shared" si="3051"/>
        <v/>
      </c>
      <c r="CR688" s="1110" t="str">
        <f t="shared" si="3051"/>
        <v/>
      </c>
      <c r="CS688" s="1109" t="str">
        <f t="shared" si="3051"/>
        <v/>
      </c>
      <c r="CT688" s="1112" t="str">
        <f t="shared" si="3051"/>
        <v/>
      </c>
      <c r="CU688" s="324" t="str">
        <f t="shared" si="3052"/>
        <v/>
      </c>
      <c r="CV688" s="325" t="str">
        <f t="shared" si="3052"/>
        <v/>
      </c>
      <c r="CW688" s="326" t="str">
        <f t="shared" si="3052"/>
        <v/>
      </c>
      <c r="CX688" s="326" t="str">
        <f t="shared" si="3052"/>
        <v/>
      </c>
      <c r="CY688" s="326" t="str">
        <f t="shared" si="3052"/>
        <v/>
      </c>
      <c r="CZ688" s="326" t="str">
        <f t="shared" si="3052"/>
        <v/>
      </c>
      <c r="DA688" s="326" t="str">
        <f t="shared" si="3052"/>
        <v/>
      </c>
      <c r="DB688" s="327" t="str">
        <f t="shared" si="3052"/>
        <v/>
      </c>
      <c r="DC688" s="327" t="str">
        <f t="shared" si="3052"/>
        <v/>
      </c>
      <c r="DD688" s="327" t="str">
        <f t="shared" si="3052"/>
        <v/>
      </c>
      <c r="DE688" s="326" t="str">
        <f t="shared" si="3053"/>
        <v/>
      </c>
      <c r="DF688" s="326" t="str">
        <f t="shared" si="3053"/>
        <v/>
      </c>
      <c r="DG688" s="326" t="str">
        <f t="shared" si="3053"/>
        <v/>
      </c>
      <c r="DH688" s="326" t="str">
        <f t="shared" si="3053"/>
        <v/>
      </c>
      <c r="DI688" s="326" t="str">
        <f t="shared" si="3053"/>
        <v/>
      </c>
      <c r="DJ688" s="325" t="str">
        <f t="shared" si="3053"/>
        <v/>
      </c>
      <c r="DK688" s="324" t="str">
        <f t="shared" si="3053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54">3620*$K$1</f>
        <v>3620</v>
      </c>
      <c r="C689" s="536">
        <f t="shared" si="3054"/>
        <v>3620</v>
      </c>
      <c r="D689" s="536">
        <f t="shared" si="3054"/>
        <v>3620</v>
      </c>
      <c r="E689" s="536">
        <v>3620</v>
      </c>
      <c r="F689" s="536">
        <f t="shared" si="3054"/>
        <v>3620</v>
      </c>
      <c r="G689" s="536">
        <f t="shared" si="3054"/>
        <v>3620</v>
      </c>
      <c r="H689" s="536">
        <f t="shared" si="3054"/>
        <v>3620</v>
      </c>
      <c r="I689" s="536">
        <f t="shared" si="3054"/>
        <v>3620</v>
      </c>
      <c r="J689" s="536">
        <f t="shared" si="3054"/>
        <v>3620</v>
      </c>
      <c r="K689" s="536">
        <f t="shared" si="3054"/>
        <v>3620</v>
      </c>
      <c r="L689" s="536">
        <f t="shared" si="3054"/>
        <v>3620</v>
      </c>
      <c r="M689" s="536">
        <f t="shared" si="3054"/>
        <v>3620</v>
      </c>
      <c r="N689" s="536">
        <f t="shared" si="3054"/>
        <v>3620</v>
      </c>
      <c r="O689" s="536">
        <f t="shared" si="3054"/>
        <v>3620</v>
      </c>
      <c r="P689" s="536">
        <f t="shared" si="3054"/>
        <v>3620</v>
      </c>
      <c r="Q689" s="536">
        <f t="shared" si="3054"/>
        <v>3620</v>
      </c>
      <c r="R689" s="536">
        <f t="shared" si="3054"/>
        <v>3620</v>
      </c>
      <c r="S689" s="548"/>
      <c r="T689" s="536">
        <f t="shared" ref="T689:AJ689" si="3055">3620*$K$1</f>
        <v>3620</v>
      </c>
      <c r="U689" s="536">
        <f t="shared" si="3055"/>
        <v>3620</v>
      </c>
      <c r="V689" s="536">
        <f t="shared" si="3055"/>
        <v>3620</v>
      </c>
      <c r="W689" s="536">
        <f t="shared" si="3055"/>
        <v>3620</v>
      </c>
      <c r="X689" s="536">
        <f t="shared" si="3055"/>
        <v>3620</v>
      </c>
      <c r="Y689" s="536">
        <f t="shared" si="3055"/>
        <v>3620</v>
      </c>
      <c r="Z689" s="536">
        <f t="shared" si="3055"/>
        <v>3620</v>
      </c>
      <c r="AA689" s="536">
        <f t="shared" si="3055"/>
        <v>3620</v>
      </c>
      <c r="AB689" s="536">
        <f t="shared" si="3055"/>
        <v>3620</v>
      </c>
      <c r="AC689" s="536">
        <f t="shared" si="3055"/>
        <v>3620</v>
      </c>
      <c r="AD689" s="536">
        <f t="shared" si="3055"/>
        <v>3620</v>
      </c>
      <c r="AE689" s="536">
        <f t="shared" si="3055"/>
        <v>3620</v>
      </c>
      <c r="AF689" s="536">
        <f t="shared" si="3055"/>
        <v>3620</v>
      </c>
      <c r="AG689" s="536">
        <f t="shared" si="3055"/>
        <v>3620</v>
      </c>
      <c r="AH689" s="536">
        <f t="shared" si="3055"/>
        <v>3620</v>
      </c>
      <c r="AI689" s="536">
        <f t="shared" si="3055"/>
        <v>3620</v>
      </c>
      <c r="AJ689" s="536">
        <f t="shared" si="3055"/>
        <v>3620</v>
      </c>
      <c r="AK689" s="548"/>
      <c r="AL689" s="536">
        <f t="shared" ref="AL689:BB689" si="3056">3620*$K$1</f>
        <v>3620</v>
      </c>
      <c r="AM689" s="536">
        <f t="shared" si="3056"/>
        <v>3620</v>
      </c>
      <c r="AN689" s="536">
        <f t="shared" si="3056"/>
        <v>3620</v>
      </c>
      <c r="AO689" s="536">
        <f t="shared" si="3056"/>
        <v>3620</v>
      </c>
      <c r="AP689" s="536">
        <f t="shared" si="3056"/>
        <v>3620</v>
      </c>
      <c r="AQ689" s="536">
        <f t="shared" si="3056"/>
        <v>3620</v>
      </c>
      <c r="AR689" s="536">
        <f t="shared" si="3056"/>
        <v>3620</v>
      </c>
      <c r="AS689" s="536">
        <f t="shared" si="3056"/>
        <v>3620</v>
      </c>
      <c r="AT689" s="536">
        <f t="shared" si="3056"/>
        <v>3620</v>
      </c>
      <c r="AU689" s="536">
        <f t="shared" si="3056"/>
        <v>3620</v>
      </c>
      <c r="AV689" s="536">
        <f t="shared" si="3056"/>
        <v>3620</v>
      </c>
      <c r="AW689" s="536">
        <f t="shared" si="3056"/>
        <v>3620</v>
      </c>
      <c r="AX689" s="536">
        <f t="shared" si="3056"/>
        <v>3620</v>
      </c>
      <c r="AY689" s="536">
        <f t="shared" si="3056"/>
        <v>3620</v>
      </c>
      <c r="AZ689" s="536">
        <f t="shared" si="3056"/>
        <v>3620</v>
      </c>
      <c r="BA689" s="536">
        <f t="shared" si="3056"/>
        <v>3620</v>
      </c>
      <c r="BB689" s="536">
        <f t="shared" si="3056"/>
        <v>3620</v>
      </c>
      <c r="BC689" s="548"/>
      <c r="BD689" s="536">
        <f t="shared" ref="BD689:BT689" si="3057">3620*$K$1</f>
        <v>3620</v>
      </c>
      <c r="BE689" s="536">
        <f t="shared" si="3057"/>
        <v>3620</v>
      </c>
      <c r="BF689" s="536">
        <f t="shared" si="3057"/>
        <v>3620</v>
      </c>
      <c r="BG689" s="536">
        <f t="shared" si="3057"/>
        <v>3620</v>
      </c>
      <c r="BH689" s="536">
        <f t="shared" si="3057"/>
        <v>3620</v>
      </c>
      <c r="BI689" s="536">
        <f t="shared" si="3057"/>
        <v>3620</v>
      </c>
      <c r="BJ689" s="536">
        <f t="shared" si="3057"/>
        <v>3620</v>
      </c>
      <c r="BK689" s="536">
        <f t="shared" si="3057"/>
        <v>3620</v>
      </c>
      <c r="BL689" s="536">
        <f t="shared" si="3057"/>
        <v>3620</v>
      </c>
      <c r="BM689" s="536">
        <f t="shared" si="3057"/>
        <v>3620</v>
      </c>
      <c r="BN689" s="536">
        <f t="shared" si="3057"/>
        <v>3620</v>
      </c>
      <c r="BO689" s="536">
        <f t="shared" si="3057"/>
        <v>3620</v>
      </c>
      <c r="BP689" s="536">
        <f t="shared" si="3057"/>
        <v>3620</v>
      </c>
      <c r="BQ689" s="536">
        <f t="shared" si="3057"/>
        <v>3620</v>
      </c>
      <c r="BR689" s="536">
        <f t="shared" si="3057"/>
        <v>3620</v>
      </c>
      <c r="BS689" s="536">
        <f t="shared" si="3057"/>
        <v>3620</v>
      </c>
      <c r="BT689" s="536">
        <f t="shared" si="3057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9">
        <f t="shared" si="3051"/>
        <v>3620</v>
      </c>
      <c r="CF689" s="1110">
        <f t="shared" si="3051"/>
        <v>3620</v>
      </c>
      <c r="CG689" s="1110">
        <f t="shared" si="3051"/>
        <v>3620</v>
      </c>
      <c r="CH689" s="1110">
        <f t="shared" si="3051"/>
        <v>3620</v>
      </c>
      <c r="CI689" s="1110">
        <f t="shared" si="3051"/>
        <v>3620</v>
      </c>
      <c r="CJ689" s="1110">
        <f t="shared" si="3051"/>
        <v>3620</v>
      </c>
      <c r="CK689" s="1111">
        <f t="shared" si="3051"/>
        <v>3620</v>
      </c>
      <c r="CL689" s="1111">
        <f t="shared" si="3051"/>
        <v>3620</v>
      </c>
      <c r="CM689" s="1111">
        <f t="shared" si="3051"/>
        <v>3620</v>
      </c>
      <c r="CN689" s="1110">
        <f t="shared" si="3051"/>
        <v>3620</v>
      </c>
      <c r="CO689" s="1110">
        <f t="shared" si="3051"/>
        <v>3620</v>
      </c>
      <c r="CP689" s="1110">
        <f t="shared" si="3051"/>
        <v>3620</v>
      </c>
      <c r="CQ689" s="1110">
        <f t="shared" si="3051"/>
        <v>3620</v>
      </c>
      <c r="CR689" s="1110">
        <f t="shared" si="3051"/>
        <v>3620</v>
      </c>
      <c r="CS689" s="1109">
        <f t="shared" si="3051"/>
        <v>3620</v>
      </c>
      <c r="CT689" s="1112">
        <f t="shared" si="3051"/>
        <v>3620</v>
      </c>
      <c r="CU689" s="324">
        <f t="shared" si="3052"/>
        <v>3620</v>
      </c>
      <c r="CV689" s="325">
        <f t="shared" si="3052"/>
        <v>3620</v>
      </c>
      <c r="CW689" s="326">
        <f t="shared" si="3052"/>
        <v>3620</v>
      </c>
      <c r="CX689" s="326">
        <f t="shared" si="3052"/>
        <v>3620</v>
      </c>
      <c r="CY689" s="326">
        <f t="shared" si="3052"/>
        <v>3620</v>
      </c>
      <c r="CZ689" s="326">
        <f t="shared" si="3052"/>
        <v>3620</v>
      </c>
      <c r="DA689" s="326">
        <f t="shared" si="3052"/>
        <v>3620</v>
      </c>
      <c r="DB689" s="327">
        <f t="shared" si="3052"/>
        <v>3620</v>
      </c>
      <c r="DC689" s="327">
        <f t="shared" si="3052"/>
        <v>3620</v>
      </c>
      <c r="DD689" s="327">
        <f t="shared" si="3052"/>
        <v>3620</v>
      </c>
      <c r="DE689" s="326">
        <f t="shared" si="3053"/>
        <v>3620</v>
      </c>
      <c r="DF689" s="326">
        <f t="shared" si="3053"/>
        <v>3620</v>
      </c>
      <c r="DG689" s="326">
        <f t="shared" si="3053"/>
        <v>3620</v>
      </c>
      <c r="DH689" s="326">
        <f t="shared" si="3053"/>
        <v>3620</v>
      </c>
      <c r="DI689" s="326">
        <f t="shared" si="3053"/>
        <v>3620</v>
      </c>
      <c r="DJ689" s="325">
        <f t="shared" si="3053"/>
        <v>3620</v>
      </c>
      <c r="DK689" s="324">
        <f t="shared" si="3053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58">IF(B687="","",B687*B688*B689/B$46/365/$G$1)</f>
        <v/>
      </c>
      <c r="C690" s="408" t="str">
        <f t="shared" si="3058"/>
        <v/>
      </c>
      <c r="D690" s="408" t="str">
        <f t="shared" si="3058"/>
        <v/>
      </c>
      <c r="E690" s="408" t="str">
        <f t="shared" si="3058"/>
        <v/>
      </c>
      <c r="F690" s="408" t="str">
        <f t="shared" si="3058"/>
        <v/>
      </c>
      <c r="G690" s="408" t="str">
        <f t="shared" si="3058"/>
        <v/>
      </c>
      <c r="H690" s="408" t="str">
        <f t="shared" si="3058"/>
        <v/>
      </c>
      <c r="I690" s="408" t="str">
        <f t="shared" si="3058"/>
        <v/>
      </c>
      <c r="J690" s="408" t="str">
        <f t="shared" si="3058"/>
        <v/>
      </c>
      <c r="K690" s="408" t="str">
        <f t="shared" ref="K690:R690" si="3059">IF(K687="","",K687*K688*K689/K$46/365/$G$1)</f>
        <v/>
      </c>
      <c r="L690" s="408" t="str">
        <f t="shared" si="3059"/>
        <v/>
      </c>
      <c r="M690" s="408" t="str">
        <f t="shared" si="3059"/>
        <v/>
      </c>
      <c r="N690" s="408" t="str">
        <f t="shared" si="3059"/>
        <v/>
      </c>
      <c r="O690" s="408" t="str">
        <f t="shared" si="3059"/>
        <v/>
      </c>
      <c r="P690" s="408" t="str">
        <f t="shared" si="3059"/>
        <v/>
      </c>
      <c r="Q690" s="408" t="str">
        <f t="shared" si="3059"/>
        <v/>
      </c>
      <c r="R690" s="408" t="str">
        <f t="shared" si="3059"/>
        <v/>
      </c>
      <c r="S690" s="427"/>
      <c r="T690" s="408" t="str">
        <f t="shared" ref="T690:AB690" si="3060">IF(T687="","",T687*T688*T689/T$46/365/$G$1)</f>
        <v/>
      </c>
      <c r="U690" s="408" t="str">
        <f t="shared" si="3060"/>
        <v/>
      </c>
      <c r="V690" s="408" t="str">
        <f t="shared" si="3060"/>
        <v/>
      </c>
      <c r="W690" s="408" t="str">
        <f t="shared" si="3060"/>
        <v/>
      </c>
      <c r="X690" s="408" t="str">
        <f t="shared" si="3060"/>
        <v/>
      </c>
      <c r="Y690" s="408" t="str">
        <f t="shared" si="3060"/>
        <v/>
      </c>
      <c r="Z690" s="408" t="str">
        <f t="shared" si="3060"/>
        <v/>
      </c>
      <c r="AA690" s="408" t="str">
        <f t="shared" si="3060"/>
        <v/>
      </c>
      <c r="AB690" s="408" t="str">
        <f t="shared" si="3060"/>
        <v/>
      </c>
      <c r="AC690" s="408" t="str">
        <f t="shared" ref="AC690:AJ690" si="3061">IF(AC687="","",AC687*AC688*AC689/AC$46/365/$G$1)</f>
        <v/>
      </c>
      <c r="AD690" s="408" t="str">
        <f t="shared" si="3061"/>
        <v/>
      </c>
      <c r="AE690" s="408" t="str">
        <f t="shared" si="3061"/>
        <v/>
      </c>
      <c r="AF690" s="408" t="str">
        <f t="shared" si="3061"/>
        <v/>
      </c>
      <c r="AG690" s="408" t="str">
        <f t="shared" si="3061"/>
        <v/>
      </c>
      <c r="AH690" s="408" t="str">
        <f t="shared" si="3061"/>
        <v/>
      </c>
      <c r="AI690" s="408" t="str">
        <f t="shared" si="3061"/>
        <v/>
      </c>
      <c r="AJ690" s="408" t="str">
        <f t="shared" si="3061"/>
        <v/>
      </c>
      <c r="AK690" s="427"/>
      <c r="AL690" s="408" t="str">
        <f t="shared" ref="AL690:AT690" si="3062">IF(AL687="","",AL687*AL688*AL689/AL$46/365/$G$1)</f>
        <v/>
      </c>
      <c r="AM690" s="408" t="str">
        <f t="shared" si="3062"/>
        <v/>
      </c>
      <c r="AN690" s="408" t="str">
        <f t="shared" si="3062"/>
        <v/>
      </c>
      <c r="AO690" s="408" t="str">
        <f t="shared" si="3062"/>
        <v/>
      </c>
      <c r="AP690" s="408" t="str">
        <f t="shared" si="3062"/>
        <v/>
      </c>
      <c r="AQ690" s="408" t="str">
        <f t="shared" si="3062"/>
        <v/>
      </c>
      <c r="AR690" s="408" t="str">
        <f t="shared" si="3062"/>
        <v/>
      </c>
      <c r="AS690" s="408" t="str">
        <f t="shared" si="3062"/>
        <v/>
      </c>
      <c r="AT690" s="408" t="str">
        <f t="shared" si="3062"/>
        <v/>
      </c>
      <c r="AU690" s="408" t="str">
        <f t="shared" ref="AU690:BB690" si="3063">IF(AU687="","",AU687*AU688*AU689/AU$46/365/$G$1)</f>
        <v/>
      </c>
      <c r="AV690" s="408" t="str">
        <f t="shared" si="3063"/>
        <v/>
      </c>
      <c r="AW690" s="408" t="str">
        <f t="shared" si="3063"/>
        <v/>
      </c>
      <c r="AX690" s="408" t="str">
        <f t="shared" si="3063"/>
        <v/>
      </c>
      <c r="AY690" s="408" t="str">
        <f t="shared" si="3063"/>
        <v/>
      </c>
      <c r="AZ690" s="408" t="str">
        <f t="shared" si="3063"/>
        <v/>
      </c>
      <c r="BA690" s="408" t="str">
        <f t="shared" si="3063"/>
        <v/>
      </c>
      <c r="BB690" s="408" t="str">
        <f t="shared" si="3063"/>
        <v/>
      </c>
      <c r="BC690" s="427"/>
      <c r="BD690" s="408" t="str">
        <f t="shared" ref="BD690:BL690" si="3064">IF(BD687="","",BD687*BD688*BD689/BD$46/365/$G$1)</f>
        <v/>
      </c>
      <c r="BE690" s="408" t="str">
        <f t="shared" si="3064"/>
        <v/>
      </c>
      <c r="BF690" s="408" t="str">
        <f t="shared" si="3064"/>
        <v/>
      </c>
      <c r="BG690" s="408" t="str">
        <f t="shared" si="3064"/>
        <v/>
      </c>
      <c r="BH690" s="408" t="str">
        <f t="shared" si="3064"/>
        <v/>
      </c>
      <c r="BI690" s="408" t="str">
        <f t="shared" si="3064"/>
        <v/>
      </c>
      <c r="BJ690" s="408" t="str">
        <f t="shared" si="3064"/>
        <v/>
      </c>
      <c r="BK690" s="408" t="str">
        <f t="shared" si="3064"/>
        <v/>
      </c>
      <c r="BL690" s="408" t="str">
        <f t="shared" si="3064"/>
        <v/>
      </c>
      <c r="BM690" s="408" t="str">
        <f t="shared" ref="BM690:BT690" si="3065">IF(BM687="","",BM687*BM688*BM689/BM$46/365/$G$1)</f>
        <v/>
      </c>
      <c r="BN690" s="408" t="str">
        <f t="shared" si="3065"/>
        <v/>
      </c>
      <c r="BO690" s="408" t="str">
        <f t="shared" si="3065"/>
        <v/>
      </c>
      <c r="BP690" s="408" t="str">
        <f t="shared" si="3065"/>
        <v/>
      </c>
      <c r="BQ690" s="408" t="str">
        <f t="shared" si="3065"/>
        <v/>
      </c>
      <c r="BR690" s="408" t="str">
        <f t="shared" si="3065"/>
        <v/>
      </c>
      <c r="BS690" s="408" t="str">
        <f t="shared" si="3065"/>
        <v/>
      </c>
      <c r="BT690" s="408" t="str">
        <f t="shared" si="3065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4" t="str">
        <f t="shared" si="3051"/>
        <v/>
      </c>
      <c r="CF690" s="1115" t="str">
        <f t="shared" si="3051"/>
        <v/>
      </c>
      <c r="CG690" s="1115" t="str">
        <f t="shared" si="3051"/>
        <v/>
      </c>
      <c r="CH690" s="1115" t="str">
        <f t="shared" si="3051"/>
        <v/>
      </c>
      <c r="CI690" s="1115" t="str">
        <f t="shared" si="3051"/>
        <v/>
      </c>
      <c r="CJ690" s="1115" t="str">
        <f t="shared" si="3051"/>
        <v/>
      </c>
      <c r="CK690" s="1116" t="str">
        <f t="shared" si="3051"/>
        <v/>
      </c>
      <c r="CL690" s="1116" t="str">
        <f t="shared" si="3051"/>
        <v/>
      </c>
      <c r="CM690" s="1116" t="str">
        <f t="shared" si="3051"/>
        <v/>
      </c>
      <c r="CN690" s="1115" t="str">
        <f t="shared" si="3051"/>
        <v/>
      </c>
      <c r="CO690" s="1115" t="str">
        <f t="shared" si="3051"/>
        <v/>
      </c>
      <c r="CP690" s="1115" t="str">
        <f t="shared" si="3051"/>
        <v/>
      </c>
      <c r="CQ690" s="1115" t="str">
        <f t="shared" si="3051"/>
        <v/>
      </c>
      <c r="CR690" s="1115" t="str">
        <f t="shared" si="3051"/>
        <v/>
      </c>
      <c r="CS690" s="1114" t="str">
        <f t="shared" si="3051"/>
        <v/>
      </c>
      <c r="CT690" s="1117" t="str">
        <f t="shared" si="3051"/>
        <v/>
      </c>
      <c r="CU690" s="312" t="str">
        <f t="shared" si="3052"/>
        <v/>
      </c>
      <c r="CV690" s="313" t="str">
        <f t="shared" si="3052"/>
        <v/>
      </c>
      <c r="CW690" s="314" t="str">
        <f t="shared" si="3052"/>
        <v/>
      </c>
      <c r="CX690" s="314" t="str">
        <f t="shared" si="3052"/>
        <v/>
      </c>
      <c r="CY690" s="314" t="str">
        <f t="shared" si="3052"/>
        <v/>
      </c>
      <c r="CZ690" s="314" t="str">
        <f t="shared" si="3052"/>
        <v/>
      </c>
      <c r="DA690" s="314" t="str">
        <f t="shared" si="3052"/>
        <v/>
      </c>
      <c r="DB690" s="315" t="str">
        <f t="shared" si="3052"/>
        <v/>
      </c>
      <c r="DC690" s="315" t="str">
        <f t="shared" si="3052"/>
        <v/>
      </c>
      <c r="DD690" s="315" t="str">
        <f t="shared" si="3052"/>
        <v/>
      </c>
      <c r="DE690" s="314" t="str">
        <f t="shared" si="3053"/>
        <v/>
      </c>
      <c r="DF690" s="314" t="str">
        <f t="shared" si="3053"/>
        <v/>
      </c>
      <c r="DG690" s="314" t="str">
        <f t="shared" si="3053"/>
        <v/>
      </c>
      <c r="DH690" s="314" t="str">
        <f t="shared" si="3053"/>
        <v/>
      </c>
      <c r="DI690" s="314" t="str">
        <f t="shared" si="3053"/>
        <v/>
      </c>
      <c r="DJ690" s="313" t="str">
        <f t="shared" si="3053"/>
        <v/>
      </c>
      <c r="DK690" s="312" t="str">
        <f t="shared" si="3053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9"/>
      <c r="CE691" s="1119"/>
      <c r="CF691" s="1119"/>
      <c r="CG691" s="1119"/>
      <c r="CH691" s="1119"/>
      <c r="CI691" s="1119"/>
      <c r="CJ691" s="1119"/>
      <c r="CK691" s="1119"/>
      <c r="CL691" s="1119"/>
      <c r="CM691" s="1119"/>
      <c r="CN691" s="1119"/>
      <c r="CO691" s="1119"/>
      <c r="CP691" s="1119"/>
      <c r="CQ691" s="1119"/>
      <c r="CR691" s="1119"/>
      <c r="CS691" s="1119"/>
      <c r="CT691" s="1120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66">IF(DL692&lt;3,"",(SUM(B692:R692)-MIN(B692:R692)-MAX(B692:R692))/(DL692-2))</f>
        <v/>
      </c>
      <c r="CA692" s="373" t="str">
        <f t="shared" ref="CA692:CA700" si="3067">IF(DM692&lt;3,"",(SUM(T692:AJ692)-MIN(T692:AJ692)-MAX(T692:AJ692))/(DM692-2))</f>
        <v/>
      </c>
      <c r="CB692" s="373" t="str">
        <f t="shared" ref="CB692:CB700" si="3068">IF(DN692&lt;3,"",(SUM(AL692:BB692)-MIN(AL692:BB692)-MAX(AL692:BB692))/(DN692-2))</f>
        <v/>
      </c>
      <c r="CC692" s="462" t="str">
        <f t="shared" ref="CC692:CC700" si="3069">IF(DO692&lt;3,"",(SUM(BD692:BT692)-MIN(BD692:BT692)-MAX(BD692:BT692))/(DO692-2))</f>
        <v/>
      </c>
      <c r="CD692" s="1108" t="str">
        <f t="shared" ref="CD692:CS692" si="307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9" t="str">
        <f t="shared" si="3070"/>
        <v/>
      </c>
      <c r="CF692" s="1110" t="str">
        <f t="shared" si="3070"/>
        <v/>
      </c>
      <c r="CG692" s="1110" t="str">
        <f t="shared" si="3070"/>
        <v/>
      </c>
      <c r="CH692" s="1110" t="str">
        <f t="shared" si="3070"/>
        <v/>
      </c>
      <c r="CI692" s="1110" t="str">
        <f t="shared" si="3070"/>
        <v/>
      </c>
      <c r="CJ692" s="1110" t="str">
        <f t="shared" si="3070"/>
        <v/>
      </c>
      <c r="CK692" s="1111" t="str">
        <f t="shared" si="3070"/>
        <v/>
      </c>
      <c r="CL692" s="1111" t="str">
        <f t="shared" si="3070"/>
        <v/>
      </c>
      <c r="CM692" s="1111" t="str">
        <f t="shared" si="3070"/>
        <v/>
      </c>
      <c r="CN692" s="1110" t="str">
        <f t="shared" si="3070"/>
        <v/>
      </c>
      <c r="CO692" s="1110" t="str">
        <f t="shared" si="3070"/>
        <v/>
      </c>
      <c r="CP692" s="1110" t="str">
        <f t="shared" si="3070"/>
        <v/>
      </c>
      <c r="CQ692" s="1110" t="str">
        <f t="shared" si="3070"/>
        <v/>
      </c>
      <c r="CR692" s="1110" t="str">
        <f t="shared" si="3070"/>
        <v/>
      </c>
      <c r="CS692" s="1109" t="str">
        <f t="shared" si="3070"/>
        <v/>
      </c>
      <c r="CT692" s="1112" t="str">
        <f t="shared" ref="CE692:CT695" si="307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07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072"/>
        <v/>
      </c>
      <c r="CW692" s="326" t="str">
        <f t="shared" si="3072"/>
        <v/>
      </c>
      <c r="CX692" s="326" t="str">
        <f t="shared" si="3072"/>
        <v/>
      </c>
      <c r="CY692" s="326" t="str">
        <f t="shared" si="3072"/>
        <v/>
      </c>
      <c r="CZ692" s="326" t="str">
        <f t="shared" si="3072"/>
        <v/>
      </c>
      <c r="DA692" s="326" t="str">
        <f t="shared" si="3072"/>
        <v/>
      </c>
      <c r="DB692" s="327" t="str">
        <f t="shared" si="3072"/>
        <v/>
      </c>
      <c r="DC692" s="327" t="str">
        <f t="shared" si="3072"/>
        <v/>
      </c>
      <c r="DD692" s="327" t="str">
        <f t="shared" si="3072"/>
        <v/>
      </c>
      <c r="DE692" s="326" t="str">
        <f t="shared" ref="DE692:DK695" si="307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073"/>
        <v/>
      </c>
      <c r="DG692" s="326" t="str">
        <f t="shared" si="3073"/>
        <v/>
      </c>
      <c r="DH692" s="326" t="str">
        <f t="shared" si="3073"/>
        <v/>
      </c>
      <c r="DI692" s="326" t="str">
        <f t="shared" si="3073"/>
        <v/>
      </c>
      <c r="DJ692" s="325" t="str">
        <f t="shared" si="3073"/>
        <v/>
      </c>
      <c r="DK692" s="324" t="str">
        <f t="shared" si="3073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66"/>
        <v/>
      </c>
      <c r="CA693" s="373" t="str">
        <f t="shared" si="3067"/>
        <v/>
      </c>
      <c r="CB693" s="373" t="str">
        <f t="shared" si="3068"/>
        <v/>
      </c>
      <c r="CC693" s="462" t="str">
        <f t="shared" si="3069"/>
        <v/>
      </c>
      <c r="CD693" s="11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9" t="str">
        <f t="shared" si="3071"/>
        <v/>
      </c>
      <c r="CF693" s="1110" t="str">
        <f t="shared" si="3071"/>
        <v/>
      </c>
      <c r="CG693" s="1110" t="str">
        <f t="shared" si="3071"/>
        <v/>
      </c>
      <c r="CH693" s="1110" t="str">
        <f t="shared" si="3071"/>
        <v/>
      </c>
      <c r="CI693" s="1110" t="str">
        <f t="shared" si="3071"/>
        <v/>
      </c>
      <c r="CJ693" s="1110" t="str">
        <f t="shared" si="3071"/>
        <v/>
      </c>
      <c r="CK693" s="1111" t="str">
        <f t="shared" si="3071"/>
        <v/>
      </c>
      <c r="CL693" s="1111" t="str">
        <f t="shared" si="3071"/>
        <v/>
      </c>
      <c r="CM693" s="1111" t="str">
        <f t="shared" si="3071"/>
        <v/>
      </c>
      <c r="CN693" s="1110" t="str">
        <f t="shared" si="3071"/>
        <v/>
      </c>
      <c r="CO693" s="1110" t="str">
        <f t="shared" si="3071"/>
        <v/>
      </c>
      <c r="CP693" s="1110" t="str">
        <f t="shared" si="3071"/>
        <v/>
      </c>
      <c r="CQ693" s="1110" t="str">
        <f t="shared" si="3071"/>
        <v/>
      </c>
      <c r="CR693" s="1110" t="str">
        <f t="shared" si="3071"/>
        <v/>
      </c>
      <c r="CS693" s="1109" t="str">
        <f t="shared" si="3071"/>
        <v/>
      </c>
      <c r="CT693" s="1112" t="str">
        <f t="shared" si="3071"/>
        <v/>
      </c>
      <c r="CU693" s="324" t="str">
        <f t="shared" si="3072"/>
        <v/>
      </c>
      <c r="CV693" s="325" t="str">
        <f t="shared" si="3072"/>
        <v/>
      </c>
      <c r="CW693" s="326" t="str">
        <f t="shared" si="3072"/>
        <v/>
      </c>
      <c r="CX693" s="326" t="str">
        <f t="shared" si="3072"/>
        <v/>
      </c>
      <c r="CY693" s="326" t="str">
        <f t="shared" si="3072"/>
        <v/>
      </c>
      <c r="CZ693" s="326" t="str">
        <f t="shared" si="3072"/>
        <v/>
      </c>
      <c r="DA693" s="326" t="str">
        <f t="shared" si="3072"/>
        <v/>
      </c>
      <c r="DB693" s="327" t="str">
        <f t="shared" si="3072"/>
        <v/>
      </c>
      <c r="DC693" s="327" t="str">
        <f t="shared" si="3072"/>
        <v/>
      </c>
      <c r="DD693" s="327" t="str">
        <f t="shared" si="3072"/>
        <v/>
      </c>
      <c r="DE693" s="326" t="str">
        <f t="shared" si="3073"/>
        <v/>
      </c>
      <c r="DF693" s="326" t="str">
        <f t="shared" si="3073"/>
        <v/>
      </c>
      <c r="DG693" s="326" t="str">
        <f t="shared" si="3073"/>
        <v/>
      </c>
      <c r="DH693" s="326" t="str">
        <f t="shared" si="3073"/>
        <v/>
      </c>
      <c r="DI693" s="326" t="str">
        <f t="shared" si="3073"/>
        <v/>
      </c>
      <c r="DJ693" s="325" t="str">
        <f t="shared" si="3073"/>
        <v/>
      </c>
      <c r="DK693" s="324" t="str">
        <f t="shared" si="3073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074">4000*$K$1</f>
        <v>4000</v>
      </c>
      <c r="C694" s="536">
        <f t="shared" si="3074"/>
        <v>4000</v>
      </c>
      <c r="D694" s="536">
        <f t="shared" si="3074"/>
        <v>4000</v>
      </c>
      <c r="E694" s="536">
        <f t="shared" si="3074"/>
        <v>4000</v>
      </c>
      <c r="F694" s="536">
        <f t="shared" si="3074"/>
        <v>4000</v>
      </c>
      <c r="G694" s="536">
        <f t="shared" si="3074"/>
        <v>4000</v>
      </c>
      <c r="H694" s="536">
        <f t="shared" si="3074"/>
        <v>4000</v>
      </c>
      <c r="I694" s="536">
        <f t="shared" si="3074"/>
        <v>4000</v>
      </c>
      <c r="J694" s="536">
        <f t="shared" si="3074"/>
        <v>4000</v>
      </c>
      <c r="K694" s="536">
        <f t="shared" si="3074"/>
        <v>4000</v>
      </c>
      <c r="L694" s="536">
        <f t="shared" si="3074"/>
        <v>4000</v>
      </c>
      <c r="M694" s="536">
        <f t="shared" si="3074"/>
        <v>4000</v>
      </c>
      <c r="N694" s="536">
        <f t="shared" si="3074"/>
        <v>4000</v>
      </c>
      <c r="O694" s="536">
        <f t="shared" si="3074"/>
        <v>4000</v>
      </c>
      <c r="P694" s="536">
        <f t="shared" si="3074"/>
        <v>4000</v>
      </c>
      <c r="Q694" s="536">
        <f t="shared" si="3074"/>
        <v>4000</v>
      </c>
      <c r="R694" s="536">
        <f t="shared" si="3074"/>
        <v>4000</v>
      </c>
      <c r="S694" s="547"/>
      <c r="T694" s="536">
        <f t="shared" ref="T694:AJ694" si="3075">4000*$K$1</f>
        <v>4000</v>
      </c>
      <c r="U694" s="536">
        <f t="shared" si="3075"/>
        <v>4000</v>
      </c>
      <c r="V694" s="536">
        <f t="shared" si="3075"/>
        <v>4000</v>
      </c>
      <c r="W694" s="536">
        <f t="shared" si="3075"/>
        <v>4000</v>
      </c>
      <c r="X694" s="536">
        <f t="shared" si="3075"/>
        <v>4000</v>
      </c>
      <c r="Y694" s="536">
        <f t="shared" si="3075"/>
        <v>4000</v>
      </c>
      <c r="Z694" s="536">
        <f t="shared" si="3075"/>
        <v>4000</v>
      </c>
      <c r="AA694" s="536">
        <f t="shared" si="3075"/>
        <v>4000</v>
      </c>
      <c r="AB694" s="536">
        <f t="shared" si="3075"/>
        <v>4000</v>
      </c>
      <c r="AC694" s="536">
        <f t="shared" si="3075"/>
        <v>4000</v>
      </c>
      <c r="AD694" s="536">
        <f t="shared" si="3075"/>
        <v>4000</v>
      </c>
      <c r="AE694" s="536">
        <f t="shared" si="3075"/>
        <v>4000</v>
      </c>
      <c r="AF694" s="536">
        <f t="shared" si="3075"/>
        <v>4000</v>
      </c>
      <c r="AG694" s="536">
        <f t="shared" si="3075"/>
        <v>4000</v>
      </c>
      <c r="AH694" s="536">
        <f t="shared" si="3075"/>
        <v>4000</v>
      </c>
      <c r="AI694" s="536">
        <f t="shared" si="3075"/>
        <v>4000</v>
      </c>
      <c r="AJ694" s="536">
        <f t="shared" si="3075"/>
        <v>4000</v>
      </c>
      <c r="AK694" s="547"/>
      <c r="AL694" s="536">
        <f t="shared" ref="AL694:BB694" si="3076">4000*$K$1</f>
        <v>4000</v>
      </c>
      <c r="AM694" s="536">
        <f t="shared" si="3076"/>
        <v>4000</v>
      </c>
      <c r="AN694" s="536">
        <f t="shared" si="3076"/>
        <v>4000</v>
      </c>
      <c r="AO694" s="536">
        <f t="shared" si="3076"/>
        <v>4000</v>
      </c>
      <c r="AP694" s="536">
        <f t="shared" si="3076"/>
        <v>4000</v>
      </c>
      <c r="AQ694" s="536">
        <f t="shared" si="3076"/>
        <v>4000</v>
      </c>
      <c r="AR694" s="536">
        <f t="shared" si="3076"/>
        <v>4000</v>
      </c>
      <c r="AS694" s="536">
        <f t="shared" si="3076"/>
        <v>4000</v>
      </c>
      <c r="AT694" s="536">
        <f t="shared" si="3076"/>
        <v>4000</v>
      </c>
      <c r="AU694" s="536">
        <f t="shared" si="3076"/>
        <v>4000</v>
      </c>
      <c r="AV694" s="536">
        <f t="shared" si="3076"/>
        <v>4000</v>
      </c>
      <c r="AW694" s="536">
        <f t="shared" si="3076"/>
        <v>4000</v>
      </c>
      <c r="AX694" s="536">
        <f t="shared" si="3076"/>
        <v>4000</v>
      </c>
      <c r="AY694" s="536">
        <f t="shared" si="3076"/>
        <v>4000</v>
      </c>
      <c r="AZ694" s="536">
        <f t="shared" si="3076"/>
        <v>4000</v>
      </c>
      <c r="BA694" s="536">
        <f t="shared" si="3076"/>
        <v>4000</v>
      </c>
      <c r="BB694" s="536">
        <f t="shared" si="3076"/>
        <v>4000</v>
      </c>
      <c r="BC694" s="547"/>
      <c r="BD694" s="536">
        <f t="shared" ref="BD694:BT694" si="3077">4000*$K$1</f>
        <v>4000</v>
      </c>
      <c r="BE694" s="536">
        <f t="shared" si="3077"/>
        <v>4000</v>
      </c>
      <c r="BF694" s="536">
        <f t="shared" si="3077"/>
        <v>4000</v>
      </c>
      <c r="BG694" s="536">
        <f t="shared" si="3077"/>
        <v>4000</v>
      </c>
      <c r="BH694" s="536">
        <f t="shared" si="3077"/>
        <v>4000</v>
      </c>
      <c r="BI694" s="536">
        <f t="shared" si="3077"/>
        <v>4000</v>
      </c>
      <c r="BJ694" s="536">
        <f t="shared" si="3077"/>
        <v>4000</v>
      </c>
      <c r="BK694" s="536">
        <f t="shared" si="3077"/>
        <v>4000</v>
      </c>
      <c r="BL694" s="536">
        <f t="shared" si="3077"/>
        <v>4000</v>
      </c>
      <c r="BM694" s="536">
        <f t="shared" si="3077"/>
        <v>4000</v>
      </c>
      <c r="BN694" s="536">
        <f t="shared" si="3077"/>
        <v>4000</v>
      </c>
      <c r="BO694" s="536">
        <f t="shared" si="3077"/>
        <v>4000</v>
      </c>
      <c r="BP694" s="536">
        <f t="shared" si="3077"/>
        <v>4000</v>
      </c>
      <c r="BQ694" s="536">
        <f t="shared" si="3077"/>
        <v>4000</v>
      </c>
      <c r="BR694" s="536">
        <f t="shared" si="3077"/>
        <v>4000</v>
      </c>
      <c r="BS694" s="536">
        <f t="shared" si="3077"/>
        <v>4000</v>
      </c>
      <c r="BT694" s="536">
        <f t="shared" si="3077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66"/>
        <v>4000</v>
      </c>
      <c r="CA694" s="373">
        <f t="shared" si="3067"/>
        <v>4000</v>
      </c>
      <c r="CB694" s="373">
        <f t="shared" si="3068"/>
        <v>4000</v>
      </c>
      <c r="CC694" s="462">
        <f t="shared" si="3069"/>
        <v>4000</v>
      </c>
      <c r="CD694" s="110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9">
        <f t="shared" si="3071"/>
        <v>4000</v>
      </c>
      <c r="CF694" s="1110">
        <f t="shared" si="3071"/>
        <v>4000</v>
      </c>
      <c r="CG694" s="1110">
        <f t="shared" si="3071"/>
        <v>4000</v>
      </c>
      <c r="CH694" s="1110">
        <f t="shared" si="3071"/>
        <v>4000</v>
      </c>
      <c r="CI694" s="1110">
        <f t="shared" si="3071"/>
        <v>4000</v>
      </c>
      <c r="CJ694" s="1110">
        <f t="shared" si="3071"/>
        <v>4000</v>
      </c>
      <c r="CK694" s="1111">
        <f t="shared" si="3071"/>
        <v>4000</v>
      </c>
      <c r="CL694" s="1111">
        <f t="shared" si="3071"/>
        <v>4000</v>
      </c>
      <c r="CM694" s="1111">
        <f t="shared" si="3071"/>
        <v>4000</v>
      </c>
      <c r="CN694" s="1110">
        <f t="shared" si="3071"/>
        <v>4000</v>
      </c>
      <c r="CO694" s="1110">
        <f t="shared" si="3071"/>
        <v>4000</v>
      </c>
      <c r="CP694" s="1110">
        <f t="shared" si="3071"/>
        <v>4000</v>
      </c>
      <c r="CQ694" s="1110">
        <f t="shared" si="3071"/>
        <v>4000</v>
      </c>
      <c r="CR694" s="1110">
        <f t="shared" si="3071"/>
        <v>4000</v>
      </c>
      <c r="CS694" s="1109">
        <f t="shared" si="3071"/>
        <v>4000</v>
      </c>
      <c r="CT694" s="1112">
        <f t="shared" si="3071"/>
        <v>4000</v>
      </c>
      <c r="CU694" s="324">
        <f t="shared" si="3072"/>
        <v>4000</v>
      </c>
      <c r="CV694" s="325">
        <f t="shared" si="3072"/>
        <v>4000</v>
      </c>
      <c r="CW694" s="326">
        <f t="shared" si="3072"/>
        <v>4000</v>
      </c>
      <c r="CX694" s="326">
        <f t="shared" si="3072"/>
        <v>4000</v>
      </c>
      <c r="CY694" s="326">
        <f t="shared" si="3072"/>
        <v>4000</v>
      </c>
      <c r="CZ694" s="326">
        <f t="shared" si="3072"/>
        <v>4000</v>
      </c>
      <c r="DA694" s="326">
        <f t="shared" si="3072"/>
        <v>4000</v>
      </c>
      <c r="DB694" s="327">
        <f t="shared" si="3072"/>
        <v>4000</v>
      </c>
      <c r="DC694" s="327">
        <f t="shared" si="3072"/>
        <v>4000</v>
      </c>
      <c r="DD694" s="327">
        <f t="shared" si="3072"/>
        <v>4000</v>
      </c>
      <c r="DE694" s="326">
        <f t="shared" si="3073"/>
        <v>4000</v>
      </c>
      <c r="DF694" s="326">
        <f t="shared" si="3073"/>
        <v>4000</v>
      </c>
      <c r="DG694" s="326">
        <f t="shared" si="3073"/>
        <v>4000</v>
      </c>
      <c r="DH694" s="326">
        <f t="shared" si="3073"/>
        <v>4000</v>
      </c>
      <c r="DI694" s="326">
        <f t="shared" si="3073"/>
        <v>4000</v>
      </c>
      <c r="DJ694" s="325">
        <f t="shared" si="3073"/>
        <v>4000</v>
      </c>
      <c r="DK694" s="324">
        <f t="shared" si="3073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078">IF(B692="","",B692*B693*B694/B$46/365/$G$1)</f>
        <v/>
      </c>
      <c r="C695" s="408" t="str">
        <f t="shared" si="3078"/>
        <v/>
      </c>
      <c r="D695" s="408" t="str">
        <f t="shared" si="3078"/>
        <v/>
      </c>
      <c r="E695" s="408" t="str">
        <f t="shared" si="3078"/>
        <v/>
      </c>
      <c r="F695" s="408" t="str">
        <f t="shared" si="3078"/>
        <v/>
      </c>
      <c r="G695" s="408" t="str">
        <f t="shared" si="3078"/>
        <v/>
      </c>
      <c r="H695" s="408" t="str">
        <f t="shared" si="3078"/>
        <v/>
      </c>
      <c r="I695" s="408" t="str">
        <f t="shared" si="3078"/>
        <v/>
      </c>
      <c r="J695" s="408" t="str">
        <f t="shared" si="3078"/>
        <v/>
      </c>
      <c r="K695" s="408" t="str">
        <f t="shared" ref="K695:R695" si="3079">IF(K692="","",K692*K693*K694/K$46/365/$G$1)</f>
        <v/>
      </c>
      <c r="L695" s="408" t="str">
        <f t="shared" si="3079"/>
        <v/>
      </c>
      <c r="M695" s="408" t="str">
        <f t="shared" si="3079"/>
        <v/>
      </c>
      <c r="N695" s="408" t="str">
        <f t="shared" si="3079"/>
        <v/>
      </c>
      <c r="O695" s="408" t="str">
        <f t="shared" si="3079"/>
        <v/>
      </c>
      <c r="P695" s="408" t="str">
        <f t="shared" si="3079"/>
        <v/>
      </c>
      <c r="Q695" s="408" t="str">
        <f t="shared" si="3079"/>
        <v/>
      </c>
      <c r="R695" s="408" t="str">
        <f t="shared" si="3079"/>
        <v/>
      </c>
      <c r="S695" s="427"/>
      <c r="T695" s="408" t="str">
        <f t="shared" ref="T695:AB695" si="3080">IF(T692="","",T692*T693*T694/T$46/365/$G$1)</f>
        <v/>
      </c>
      <c r="U695" s="408" t="str">
        <f t="shared" si="3080"/>
        <v/>
      </c>
      <c r="V695" s="408" t="str">
        <f t="shared" si="3080"/>
        <v/>
      </c>
      <c r="W695" s="408" t="str">
        <f t="shared" si="3080"/>
        <v/>
      </c>
      <c r="X695" s="408" t="str">
        <f t="shared" si="3080"/>
        <v/>
      </c>
      <c r="Y695" s="408" t="str">
        <f t="shared" si="3080"/>
        <v/>
      </c>
      <c r="Z695" s="408" t="str">
        <f t="shared" si="3080"/>
        <v/>
      </c>
      <c r="AA695" s="408" t="str">
        <f t="shared" si="3080"/>
        <v/>
      </c>
      <c r="AB695" s="408" t="str">
        <f t="shared" si="3080"/>
        <v/>
      </c>
      <c r="AC695" s="408" t="str">
        <f t="shared" ref="AC695:AJ695" si="3081">IF(AC692="","",AC692*AC693*AC694/AC$46/365/$G$1)</f>
        <v/>
      </c>
      <c r="AD695" s="408" t="str">
        <f t="shared" si="3081"/>
        <v/>
      </c>
      <c r="AE695" s="408" t="str">
        <f t="shared" si="3081"/>
        <v/>
      </c>
      <c r="AF695" s="408" t="str">
        <f t="shared" si="3081"/>
        <v/>
      </c>
      <c r="AG695" s="408" t="str">
        <f t="shared" si="3081"/>
        <v/>
      </c>
      <c r="AH695" s="408" t="str">
        <f t="shared" si="3081"/>
        <v/>
      </c>
      <c r="AI695" s="408" t="str">
        <f t="shared" si="3081"/>
        <v/>
      </c>
      <c r="AJ695" s="408" t="str">
        <f t="shared" si="3081"/>
        <v/>
      </c>
      <c r="AK695" s="427"/>
      <c r="AL695" s="408" t="str">
        <f t="shared" ref="AL695:AT695" si="3082">IF(AL692="","",AL692*AL693*AL694/AL$46/365/$G$1)</f>
        <v/>
      </c>
      <c r="AM695" s="408" t="str">
        <f t="shared" si="3082"/>
        <v/>
      </c>
      <c r="AN695" s="408" t="str">
        <f t="shared" si="3082"/>
        <v/>
      </c>
      <c r="AO695" s="408" t="str">
        <f t="shared" si="3082"/>
        <v/>
      </c>
      <c r="AP695" s="408" t="str">
        <f t="shared" si="3082"/>
        <v/>
      </c>
      <c r="AQ695" s="408" t="str">
        <f t="shared" si="3082"/>
        <v/>
      </c>
      <c r="AR695" s="408" t="str">
        <f t="shared" si="3082"/>
        <v/>
      </c>
      <c r="AS695" s="408" t="str">
        <f t="shared" si="3082"/>
        <v/>
      </c>
      <c r="AT695" s="408" t="str">
        <f t="shared" si="3082"/>
        <v/>
      </c>
      <c r="AU695" s="408" t="str">
        <f t="shared" ref="AU695:BB695" si="3083">IF(AU692="","",AU692*AU693*AU694/AU$46/365/$G$1)</f>
        <v/>
      </c>
      <c r="AV695" s="408" t="str">
        <f t="shared" si="3083"/>
        <v/>
      </c>
      <c r="AW695" s="408" t="str">
        <f t="shared" si="3083"/>
        <v/>
      </c>
      <c r="AX695" s="408" t="str">
        <f t="shared" si="3083"/>
        <v/>
      </c>
      <c r="AY695" s="408" t="str">
        <f t="shared" si="3083"/>
        <v/>
      </c>
      <c r="AZ695" s="408" t="str">
        <f t="shared" si="3083"/>
        <v/>
      </c>
      <c r="BA695" s="408" t="str">
        <f t="shared" si="3083"/>
        <v/>
      </c>
      <c r="BB695" s="408" t="str">
        <f t="shared" si="3083"/>
        <v/>
      </c>
      <c r="BC695" s="427"/>
      <c r="BD695" s="408" t="str">
        <f t="shared" ref="BD695:BL695" si="3084">IF(BD692="","",BD692*BD693*BD694/BD$46/365/$G$1)</f>
        <v/>
      </c>
      <c r="BE695" s="408" t="str">
        <f t="shared" si="3084"/>
        <v/>
      </c>
      <c r="BF695" s="408" t="str">
        <f t="shared" si="3084"/>
        <v/>
      </c>
      <c r="BG695" s="408" t="str">
        <f t="shared" si="3084"/>
        <v/>
      </c>
      <c r="BH695" s="408" t="str">
        <f t="shared" si="3084"/>
        <v/>
      </c>
      <c r="BI695" s="408" t="str">
        <f t="shared" si="3084"/>
        <v/>
      </c>
      <c r="BJ695" s="408" t="str">
        <f t="shared" si="3084"/>
        <v/>
      </c>
      <c r="BK695" s="408" t="str">
        <f t="shared" si="3084"/>
        <v/>
      </c>
      <c r="BL695" s="408" t="str">
        <f t="shared" si="3084"/>
        <v/>
      </c>
      <c r="BM695" s="408" t="str">
        <f t="shared" ref="BM695:BT695" si="3085">IF(BM692="","",BM692*BM693*BM694/BM$46/365/$G$1)</f>
        <v/>
      </c>
      <c r="BN695" s="408" t="str">
        <f t="shared" si="3085"/>
        <v/>
      </c>
      <c r="BO695" s="408" t="str">
        <f t="shared" si="3085"/>
        <v/>
      </c>
      <c r="BP695" s="408" t="str">
        <f t="shared" si="3085"/>
        <v/>
      </c>
      <c r="BQ695" s="408" t="str">
        <f t="shared" si="3085"/>
        <v/>
      </c>
      <c r="BR695" s="408" t="str">
        <f t="shared" si="3085"/>
        <v/>
      </c>
      <c r="BS695" s="408" t="str">
        <f t="shared" si="3085"/>
        <v/>
      </c>
      <c r="BT695" s="408" t="str">
        <f t="shared" si="3085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66"/>
        <v/>
      </c>
      <c r="CA695" s="398" t="str">
        <f t="shared" si="3067"/>
        <v/>
      </c>
      <c r="CB695" s="398" t="str">
        <f t="shared" si="3068"/>
        <v/>
      </c>
      <c r="CC695" s="465" t="str">
        <f t="shared" si="3069"/>
        <v/>
      </c>
      <c r="CD695" s="111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4" t="str">
        <f t="shared" si="3071"/>
        <v/>
      </c>
      <c r="CF695" s="1115" t="str">
        <f t="shared" si="3071"/>
        <v/>
      </c>
      <c r="CG695" s="1115" t="str">
        <f t="shared" si="3071"/>
        <v/>
      </c>
      <c r="CH695" s="1115" t="str">
        <f t="shared" si="3071"/>
        <v/>
      </c>
      <c r="CI695" s="1115" t="str">
        <f t="shared" si="3071"/>
        <v/>
      </c>
      <c r="CJ695" s="1115" t="str">
        <f t="shared" si="3071"/>
        <v/>
      </c>
      <c r="CK695" s="1116" t="str">
        <f t="shared" si="3071"/>
        <v/>
      </c>
      <c r="CL695" s="1116" t="str">
        <f t="shared" si="3071"/>
        <v/>
      </c>
      <c r="CM695" s="1116" t="str">
        <f t="shared" si="3071"/>
        <v/>
      </c>
      <c r="CN695" s="1115" t="str">
        <f t="shared" si="3071"/>
        <v/>
      </c>
      <c r="CO695" s="1115" t="str">
        <f t="shared" si="3071"/>
        <v/>
      </c>
      <c r="CP695" s="1115" t="str">
        <f t="shared" si="3071"/>
        <v/>
      </c>
      <c r="CQ695" s="1115" t="str">
        <f t="shared" si="3071"/>
        <v/>
      </c>
      <c r="CR695" s="1115" t="str">
        <f t="shared" si="3071"/>
        <v/>
      </c>
      <c r="CS695" s="1114" t="str">
        <f t="shared" si="3071"/>
        <v/>
      </c>
      <c r="CT695" s="1117" t="str">
        <f t="shared" si="3071"/>
        <v/>
      </c>
      <c r="CU695" s="312" t="str">
        <f t="shared" si="3072"/>
        <v/>
      </c>
      <c r="CV695" s="313" t="str">
        <f t="shared" si="3072"/>
        <v/>
      </c>
      <c r="CW695" s="314" t="str">
        <f t="shared" si="3072"/>
        <v/>
      </c>
      <c r="CX695" s="314" t="str">
        <f t="shared" si="3072"/>
        <v/>
      </c>
      <c r="CY695" s="314" t="str">
        <f t="shared" si="3072"/>
        <v/>
      </c>
      <c r="CZ695" s="314" t="str">
        <f t="shared" si="3072"/>
        <v/>
      </c>
      <c r="DA695" s="314" t="str">
        <f t="shared" si="3072"/>
        <v/>
      </c>
      <c r="DB695" s="315" t="str">
        <f t="shared" si="3072"/>
        <v/>
      </c>
      <c r="DC695" s="315" t="str">
        <f t="shared" si="3072"/>
        <v/>
      </c>
      <c r="DD695" s="315" t="str">
        <f t="shared" si="3072"/>
        <v/>
      </c>
      <c r="DE695" s="314" t="str">
        <f t="shared" si="3073"/>
        <v/>
      </c>
      <c r="DF695" s="314" t="str">
        <f t="shared" si="3073"/>
        <v/>
      </c>
      <c r="DG695" s="314" t="str">
        <f t="shared" si="3073"/>
        <v/>
      </c>
      <c r="DH695" s="314" t="str">
        <f t="shared" si="3073"/>
        <v/>
      </c>
      <c r="DI695" s="314" t="str">
        <f t="shared" si="3073"/>
        <v/>
      </c>
      <c r="DJ695" s="313" t="str">
        <f t="shared" si="3073"/>
        <v/>
      </c>
      <c r="DK695" s="312" t="str">
        <f t="shared" si="3073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66"/>
        <v/>
      </c>
      <c r="CA696" s="365" t="str">
        <f t="shared" si="3067"/>
        <v/>
      </c>
      <c r="CB696" s="365" t="str">
        <f t="shared" si="3068"/>
        <v/>
      </c>
      <c r="CC696" s="461" t="str">
        <f t="shared" si="3069"/>
        <v/>
      </c>
      <c r="CD696" s="1119"/>
      <c r="CE696" s="1119"/>
      <c r="CF696" s="1119"/>
      <c r="CG696" s="1119"/>
      <c r="CH696" s="1119"/>
      <c r="CI696" s="1119"/>
      <c r="CJ696" s="1119"/>
      <c r="CK696" s="1119"/>
      <c r="CL696" s="1119"/>
      <c r="CM696" s="1119"/>
      <c r="CN696" s="1119"/>
      <c r="CO696" s="1119"/>
      <c r="CP696" s="1119"/>
      <c r="CQ696" s="1119"/>
      <c r="CR696" s="1119"/>
      <c r="CS696" s="1119"/>
      <c r="CT696" s="1120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66"/>
        <v/>
      </c>
      <c r="CA697" s="373" t="str">
        <f t="shared" si="3067"/>
        <v/>
      </c>
      <c r="CB697" s="373" t="str">
        <f t="shared" si="3068"/>
        <v/>
      </c>
      <c r="CC697" s="462" t="str">
        <f t="shared" si="3069"/>
        <v/>
      </c>
      <c r="CD697" s="1108" t="str">
        <f t="shared" ref="CD697:CS697" si="308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9" t="str">
        <f t="shared" si="3086"/>
        <v/>
      </c>
      <c r="CF697" s="1110" t="str">
        <f t="shared" si="3086"/>
        <v/>
      </c>
      <c r="CG697" s="1110" t="str">
        <f t="shared" si="3086"/>
        <v/>
      </c>
      <c r="CH697" s="1110" t="str">
        <f t="shared" si="3086"/>
        <v/>
      </c>
      <c r="CI697" s="1110" t="str">
        <f t="shared" si="3086"/>
        <v/>
      </c>
      <c r="CJ697" s="1110" t="str">
        <f t="shared" si="3086"/>
        <v/>
      </c>
      <c r="CK697" s="1111" t="str">
        <f t="shared" si="3086"/>
        <v/>
      </c>
      <c r="CL697" s="1111" t="str">
        <f t="shared" si="3086"/>
        <v/>
      </c>
      <c r="CM697" s="1111" t="str">
        <f t="shared" si="3086"/>
        <v/>
      </c>
      <c r="CN697" s="1110" t="str">
        <f t="shared" si="3086"/>
        <v/>
      </c>
      <c r="CO697" s="1110" t="str">
        <f t="shared" si="3086"/>
        <v/>
      </c>
      <c r="CP697" s="1110" t="str">
        <f t="shared" si="3086"/>
        <v/>
      </c>
      <c r="CQ697" s="1110" t="str">
        <f t="shared" si="3086"/>
        <v/>
      </c>
      <c r="CR697" s="1110" t="str">
        <f t="shared" si="3086"/>
        <v/>
      </c>
      <c r="CS697" s="1109" t="str">
        <f t="shared" si="3086"/>
        <v/>
      </c>
      <c r="CT697" s="1112" t="str">
        <f t="shared" ref="CE697:CT700" si="308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08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088"/>
        <v/>
      </c>
      <c r="CW697" s="326" t="str">
        <f t="shared" si="3088"/>
        <v/>
      </c>
      <c r="CX697" s="326" t="str">
        <f t="shared" si="3088"/>
        <v/>
      </c>
      <c r="CY697" s="326" t="str">
        <f t="shared" si="3088"/>
        <v/>
      </c>
      <c r="CZ697" s="326" t="str">
        <f t="shared" si="3088"/>
        <v/>
      </c>
      <c r="DA697" s="326" t="str">
        <f t="shared" si="3088"/>
        <v/>
      </c>
      <c r="DB697" s="327" t="str">
        <f t="shared" si="3088"/>
        <v/>
      </c>
      <c r="DC697" s="327" t="str">
        <f t="shared" si="3088"/>
        <v/>
      </c>
      <c r="DD697" s="327" t="str">
        <f t="shared" si="3088"/>
        <v/>
      </c>
      <c r="DE697" s="326" t="str">
        <f t="shared" ref="DE697:DK700" si="308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089"/>
        <v/>
      </c>
      <c r="DG697" s="326" t="str">
        <f t="shared" si="3089"/>
        <v/>
      </c>
      <c r="DH697" s="326" t="str">
        <f t="shared" si="3089"/>
        <v/>
      </c>
      <c r="DI697" s="326" t="str">
        <f t="shared" si="3089"/>
        <v/>
      </c>
      <c r="DJ697" s="325" t="str">
        <f t="shared" si="3089"/>
        <v/>
      </c>
      <c r="DK697" s="324" t="str">
        <f t="shared" si="3089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66"/>
        <v/>
      </c>
      <c r="CA698" s="373" t="str">
        <f t="shared" si="3067"/>
        <v/>
      </c>
      <c r="CB698" s="373" t="str">
        <f t="shared" si="3068"/>
        <v/>
      </c>
      <c r="CC698" s="462" t="str">
        <f t="shared" si="3069"/>
        <v/>
      </c>
      <c r="CD698" s="11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9" t="str">
        <f t="shared" si="3087"/>
        <v/>
      </c>
      <c r="CF698" s="1110" t="str">
        <f t="shared" si="3087"/>
        <v/>
      </c>
      <c r="CG698" s="1110" t="str">
        <f t="shared" si="3087"/>
        <v/>
      </c>
      <c r="CH698" s="1110" t="str">
        <f t="shared" si="3087"/>
        <v/>
      </c>
      <c r="CI698" s="1110" t="str">
        <f t="shared" si="3087"/>
        <v/>
      </c>
      <c r="CJ698" s="1110" t="str">
        <f t="shared" si="3087"/>
        <v/>
      </c>
      <c r="CK698" s="1111" t="str">
        <f t="shared" si="3087"/>
        <v/>
      </c>
      <c r="CL698" s="1111" t="str">
        <f t="shared" si="3087"/>
        <v/>
      </c>
      <c r="CM698" s="1111" t="str">
        <f t="shared" si="3087"/>
        <v/>
      </c>
      <c r="CN698" s="1110" t="str">
        <f t="shared" si="3087"/>
        <v/>
      </c>
      <c r="CO698" s="1110" t="str">
        <f t="shared" si="3087"/>
        <v/>
      </c>
      <c r="CP698" s="1110" t="str">
        <f t="shared" si="3087"/>
        <v/>
      </c>
      <c r="CQ698" s="1110" t="str">
        <f t="shared" si="3087"/>
        <v/>
      </c>
      <c r="CR698" s="1110" t="str">
        <f t="shared" si="3087"/>
        <v/>
      </c>
      <c r="CS698" s="1109" t="str">
        <f t="shared" si="3087"/>
        <v/>
      </c>
      <c r="CT698" s="1112" t="str">
        <f t="shared" si="3087"/>
        <v/>
      </c>
      <c r="CU698" s="324" t="str">
        <f t="shared" si="3088"/>
        <v/>
      </c>
      <c r="CV698" s="325" t="str">
        <f t="shared" si="3088"/>
        <v/>
      </c>
      <c r="CW698" s="326" t="str">
        <f t="shared" si="3088"/>
        <v/>
      </c>
      <c r="CX698" s="326" t="str">
        <f t="shared" si="3088"/>
        <v/>
      </c>
      <c r="CY698" s="326" t="str">
        <f t="shared" si="3088"/>
        <v/>
      </c>
      <c r="CZ698" s="326" t="str">
        <f t="shared" si="3088"/>
        <v/>
      </c>
      <c r="DA698" s="326" t="str">
        <f t="shared" si="3088"/>
        <v/>
      </c>
      <c r="DB698" s="327" t="str">
        <f t="shared" si="3088"/>
        <v/>
      </c>
      <c r="DC698" s="327" t="str">
        <f t="shared" si="3088"/>
        <v/>
      </c>
      <c r="DD698" s="327" t="str">
        <f t="shared" si="3088"/>
        <v/>
      </c>
      <c r="DE698" s="326" t="str">
        <f t="shared" si="3089"/>
        <v/>
      </c>
      <c r="DF698" s="326" t="str">
        <f t="shared" si="3089"/>
        <v/>
      </c>
      <c r="DG698" s="326" t="str">
        <f t="shared" si="3089"/>
        <v/>
      </c>
      <c r="DH698" s="326" t="str">
        <f t="shared" si="3089"/>
        <v/>
      </c>
      <c r="DI698" s="326" t="str">
        <f t="shared" si="3089"/>
        <v/>
      </c>
      <c r="DJ698" s="325" t="str">
        <f t="shared" si="3089"/>
        <v/>
      </c>
      <c r="DK698" s="324" t="str">
        <f t="shared" si="3089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66"/>
        <v/>
      </c>
      <c r="CA699" s="373" t="str">
        <f t="shared" si="3067"/>
        <v/>
      </c>
      <c r="CB699" s="373" t="str">
        <f t="shared" si="3068"/>
        <v/>
      </c>
      <c r="CC699" s="462" t="str">
        <f t="shared" si="3069"/>
        <v/>
      </c>
      <c r="CD699" s="11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9" t="str">
        <f t="shared" si="3087"/>
        <v/>
      </c>
      <c r="CF699" s="1110" t="str">
        <f t="shared" si="3087"/>
        <v/>
      </c>
      <c r="CG699" s="1110" t="str">
        <f t="shared" si="3087"/>
        <v/>
      </c>
      <c r="CH699" s="1110" t="str">
        <f t="shared" si="3087"/>
        <v/>
      </c>
      <c r="CI699" s="1110" t="str">
        <f t="shared" si="3087"/>
        <v/>
      </c>
      <c r="CJ699" s="1110" t="str">
        <f t="shared" si="3087"/>
        <v/>
      </c>
      <c r="CK699" s="1111" t="str">
        <f t="shared" si="3087"/>
        <v/>
      </c>
      <c r="CL699" s="1111" t="str">
        <f t="shared" si="3087"/>
        <v/>
      </c>
      <c r="CM699" s="1111" t="str">
        <f t="shared" si="3087"/>
        <v/>
      </c>
      <c r="CN699" s="1110" t="str">
        <f t="shared" si="3087"/>
        <v/>
      </c>
      <c r="CO699" s="1110" t="str">
        <f t="shared" si="3087"/>
        <v/>
      </c>
      <c r="CP699" s="1110" t="str">
        <f t="shared" si="3087"/>
        <v/>
      </c>
      <c r="CQ699" s="1110" t="str">
        <f t="shared" si="3087"/>
        <v/>
      </c>
      <c r="CR699" s="1110" t="str">
        <f t="shared" si="3087"/>
        <v/>
      </c>
      <c r="CS699" s="1109" t="str">
        <f t="shared" si="3087"/>
        <v/>
      </c>
      <c r="CT699" s="1112" t="str">
        <f t="shared" si="3087"/>
        <v/>
      </c>
      <c r="CU699" s="324" t="str">
        <f t="shared" si="3088"/>
        <v/>
      </c>
      <c r="CV699" s="325" t="str">
        <f t="shared" si="3088"/>
        <v/>
      </c>
      <c r="CW699" s="326" t="str">
        <f t="shared" si="3088"/>
        <v/>
      </c>
      <c r="CX699" s="326" t="str">
        <f t="shared" si="3088"/>
        <v/>
      </c>
      <c r="CY699" s="326" t="str">
        <f t="shared" si="3088"/>
        <v/>
      </c>
      <c r="CZ699" s="326" t="str">
        <f t="shared" si="3088"/>
        <v/>
      </c>
      <c r="DA699" s="326" t="str">
        <f t="shared" si="3088"/>
        <v/>
      </c>
      <c r="DB699" s="327" t="str">
        <f t="shared" si="3088"/>
        <v/>
      </c>
      <c r="DC699" s="327" t="str">
        <f t="shared" si="3088"/>
        <v/>
      </c>
      <c r="DD699" s="327" t="str">
        <f t="shared" si="3088"/>
        <v/>
      </c>
      <c r="DE699" s="326" t="str">
        <f t="shared" si="3089"/>
        <v/>
      </c>
      <c r="DF699" s="326" t="str">
        <f t="shared" si="3089"/>
        <v/>
      </c>
      <c r="DG699" s="326" t="str">
        <f t="shared" si="3089"/>
        <v/>
      </c>
      <c r="DH699" s="326" t="str">
        <f t="shared" si="3089"/>
        <v/>
      </c>
      <c r="DI699" s="326" t="str">
        <f t="shared" si="3089"/>
        <v/>
      </c>
      <c r="DJ699" s="325" t="str">
        <f t="shared" si="3089"/>
        <v/>
      </c>
      <c r="DK699" s="324" t="str">
        <f t="shared" si="3089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090">IF(B697="","",B697*B698*B699/B$46/365/$G$1)</f>
        <v/>
      </c>
      <c r="C700" s="408" t="str">
        <f t="shared" si="3090"/>
        <v/>
      </c>
      <c r="D700" s="408" t="str">
        <f t="shared" si="3090"/>
        <v/>
      </c>
      <c r="E700" s="408" t="str">
        <f t="shared" si="3090"/>
        <v/>
      </c>
      <c r="F700" s="408" t="str">
        <f t="shared" si="3090"/>
        <v/>
      </c>
      <c r="G700" s="408" t="str">
        <f t="shared" si="3090"/>
        <v/>
      </c>
      <c r="H700" s="408" t="str">
        <f t="shared" si="3090"/>
        <v/>
      </c>
      <c r="I700" s="408" t="str">
        <f t="shared" si="3090"/>
        <v/>
      </c>
      <c r="J700" s="408" t="str">
        <f t="shared" si="3090"/>
        <v/>
      </c>
      <c r="K700" s="408" t="str">
        <f t="shared" ref="K700:R700" si="3091">IF(K697="","",K697*K698*K699/K$46/365/$G$1)</f>
        <v/>
      </c>
      <c r="L700" s="408" t="str">
        <f t="shared" si="3091"/>
        <v/>
      </c>
      <c r="M700" s="408" t="str">
        <f t="shared" si="3091"/>
        <v/>
      </c>
      <c r="N700" s="408" t="str">
        <f t="shared" si="3091"/>
        <v/>
      </c>
      <c r="O700" s="408" t="str">
        <f t="shared" si="3091"/>
        <v/>
      </c>
      <c r="P700" s="408" t="str">
        <f t="shared" si="3091"/>
        <v/>
      </c>
      <c r="Q700" s="408" t="str">
        <f t="shared" si="3091"/>
        <v/>
      </c>
      <c r="R700" s="408" t="str">
        <f t="shared" si="3091"/>
        <v/>
      </c>
      <c r="S700" s="427"/>
      <c r="T700" s="408" t="str">
        <f t="shared" ref="T700:AB700" si="3092">IF(T697="","",T697*T698*T699/T$46/365/$G$1)</f>
        <v/>
      </c>
      <c r="U700" s="408" t="str">
        <f t="shared" si="3092"/>
        <v/>
      </c>
      <c r="V700" s="408" t="str">
        <f t="shared" si="3092"/>
        <v/>
      </c>
      <c r="W700" s="408" t="str">
        <f t="shared" si="3092"/>
        <v/>
      </c>
      <c r="X700" s="408" t="str">
        <f t="shared" si="3092"/>
        <v/>
      </c>
      <c r="Y700" s="408" t="str">
        <f t="shared" si="3092"/>
        <v/>
      </c>
      <c r="Z700" s="408" t="str">
        <f t="shared" si="3092"/>
        <v/>
      </c>
      <c r="AA700" s="408" t="str">
        <f t="shared" si="3092"/>
        <v/>
      </c>
      <c r="AB700" s="408" t="str">
        <f t="shared" si="3092"/>
        <v/>
      </c>
      <c r="AC700" s="408" t="str">
        <f t="shared" ref="AC700:AJ700" si="3093">IF(AC697="","",AC697*AC698*AC699/AC$46/365/$G$1)</f>
        <v/>
      </c>
      <c r="AD700" s="408" t="str">
        <f t="shared" si="3093"/>
        <v/>
      </c>
      <c r="AE700" s="408" t="str">
        <f t="shared" si="3093"/>
        <v/>
      </c>
      <c r="AF700" s="408" t="str">
        <f t="shared" si="3093"/>
        <v/>
      </c>
      <c r="AG700" s="408" t="str">
        <f t="shared" si="3093"/>
        <v/>
      </c>
      <c r="AH700" s="408" t="str">
        <f t="shared" si="3093"/>
        <v/>
      </c>
      <c r="AI700" s="408" t="str">
        <f t="shared" si="3093"/>
        <v/>
      </c>
      <c r="AJ700" s="408" t="str">
        <f t="shared" si="3093"/>
        <v/>
      </c>
      <c r="AK700" s="427"/>
      <c r="AL700" s="408" t="str">
        <f t="shared" ref="AL700:AT700" si="3094">IF(AL697="","",AL697*AL698*AL699/AL$46/365/$G$1)</f>
        <v/>
      </c>
      <c r="AM700" s="408" t="str">
        <f t="shared" si="3094"/>
        <v/>
      </c>
      <c r="AN700" s="408" t="str">
        <f t="shared" si="3094"/>
        <v/>
      </c>
      <c r="AO700" s="408" t="str">
        <f t="shared" si="3094"/>
        <v/>
      </c>
      <c r="AP700" s="408" t="str">
        <f t="shared" si="3094"/>
        <v/>
      </c>
      <c r="AQ700" s="408" t="str">
        <f t="shared" si="3094"/>
        <v/>
      </c>
      <c r="AR700" s="408" t="str">
        <f t="shared" si="3094"/>
        <v/>
      </c>
      <c r="AS700" s="408" t="str">
        <f t="shared" si="3094"/>
        <v/>
      </c>
      <c r="AT700" s="408" t="str">
        <f t="shared" si="3094"/>
        <v/>
      </c>
      <c r="AU700" s="408" t="str">
        <f t="shared" ref="AU700:BB700" si="3095">IF(AU697="","",AU697*AU698*AU699/AU$46/365/$G$1)</f>
        <v/>
      </c>
      <c r="AV700" s="408" t="str">
        <f t="shared" si="3095"/>
        <v/>
      </c>
      <c r="AW700" s="408" t="str">
        <f t="shared" si="3095"/>
        <v/>
      </c>
      <c r="AX700" s="408" t="str">
        <f t="shared" si="3095"/>
        <v/>
      </c>
      <c r="AY700" s="408" t="str">
        <f t="shared" si="3095"/>
        <v/>
      </c>
      <c r="AZ700" s="408" t="str">
        <f t="shared" si="3095"/>
        <v/>
      </c>
      <c r="BA700" s="408" t="str">
        <f t="shared" si="3095"/>
        <v/>
      </c>
      <c r="BB700" s="408" t="str">
        <f t="shared" si="3095"/>
        <v/>
      </c>
      <c r="BC700" s="427"/>
      <c r="BD700" s="408" t="str">
        <f t="shared" ref="BD700:BL700" si="3096">IF(BD697="","",BD697*BD698*BD699/BD$46/365/$G$1)</f>
        <v/>
      </c>
      <c r="BE700" s="408" t="str">
        <f t="shared" si="3096"/>
        <v/>
      </c>
      <c r="BF700" s="408" t="str">
        <f t="shared" si="3096"/>
        <v/>
      </c>
      <c r="BG700" s="408" t="str">
        <f t="shared" si="3096"/>
        <v/>
      </c>
      <c r="BH700" s="408" t="str">
        <f t="shared" si="3096"/>
        <v/>
      </c>
      <c r="BI700" s="408" t="str">
        <f t="shared" si="3096"/>
        <v/>
      </c>
      <c r="BJ700" s="408" t="str">
        <f t="shared" si="3096"/>
        <v/>
      </c>
      <c r="BK700" s="408" t="str">
        <f t="shared" si="3096"/>
        <v/>
      </c>
      <c r="BL700" s="408" t="str">
        <f t="shared" si="3096"/>
        <v/>
      </c>
      <c r="BM700" s="408" t="str">
        <f t="shared" ref="BM700:BT700" si="3097">IF(BM697="","",BM697*BM698*BM699/BM$46/365/$G$1)</f>
        <v/>
      </c>
      <c r="BN700" s="408" t="str">
        <f t="shared" si="3097"/>
        <v/>
      </c>
      <c r="BO700" s="408" t="str">
        <f t="shared" si="3097"/>
        <v/>
      </c>
      <c r="BP700" s="408" t="str">
        <f t="shared" si="3097"/>
        <v/>
      </c>
      <c r="BQ700" s="408" t="str">
        <f t="shared" si="3097"/>
        <v/>
      </c>
      <c r="BR700" s="408" t="str">
        <f t="shared" si="3097"/>
        <v/>
      </c>
      <c r="BS700" s="408" t="str">
        <f t="shared" si="3097"/>
        <v/>
      </c>
      <c r="BT700" s="408" t="str">
        <f t="shared" si="3097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66"/>
        <v/>
      </c>
      <c r="CA700" s="398" t="str">
        <f t="shared" si="3067"/>
        <v/>
      </c>
      <c r="CB700" s="398" t="str">
        <f t="shared" si="3068"/>
        <v/>
      </c>
      <c r="CC700" s="465" t="str">
        <f t="shared" si="3069"/>
        <v/>
      </c>
      <c r="CD700" s="11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4" t="str">
        <f t="shared" si="3087"/>
        <v/>
      </c>
      <c r="CF700" s="1115" t="str">
        <f t="shared" si="3087"/>
        <v/>
      </c>
      <c r="CG700" s="1115" t="str">
        <f t="shared" si="3087"/>
        <v/>
      </c>
      <c r="CH700" s="1115" t="str">
        <f t="shared" si="3087"/>
        <v/>
      </c>
      <c r="CI700" s="1115" t="str">
        <f t="shared" si="3087"/>
        <v/>
      </c>
      <c r="CJ700" s="1115" t="str">
        <f t="shared" si="3087"/>
        <v/>
      </c>
      <c r="CK700" s="1116" t="str">
        <f t="shared" si="3087"/>
        <v/>
      </c>
      <c r="CL700" s="1116" t="str">
        <f t="shared" si="3087"/>
        <v/>
      </c>
      <c r="CM700" s="1116" t="str">
        <f t="shared" si="3087"/>
        <v/>
      </c>
      <c r="CN700" s="1115" t="str">
        <f t="shared" si="3087"/>
        <v/>
      </c>
      <c r="CO700" s="1115" t="str">
        <f t="shared" si="3087"/>
        <v/>
      </c>
      <c r="CP700" s="1115" t="str">
        <f t="shared" si="3087"/>
        <v/>
      </c>
      <c r="CQ700" s="1115" t="str">
        <f t="shared" si="3087"/>
        <v/>
      </c>
      <c r="CR700" s="1115" t="str">
        <f t="shared" si="3087"/>
        <v/>
      </c>
      <c r="CS700" s="1114" t="str">
        <f t="shared" si="3087"/>
        <v/>
      </c>
      <c r="CT700" s="1117" t="str">
        <f t="shared" si="3087"/>
        <v/>
      </c>
      <c r="CU700" s="312" t="str">
        <f t="shared" si="3088"/>
        <v/>
      </c>
      <c r="CV700" s="313" t="str">
        <f t="shared" si="3088"/>
        <v/>
      </c>
      <c r="CW700" s="314" t="str">
        <f t="shared" si="3088"/>
        <v/>
      </c>
      <c r="CX700" s="314" t="str">
        <f t="shared" si="3088"/>
        <v/>
      </c>
      <c r="CY700" s="314" t="str">
        <f t="shared" si="3088"/>
        <v/>
      </c>
      <c r="CZ700" s="314" t="str">
        <f t="shared" si="3088"/>
        <v/>
      </c>
      <c r="DA700" s="314" t="str">
        <f t="shared" si="3088"/>
        <v/>
      </c>
      <c r="DB700" s="315" t="str">
        <f t="shared" si="3088"/>
        <v/>
      </c>
      <c r="DC700" s="315" t="str">
        <f t="shared" si="3088"/>
        <v/>
      </c>
      <c r="DD700" s="315" t="str">
        <f t="shared" si="3088"/>
        <v/>
      </c>
      <c r="DE700" s="314" t="str">
        <f t="shared" si="3089"/>
        <v/>
      </c>
      <c r="DF700" s="314" t="str">
        <f t="shared" si="3089"/>
        <v/>
      </c>
      <c r="DG700" s="314" t="str">
        <f t="shared" si="3089"/>
        <v/>
      </c>
      <c r="DH700" s="314" t="str">
        <f t="shared" si="3089"/>
        <v/>
      </c>
      <c r="DI700" s="314" t="str">
        <f t="shared" si="3089"/>
        <v/>
      </c>
      <c r="DJ700" s="313" t="str">
        <f t="shared" si="3089"/>
        <v/>
      </c>
      <c r="DK700" s="312" t="str">
        <f t="shared" si="3089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3"/>
      <c r="CE701" s="1133"/>
      <c r="CF701" s="1133"/>
      <c r="CG701" s="1133"/>
      <c r="CH701" s="1133"/>
      <c r="CI701" s="1133"/>
      <c r="CJ701" s="1133"/>
      <c r="CK701" s="1133"/>
      <c r="CL701" s="1133"/>
      <c r="CM701" s="1133"/>
      <c r="CN701" s="1133"/>
      <c r="CO701" s="1133"/>
      <c r="CP701" s="1133"/>
      <c r="CQ701" s="1133"/>
      <c r="CR701" s="1133"/>
      <c r="CS701" s="1133"/>
      <c r="CT701" s="1134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9"/>
      <c r="CE702" s="1119"/>
      <c r="CF702" s="1119"/>
      <c r="CG702" s="1119"/>
      <c r="CH702" s="1119"/>
      <c r="CI702" s="1119"/>
      <c r="CJ702" s="1119"/>
      <c r="CK702" s="1119"/>
      <c r="CL702" s="1119"/>
      <c r="CM702" s="1119"/>
      <c r="CN702" s="1119"/>
      <c r="CO702" s="1119"/>
      <c r="CP702" s="1119"/>
      <c r="CQ702" s="1119"/>
      <c r="CR702" s="1119"/>
      <c r="CS702" s="1119"/>
      <c r="CT702" s="1120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098">IF(DL703&lt;3,"",(SUM(B703:R703)-MIN(B703:R703)-MAX(B703:R703))/(DL703-2))</f>
        <v/>
      </c>
      <c r="CA703" s="373" t="str">
        <f t="shared" ref="CA703:CA731" si="3099">IF(DM703&lt;3,"",(SUM(T703:AJ703)-MIN(T703:AJ703)-MAX(T703:AJ703))/(DM703-2))</f>
        <v/>
      </c>
      <c r="CB703" s="373" t="str">
        <f t="shared" ref="CB703:CB731" si="3100">IF(DN703&lt;3,"",(SUM(AL703:BB703)-MIN(AL703:BB703)-MAX(AL703:BB703))/(DN703-2))</f>
        <v/>
      </c>
      <c r="CC703" s="462" t="str">
        <f t="shared" ref="CC703:CC731" si="3101">IF(DO703&lt;3,"",(SUM(BD703:BT703)-MIN(BD703:BT703)-MAX(BD703:BT703))/(DO703-2))</f>
        <v/>
      </c>
      <c r="CD703" s="1108" t="str">
        <f t="shared" ref="CD703:CM706" si="31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9" t="str">
        <f t="shared" si="3102"/>
        <v/>
      </c>
      <c r="CF703" s="1110" t="str">
        <f t="shared" si="3102"/>
        <v/>
      </c>
      <c r="CG703" s="1110" t="str">
        <f t="shared" si="3102"/>
        <v/>
      </c>
      <c r="CH703" s="1110" t="str">
        <f t="shared" si="3102"/>
        <v/>
      </c>
      <c r="CI703" s="1110" t="str">
        <f t="shared" si="3102"/>
        <v/>
      </c>
      <c r="CJ703" s="1110" t="str">
        <f t="shared" si="3102"/>
        <v/>
      </c>
      <c r="CK703" s="1111" t="str">
        <f t="shared" si="3102"/>
        <v/>
      </c>
      <c r="CL703" s="1111" t="str">
        <f t="shared" si="3102"/>
        <v/>
      </c>
      <c r="CM703" s="1111" t="str">
        <f t="shared" si="3102"/>
        <v/>
      </c>
      <c r="CN703" s="1110" t="str">
        <f t="shared" ref="CN703:CT706" si="31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0" t="str">
        <f t="shared" si="3103"/>
        <v/>
      </c>
      <c r="CP703" s="1110" t="str">
        <f t="shared" si="3103"/>
        <v/>
      </c>
      <c r="CQ703" s="1110" t="str">
        <f t="shared" si="3103"/>
        <v/>
      </c>
      <c r="CR703" s="1110" t="str">
        <f t="shared" si="3103"/>
        <v/>
      </c>
      <c r="CS703" s="1109" t="str">
        <f t="shared" si="3103"/>
        <v/>
      </c>
      <c r="CT703" s="1112" t="str">
        <f t="shared" si="3103"/>
        <v/>
      </c>
      <c r="CU703" s="324" t="str">
        <f t="shared" ref="CU703:DD707" si="31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04"/>
        <v/>
      </c>
      <c r="CW703" s="326" t="str">
        <f t="shared" si="3104"/>
        <v/>
      </c>
      <c r="CX703" s="326" t="str">
        <f t="shared" si="3104"/>
        <v/>
      </c>
      <c r="CY703" s="326" t="str">
        <f t="shared" si="3104"/>
        <v/>
      </c>
      <c r="CZ703" s="326" t="str">
        <f t="shared" si="3104"/>
        <v/>
      </c>
      <c r="DA703" s="326" t="str">
        <f t="shared" si="3104"/>
        <v/>
      </c>
      <c r="DB703" s="327" t="str">
        <f t="shared" si="3104"/>
        <v/>
      </c>
      <c r="DC703" s="327" t="str">
        <f t="shared" si="3104"/>
        <v/>
      </c>
      <c r="DD703" s="327" t="str">
        <f t="shared" si="3104"/>
        <v/>
      </c>
      <c r="DE703" s="326" t="str">
        <f t="shared" ref="DE703:DK707" si="31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05"/>
        <v/>
      </c>
      <c r="DG703" s="326" t="str">
        <f t="shared" si="3105"/>
        <v/>
      </c>
      <c r="DH703" s="326" t="str">
        <f t="shared" si="3105"/>
        <v/>
      </c>
      <c r="DI703" s="326" t="str">
        <f t="shared" si="3105"/>
        <v/>
      </c>
      <c r="DJ703" s="325" t="str">
        <f t="shared" si="3105"/>
        <v/>
      </c>
      <c r="DK703" s="324" t="str">
        <f t="shared" si="3105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098"/>
        <v/>
      </c>
      <c r="CA704" s="373" t="str">
        <f t="shared" si="3099"/>
        <v/>
      </c>
      <c r="CB704" s="373" t="str">
        <f t="shared" si="3100"/>
        <v/>
      </c>
      <c r="CC704" s="462" t="str">
        <f t="shared" si="3101"/>
        <v/>
      </c>
      <c r="CD704" s="1108" t="str">
        <f t="shared" si="3102"/>
        <v/>
      </c>
      <c r="CE704" s="1109" t="str">
        <f t="shared" si="3102"/>
        <v/>
      </c>
      <c r="CF704" s="1110" t="str">
        <f t="shared" si="3102"/>
        <v/>
      </c>
      <c r="CG704" s="1110" t="str">
        <f t="shared" si="3102"/>
        <v/>
      </c>
      <c r="CH704" s="1110" t="str">
        <f t="shared" si="3102"/>
        <v/>
      </c>
      <c r="CI704" s="1110" t="str">
        <f t="shared" si="3102"/>
        <v/>
      </c>
      <c r="CJ704" s="1110" t="str">
        <f t="shared" si="3102"/>
        <v/>
      </c>
      <c r="CK704" s="1111" t="str">
        <f t="shared" si="3102"/>
        <v/>
      </c>
      <c r="CL704" s="1111" t="str">
        <f t="shared" si="3102"/>
        <v/>
      </c>
      <c r="CM704" s="1111" t="str">
        <f t="shared" si="3102"/>
        <v/>
      </c>
      <c r="CN704" s="1110" t="str">
        <f t="shared" si="3103"/>
        <v/>
      </c>
      <c r="CO704" s="1110" t="str">
        <f t="shared" si="3103"/>
        <v/>
      </c>
      <c r="CP704" s="1110" t="str">
        <f t="shared" si="3103"/>
        <v/>
      </c>
      <c r="CQ704" s="1110" t="str">
        <f t="shared" si="3103"/>
        <v/>
      </c>
      <c r="CR704" s="1110" t="str">
        <f t="shared" si="3103"/>
        <v/>
      </c>
      <c r="CS704" s="1109" t="str">
        <f t="shared" si="3103"/>
        <v/>
      </c>
      <c r="CT704" s="1112" t="str">
        <f t="shared" si="3103"/>
        <v/>
      </c>
      <c r="CU704" s="324" t="str">
        <f t="shared" si="3104"/>
        <v/>
      </c>
      <c r="CV704" s="325" t="str">
        <f t="shared" si="3104"/>
        <v/>
      </c>
      <c r="CW704" s="326" t="str">
        <f t="shared" si="3104"/>
        <v/>
      </c>
      <c r="CX704" s="326" t="str">
        <f t="shared" si="3104"/>
        <v/>
      </c>
      <c r="CY704" s="326" t="str">
        <f t="shared" si="3104"/>
        <v/>
      </c>
      <c r="CZ704" s="326" t="str">
        <f t="shared" si="3104"/>
        <v/>
      </c>
      <c r="DA704" s="326" t="str">
        <f t="shared" si="3104"/>
        <v/>
      </c>
      <c r="DB704" s="327" t="str">
        <f t="shared" si="3104"/>
        <v/>
      </c>
      <c r="DC704" s="327" t="str">
        <f t="shared" si="3104"/>
        <v/>
      </c>
      <c r="DD704" s="327" t="str">
        <f t="shared" si="3104"/>
        <v/>
      </c>
      <c r="DE704" s="326" t="str">
        <f t="shared" si="3105"/>
        <v/>
      </c>
      <c r="DF704" s="326" t="str">
        <f t="shared" si="3105"/>
        <v/>
      </c>
      <c r="DG704" s="326" t="str">
        <f t="shared" si="3105"/>
        <v/>
      </c>
      <c r="DH704" s="326" t="str">
        <f t="shared" si="3105"/>
        <v/>
      </c>
      <c r="DI704" s="326" t="str">
        <f t="shared" si="3105"/>
        <v/>
      </c>
      <c r="DJ704" s="325" t="str">
        <f t="shared" si="3105"/>
        <v/>
      </c>
      <c r="DK704" s="324" t="str">
        <f t="shared" si="3105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098"/>
        <v/>
      </c>
      <c r="CA705" s="373" t="str">
        <f t="shared" si="3099"/>
        <v/>
      </c>
      <c r="CB705" s="373" t="str">
        <f t="shared" si="3100"/>
        <v/>
      </c>
      <c r="CC705" s="462" t="str">
        <f t="shared" si="3101"/>
        <v/>
      </c>
      <c r="CD705" s="1108" t="str">
        <f t="shared" si="3102"/>
        <v/>
      </c>
      <c r="CE705" s="1109" t="str">
        <f t="shared" si="3102"/>
        <v/>
      </c>
      <c r="CF705" s="1110" t="str">
        <f t="shared" si="3102"/>
        <v/>
      </c>
      <c r="CG705" s="1110" t="str">
        <f t="shared" si="3102"/>
        <v/>
      </c>
      <c r="CH705" s="1110" t="str">
        <f t="shared" si="3102"/>
        <v/>
      </c>
      <c r="CI705" s="1110" t="str">
        <f t="shared" si="3102"/>
        <v/>
      </c>
      <c r="CJ705" s="1110" t="str">
        <f t="shared" si="3102"/>
        <v/>
      </c>
      <c r="CK705" s="1111" t="str">
        <f t="shared" si="3102"/>
        <v/>
      </c>
      <c r="CL705" s="1111" t="str">
        <f t="shared" si="3102"/>
        <v/>
      </c>
      <c r="CM705" s="1111" t="str">
        <f t="shared" si="3102"/>
        <v/>
      </c>
      <c r="CN705" s="1110" t="str">
        <f t="shared" si="3103"/>
        <v/>
      </c>
      <c r="CO705" s="1110" t="str">
        <f t="shared" si="3103"/>
        <v/>
      </c>
      <c r="CP705" s="1110" t="str">
        <f t="shared" si="3103"/>
        <v/>
      </c>
      <c r="CQ705" s="1110" t="str">
        <f t="shared" si="3103"/>
        <v/>
      </c>
      <c r="CR705" s="1110" t="str">
        <f t="shared" si="3103"/>
        <v/>
      </c>
      <c r="CS705" s="1109" t="str">
        <f t="shared" si="3103"/>
        <v/>
      </c>
      <c r="CT705" s="1112" t="str">
        <f t="shared" si="3103"/>
        <v/>
      </c>
      <c r="CU705" s="324" t="str">
        <f t="shared" si="3104"/>
        <v/>
      </c>
      <c r="CV705" s="325" t="str">
        <f t="shared" si="3104"/>
        <v/>
      </c>
      <c r="CW705" s="326" t="str">
        <f t="shared" si="3104"/>
        <v/>
      </c>
      <c r="CX705" s="326" t="str">
        <f t="shared" si="3104"/>
        <v/>
      </c>
      <c r="CY705" s="326" t="str">
        <f t="shared" si="3104"/>
        <v/>
      </c>
      <c r="CZ705" s="326" t="str">
        <f t="shared" si="3104"/>
        <v/>
      </c>
      <c r="DA705" s="326" t="str">
        <f t="shared" si="3104"/>
        <v/>
      </c>
      <c r="DB705" s="327" t="str">
        <f t="shared" si="3104"/>
        <v/>
      </c>
      <c r="DC705" s="327" t="str">
        <f t="shared" si="3104"/>
        <v/>
      </c>
      <c r="DD705" s="327" t="str">
        <f t="shared" si="3104"/>
        <v/>
      </c>
      <c r="DE705" s="326" t="str">
        <f t="shared" si="3105"/>
        <v/>
      </c>
      <c r="DF705" s="326" t="str">
        <f t="shared" si="3105"/>
        <v/>
      </c>
      <c r="DG705" s="326" t="str">
        <f t="shared" si="3105"/>
        <v/>
      </c>
      <c r="DH705" s="326" t="str">
        <f t="shared" si="3105"/>
        <v/>
      </c>
      <c r="DI705" s="326" t="str">
        <f t="shared" si="3105"/>
        <v/>
      </c>
      <c r="DJ705" s="325" t="str">
        <f t="shared" si="3105"/>
        <v/>
      </c>
      <c r="DK705" s="324" t="str">
        <f t="shared" si="3105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098"/>
        <v/>
      </c>
      <c r="CA706" s="373" t="str">
        <f t="shared" si="3099"/>
        <v/>
      </c>
      <c r="CB706" s="373" t="str">
        <f t="shared" si="3100"/>
        <v/>
      </c>
      <c r="CC706" s="462" t="str">
        <f t="shared" si="3101"/>
        <v/>
      </c>
      <c r="CD706" s="1108" t="str">
        <f t="shared" si="3102"/>
        <v/>
      </c>
      <c r="CE706" s="1109" t="str">
        <f t="shared" si="3102"/>
        <v/>
      </c>
      <c r="CF706" s="1110" t="str">
        <f t="shared" si="3102"/>
        <v/>
      </c>
      <c r="CG706" s="1110" t="str">
        <f t="shared" si="3102"/>
        <v/>
      </c>
      <c r="CH706" s="1110" t="str">
        <f t="shared" si="3102"/>
        <v/>
      </c>
      <c r="CI706" s="1110" t="str">
        <f t="shared" si="3102"/>
        <v/>
      </c>
      <c r="CJ706" s="1110" t="str">
        <f t="shared" si="3102"/>
        <v/>
      </c>
      <c r="CK706" s="1111" t="str">
        <f t="shared" si="3102"/>
        <v/>
      </c>
      <c r="CL706" s="1111" t="str">
        <f t="shared" si="3102"/>
        <v/>
      </c>
      <c r="CM706" s="1111" t="str">
        <f t="shared" si="3102"/>
        <v/>
      </c>
      <c r="CN706" s="1110" t="str">
        <f t="shared" si="3103"/>
        <v/>
      </c>
      <c r="CO706" s="1110" t="str">
        <f t="shared" si="3103"/>
        <v/>
      </c>
      <c r="CP706" s="1110" t="str">
        <f t="shared" si="3103"/>
        <v/>
      </c>
      <c r="CQ706" s="1110" t="str">
        <f t="shared" si="3103"/>
        <v/>
      </c>
      <c r="CR706" s="1110" t="str">
        <f t="shared" si="3103"/>
        <v/>
      </c>
      <c r="CS706" s="1109" t="str">
        <f t="shared" si="3103"/>
        <v/>
      </c>
      <c r="CT706" s="1112" t="str">
        <f t="shared" si="3103"/>
        <v/>
      </c>
      <c r="CU706" s="324" t="str">
        <f t="shared" si="3104"/>
        <v/>
      </c>
      <c r="CV706" s="325" t="str">
        <f t="shared" si="3104"/>
        <v/>
      </c>
      <c r="CW706" s="326" t="str">
        <f t="shared" si="3104"/>
        <v/>
      </c>
      <c r="CX706" s="326" t="str">
        <f t="shared" si="3104"/>
        <v/>
      </c>
      <c r="CY706" s="326" t="str">
        <f t="shared" si="3104"/>
        <v/>
      </c>
      <c r="CZ706" s="326" t="str">
        <f t="shared" si="3104"/>
        <v/>
      </c>
      <c r="DA706" s="326" t="str">
        <f t="shared" si="3104"/>
        <v/>
      </c>
      <c r="DB706" s="327" t="str">
        <f t="shared" si="3104"/>
        <v/>
      </c>
      <c r="DC706" s="327" t="str">
        <f t="shared" si="3104"/>
        <v/>
      </c>
      <c r="DD706" s="327" t="str">
        <f t="shared" si="3104"/>
        <v/>
      </c>
      <c r="DE706" s="326" t="str">
        <f t="shared" si="3105"/>
        <v/>
      </c>
      <c r="DF706" s="326" t="str">
        <f t="shared" si="3105"/>
        <v/>
      </c>
      <c r="DG706" s="326" t="str">
        <f t="shared" si="3105"/>
        <v/>
      </c>
      <c r="DH706" s="326" t="str">
        <f t="shared" si="3105"/>
        <v/>
      </c>
      <c r="DI706" s="326" t="str">
        <f t="shared" si="3105"/>
        <v/>
      </c>
      <c r="DJ706" s="325" t="str">
        <f t="shared" si="3105"/>
        <v/>
      </c>
      <c r="DK706" s="324" t="str">
        <f t="shared" si="3105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098"/>
        <v>1116</v>
      </c>
      <c r="CA707" s="373">
        <f t="shared" si="3099"/>
        <v>730.76666666666665</v>
      </c>
      <c r="CB707" s="373">
        <f t="shared" si="3100"/>
        <v>278</v>
      </c>
      <c r="CC707" s="462">
        <f t="shared" si="3101"/>
        <v>0</v>
      </c>
      <c r="CD707" s="1108">
        <f t="shared" ref="CD707:CT707" si="31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9">
        <f t="shared" si="3106"/>
        <v>0</v>
      </c>
      <c r="CF707" s="1110">
        <f t="shared" si="3106"/>
        <v>0</v>
      </c>
      <c r="CG707" s="1110">
        <f t="shared" si="3106"/>
        <v>0</v>
      </c>
      <c r="CH707" s="1110">
        <f t="shared" si="3106"/>
        <v>0</v>
      </c>
      <c r="CI707" s="1110">
        <f t="shared" si="3106"/>
        <v>0</v>
      </c>
      <c r="CJ707" s="1110">
        <f t="shared" si="3106"/>
        <v>0</v>
      </c>
      <c r="CK707" s="1111">
        <f t="shared" si="3106"/>
        <v>0</v>
      </c>
      <c r="CL707" s="1111">
        <f t="shared" si="3106"/>
        <v>0</v>
      </c>
      <c r="CM707" s="1111">
        <f t="shared" si="3106"/>
        <v>0</v>
      </c>
      <c r="CN707" s="1110">
        <f t="shared" si="3106"/>
        <v>0</v>
      </c>
      <c r="CO707" s="1110">
        <f t="shared" si="3106"/>
        <v>0</v>
      </c>
      <c r="CP707" s="1110">
        <f t="shared" si="3106"/>
        <v>0</v>
      </c>
      <c r="CQ707" s="1110">
        <f t="shared" si="3106"/>
        <v>0</v>
      </c>
      <c r="CR707" s="1110">
        <f t="shared" si="3106"/>
        <v>0</v>
      </c>
      <c r="CS707" s="1109">
        <f t="shared" si="3106"/>
        <v>0</v>
      </c>
      <c r="CT707" s="1112">
        <f t="shared" si="3106"/>
        <v>0</v>
      </c>
      <c r="CU707" s="324">
        <f t="shared" si="3104"/>
        <v>0</v>
      </c>
      <c r="CV707" s="325">
        <f t="shared" si="3104"/>
        <v>0</v>
      </c>
      <c r="CW707" s="326">
        <f t="shared" si="3104"/>
        <v>0</v>
      </c>
      <c r="CX707" s="326">
        <f t="shared" si="3104"/>
        <v>0</v>
      </c>
      <c r="CY707" s="326">
        <f t="shared" si="3104"/>
        <v>0</v>
      </c>
      <c r="CZ707" s="326">
        <f t="shared" si="3104"/>
        <v>0</v>
      </c>
      <c r="DA707" s="326">
        <f t="shared" si="3104"/>
        <v>0</v>
      </c>
      <c r="DB707" s="327">
        <f t="shared" si="3104"/>
        <v>0</v>
      </c>
      <c r="DC707" s="327">
        <f t="shared" si="3104"/>
        <v>0</v>
      </c>
      <c r="DD707" s="327">
        <f t="shared" si="3104"/>
        <v>0</v>
      </c>
      <c r="DE707" s="326">
        <f t="shared" si="3105"/>
        <v>0</v>
      </c>
      <c r="DF707" s="326">
        <f t="shared" si="3105"/>
        <v>0</v>
      </c>
      <c r="DG707" s="326">
        <f t="shared" si="3105"/>
        <v>0</v>
      </c>
      <c r="DH707" s="326">
        <f t="shared" si="3105"/>
        <v>0</v>
      </c>
      <c r="DI707" s="326">
        <f t="shared" si="3105"/>
        <v>0</v>
      </c>
      <c r="DJ707" s="325">
        <f t="shared" si="3105"/>
        <v>0</v>
      </c>
      <c r="DK707" s="324">
        <f t="shared" si="3105"/>
        <v>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098"/>
        <v/>
      </c>
      <c r="CA708" s="365" t="str">
        <f t="shared" si="3099"/>
        <v/>
      </c>
      <c r="CB708" s="365" t="str">
        <f t="shared" si="3100"/>
        <v/>
      </c>
      <c r="CC708" s="461" t="str">
        <f t="shared" si="3101"/>
        <v/>
      </c>
      <c r="CD708" s="1119"/>
      <c r="CE708" s="1119"/>
      <c r="CF708" s="1119"/>
      <c r="CG708" s="1119"/>
      <c r="CH708" s="1119"/>
      <c r="CI708" s="1119"/>
      <c r="CJ708" s="1119"/>
      <c r="CK708" s="1119"/>
      <c r="CL708" s="1119"/>
      <c r="CM708" s="1119"/>
      <c r="CN708" s="1119"/>
      <c r="CO708" s="1119"/>
      <c r="CP708" s="1119"/>
      <c r="CQ708" s="1119"/>
      <c r="CR708" s="1119"/>
      <c r="CS708" s="1119"/>
      <c r="CT708" s="1119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098"/>
        <v/>
      </c>
      <c r="CA709" s="373" t="str">
        <f t="shared" si="3099"/>
        <v/>
      </c>
      <c r="CB709" s="373" t="str">
        <f t="shared" si="3100"/>
        <v/>
      </c>
      <c r="CC709" s="462" t="str">
        <f t="shared" si="3101"/>
        <v/>
      </c>
      <c r="CD709" s="1108" t="str">
        <f t="shared" ref="CD709:CM712" si="31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9" t="str">
        <f t="shared" si="3107"/>
        <v/>
      </c>
      <c r="CF709" s="1110" t="str">
        <f t="shared" si="3107"/>
        <v/>
      </c>
      <c r="CG709" s="1110" t="str">
        <f t="shared" si="3107"/>
        <v/>
      </c>
      <c r="CH709" s="1110" t="str">
        <f t="shared" si="3107"/>
        <v/>
      </c>
      <c r="CI709" s="1110" t="str">
        <f t="shared" si="3107"/>
        <v/>
      </c>
      <c r="CJ709" s="1110" t="str">
        <f t="shared" si="3107"/>
        <v/>
      </c>
      <c r="CK709" s="1111" t="str">
        <f t="shared" si="3107"/>
        <v/>
      </c>
      <c r="CL709" s="1111" t="str">
        <f t="shared" si="3107"/>
        <v/>
      </c>
      <c r="CM709" s="1111" t="str">
        <f t="shared" si="3107"/>
        <v/>
      </c>
      <c r="CN709" s="1110" t="str">
        <f t="shared" ref="CN709:CT712" si="31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0" t="str">
        <f t="shared" si="3108"/>
        <v/>
      </c>
      <c r="CP709" s="1110" t="str">
        <f t="shared" si="3108"/>
        <v/>
      </c>
      <c r="CQ709" s="1110" t="str">
        <f t="shared" si="3108"/>
        <v/>
      </c>
      <c r="CR709" s="1110" t="str">
        <f t="shared" si="3108"/>
        <v/>
      </c>
      <c r="CS709" s="1109" t="str">
        <f t="shared" si="3108"/>
        <v/>
      </c>
      <c r="CT709" s="1112" t="str">
        <f t="shared" si="3108"/>
        <v/>
      </c>
      <c r="CU709" s="324" t="str">
        <f t="shared" ref="CU709:DD713" si="31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09"/>
        <v/>
      </c>
      <c r="CW709" s="326" t="str">
        <f t="shared" si="3109"/>
        <v/>
      </c>
      <c r="CX709" s="326" t="str">
        <f t="shared" si="3109"/>
        <v/>
      </c>
      <c r="CY709" s="326" t="str">
        <f t="shared" si="3109"/>
        <v/>
      </c>
      <c r="CZ709" s="326" t="str">
        <f t="shared" si="3109"/>
        <v/>
      </c>
      <c r="DA709" s="326" t="str">
        <f t="shared" si="3109"/>
        <v/>
      </c>
      <c r="DB709" s="327" t="str">
        <f t="shared" si="3109"/>
        <v/>
      </c>
      <c r="DC709" s="327" t="str">
        <f t="shared" si="3109"/>
        <v/>
      </c>
      <c r="DD709" s="327" t="str">
        <f t="shared" si="3109"/>
        <v/>
      </c>
      <c r="DE709" s="326" t="str">
        <f t="shared" ref="DE709:DK713" si="31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10"/>
        <v/>
      </c>
      <c r="DG709" s="326" t="str">
        <f t="shared" si="3110"/>
        <v/>
      </c>
      <c r="DH709" s="326" t="str">
        <f t="shared" si="3110"/>
        <v/>
      </c>
      <c r="DI709" s="326" t="str">
        <f t="shared" si="3110"/>
        <v/>
      </c>
      <c r="DJ709" s="325" t="str">
        <f t="shared" si="3110"/>
        <v/>
      </c>
      <c r="DK709" s="324" t="str">
        <f t="shared" si="3110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098"/>
        <v/>
      </c>
      <c r="CA710" s="373" t="str">
        <f t="shared" si="3099"/>
        <v/>
      </c>
      <c r="CB710" s="373" t="str">
        <f t="shared" si="3100"/>
        <v/>
      </c>
      <c r="CC710" s="462" t="str">
        <f t="shared" si="3101"/>
        <v/>
      </c>
      <c r="CD710" s="1108" t="str">
        <f t="shared" si="3107"/>
        <v/>
      </c>
      <c r="CE710" s="1109" t="str">
        <f t="shared" si="3107"/>
        <v/>
      </c>
      <c r="CF710" s="1110" t="str">
        <f t="shared" si="3107"/>
        <v/>
      </c>
      <c r="CG710" s="1110" t="str">
        <f t="shared" si="3107"/>
        <v/>
      </c>
      <c r="CH710" s="1110" t="str">
        <f t="shared" si="3107"/>
        <v/>
      </c>
      <c r="CI710" s="1110" t="str">
        <f t="shared" si="3107"/>
        <v/>
      </c>
      <c r="CJ710" s="1110" t="str">
        <f t="shared" si="3107"/>
        <v/>
      </c>
      <c r="CK710" s="1111" t="str">
        <f t="shared" si="3107"/>
        <v/>
      </c>
      <c r="CL710" s="1111" t="str">
        <f t="shared" si="3107"/>
        <v/>
      </c>
      <c r="CM710" s="1111" t="str">
        <f t="shared" si="3107"/>
        <v/>
      </c>
      <c r="CN710" s="1110" t="str">
        <f t="shared" si="3108"/>
        <v/>
      </c>
      <c r="CO710" s="1110" t="str">
        <f t="shared" si="3108"/>
        <v/>
      </c>
      <c r="CP710" s="1110" t="str">
        <f t="shared" si="3108"/>
        <v/>
      </c>
      <c r="CQ710" s="1110" t="str">
        <f t="shared" si="3108"/>
        <v/>
      </c>
      <c r="CR710" s="1110" t="str">
        <f t="shared" si="3108"/>
        <v/>
      </c>
      <c r="CS710" s="1109" t="str">
        <f t="shared" si="3108"/>
        <v/>
      </c>
      <c r="CT710" s="1112" t="str">
        <f t="shared" si="3108"/>
        <v/>
      </c>
      <c r="CU710" s="324" t="str">
        <f t="shared" si="3109"/>
        <v/>
      </c>
      <c r="CV710" s="325" t="str">
        <f t="shared" si="3109"/>
        <v/>
      </c>
      <c r="CW710" s="326" t="str">
        <f t="shared" si="3109"/>
        <v/>
      </c>
      <c r="CX710" s="326" t="str">
        <f t="shared" si="3109"/>
        <v/>
      </c>
      <c r="CY710" s="326" t="str">
        <f t="shared" si="3109"/>
        <v/>
      </c>
      <c r="CZ710" s="326" t="str">
        <f t="shared" si="3109"/>
        <v/>
      </c>
      <c r="DA710" s="326" t="str">
        <f t="shared" si="3109"/>
        <v/>
      </c>
      <c r="DB710" s="327" t="str">
        <f t="shared" si="3109"/>
        <v/>
      </c>
      <c r="DC710" s="327" t="str">
        <f t="shared" si="3109"/>
        <v/>
      </c>
      <c r="DD710" s="327" t="str">
        <f t="shared" si="3109"/>
        <v/>
      </c>
      <c r="DE710" s="326" t="str">
        <f t="shared" si="3110"/>
        <v/>
      </c>
      <c r="DF710" s="326" t="str">
        <f t="shared" si="3110"/>
        <v/>
      </c>
      <c r="DG710" s="326" t="str">
        <f t="shared" si="3110"/>
        <v/>
      </c>
      <c r="DH710" s="326" t="str">
        <f t="shared" si="3110"/>
        <v/>
      </c>
      <c r="DI710" s="326" t="str">
        <f t="shared" si="3110"/>
        <v/>
      </c>
      <c r="DJ710" s="325" t="str">
        <f t="shared" si="3110"/>
        <v/>
      </c>
      <c r="DK710" s="324" t="str">
        <f t="shared" si="3110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098"/>
        <v/>
      </c>
      <c r="CA711" s="373" t="str">
        <f t="shared" si="3099"/>
        <v/>
      </c>
      <c r="CB711" s="373" t="str">
        <f t="shared" si="3100"/>
        <v/>
      </c>
      <c r="CC711" s="462" t="str">
        <f t="shared" si="3101"/>
        <v/>
      </c>
      <c r="CD711" s="1108" t="str">
        <f t="shared" si="3107"/>
        <v/>
      </c>
      <c r="CE711" s="1109" t="str">
        <f t="shared" si="3107"/>
        <v/>
      </c>
      <c r="CF711" s="1110" t="str">
        <f t="shared" si="3107"/>
        <v/>
      </c>
      <c r="CG711" s="1110" t="str">
        <f t="shared" si="3107"/>
        <v/>
      </c>
      <c r="CH711" s="1110" t="str">
        <f t="shared" si="3107"/>
        <v/>
      </c>
      <c r="CI711" s="1110" t="str">
        <f t="shared" si="3107"/>
        <v/>
      </c>
      <c r="CJ711" s="1110" t="str">
        <f t="shared" si="3107"/>
        <v/>
      </c>
      <c r="CK711" s="1111" t="str">
        <f t="shared" si="3107"/>
        <v/>
      </c>
      <c r="CL711" s="1111" t="str">
        <f t="shared" si="3107"/>
        <v/>
      </c>
      <c r="CM711" s="1111" t="str">
        <f t="shared" si="3107"/>
        <v/>
      </c>
      <c r="CN711" s="1110" t="str">
        <f t="shared" si="3108"/>
        <v/>
      </c>
      <c r="CO711" s="1110" t="str">
        <f t="shared" si="3108"/>
        <v/>
      </c>
      <c r="CP711" s="1110" t="str">
        <f t="shared" si="3108"/>
        <v/>
      </c>
      <c r="CQ711" s="1110" t="str">
        <f t="shared" si="3108"/>
        <v/>
      </c>
      <c r="CR711" s="1110" t="str">
        <f t="shared" si="3108"/>
        <v/>
      </c>
      <c r="CS711" s="1109" t="str">
        <f t="shared" si="3108"/>
        <v/>
      </c>
      <c r="CT711" s="1112" t="str">
        <f t="shared" si="3108"/>
        <v/>
      </c>
      <c r="CU711" s="324" t="str">
        <f t="shared" si="3109"/>
        <v/>
      </c>
      <c r="CV711" s="325" t="str">
        <f t="shared" si="3109"/>
        <v/>
      </c>
      <c r="CW711" s="326" t="str">
        <f t="shared" si="3109"/>
        <v/>
      </c>
      <c r="CX711" s="326" t="str">
        <f t="shared" si="3109"/>
        <v/>
      </c>
      <c r="CY711" s="326" t="str">
        <f t="shared" si="3109"/>
        <v/>
      </c>
      <c r="CZ711" s="326" t="str">
        <f t="shared" si="3109"/>
        <v/>
      </c>
      <c r="DA711" s="326" t="str">
        <f t="shared" si="3109"/>
        <v/>
      </c>
      <c r="DB711" s="327" t="str">
        <f t="shared" si="3109"/>
        <v/>
      </c>
      <c r="DC711" s="327" t="str">
        <f t="shared" si="3109"/>
        <v/>
      </c>
      <c r="DD711" s="327" t="str">
        <f t="shared" si="3109"/>
        <v/>
      </c>
      <c r="DE711" s="326" t="str">
        <f t="shared" si="3110"/>
        <v/>
      </c>
      <c r="DF711" s="326" t="str">
        <f t="shared" si="3110"/>
        <v/>
      </c>
      <c r="DG711" s="326" t="str">
        <f t="shared" si="3110"/>
        <v/>
      </c>
      <c r="DH711" s="326" t="str">
        <f t="shared" si="3110"/>
        <v/>
      </c>
      <c r="DI711" s="326" t="str">
        <f t="shared" si="3110"/>
        <v/>
      </c>
      <c r="DJ711" s="325" t="str">
        <f t="shared" si="3110"/>
        <v/>
      </c>
      <c r="DK711" s="324" t="str">
        <f t="shared" si="3110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098"/>
        <v/>
      </c>
      <c r="CA712" s="373" t="str">
        <f t="shared" si="3099"/>
        <v/>
      </c>
      <c r="CB712" s="373" t="str">
        <f t="shared" si="3100"/>
        <v/>
      </c>
      <c r="CC712" s="462" t="str">
        <f t="shared" si="3101"/>
        <v/>
      </c>
      <c r="CD712" s="1108" t="str">
        <f t="shared" si="3107"/>
        <v/>
      </c>
      <c r="CE712" s="1109" t="str">
        <f t="shared" si="3107"/>
        <v/>
      </c>
      <c r="CF712" s="1110" t="str">
        <f t="shared" si="3107"/>
        <v/>
      </c>
      <c r="CG712" s="1110" t="str">
        <f t="shared" si="3107"/>
        <v/>
      </c>
      <c r="CH712" s="1110" t="str">
        <f t="shared" si="3107"/>
        <v/>
      </c>
      <c r="CI712" s="1110" t="str">
        <f t="shared" si="3107"/>
        <v/>
      </c>
      <c r="CJ712" s="1110" t="str">
        <f t="shared" si="3107"/>
        <v/>
      </c>
      <c r="CK712" s="1111" t="str">
        <f t="shared" si="3107"/>
        <v/>
      </c>
      <c r="CL712" s="1111" t="str">
        <f t="shared" si="3107"/>
        <v/>
      </c>
      <c r="CM712" s="1111" t="str">
        <f t="shared" si="3107"/>
        <v/>
      </c>
      <c r="CN712" s="1110" t="str">
        <f t="shared" si="3108"/>
        <v/>
      </c>
      <c r="CO712" s="1110" t="str">
        <f t="shared" si="3108"/>
        <v/>
      </c>
      <c r="CP712" s="1110" t="str">
        <f t="shared" si="3108"/>
        <v/>
      </c>
      <c r="CQ712" s="1110" t="str">
        <f t="shared" si="3108"/>
        <v/>
      </c>
      <c r="CR712" s="1110" t="str">
        <f t="shared" si="3108"/>
        <v/>
      </c>
      <c r="CS712" s="1109" t="str">
        <f t="shared" si="3108"/>
        <v/>
      </c>
      <c r="CT712" s="1112" t="str">
        <f t="shared" si="3108"/>
        <v/>
      </c>
      <c r="CU712" s="324" t="str">
        <f t="shared" si="3109"/>
        <v/>
      </c>
      <c r="CV712" s="325" t="str">
        <f t="shared" si="3109"/>
        <v/>
      </c>
      <c r="CW712" s="326" t="str">
        <f t="shared" si="3109"/>
        <v/>
      </c>
      <c r="CX712" s="326" t="str">
        <f t="shared" si="3109"/>
        <v/>
      </c>
      <c r="CY712" s="326" t="str">
        <f t="shared" si="3109"/>
        <v/>
      </c>
      <c r="CZ712" s="326" t="str">
        <f t="shared" si="3109"/>
        <v/>
      </c>
      <c r="DA712" s="326" t="str">
        <f t="shared" si="3109"/>
        <v/>
      </c>
      <c r="DB712" s="327" t="str">
        <f t="shared" si="3109"/>
        <v/>
      </c>
      <c r="DC712" s="327" t="str">
        <f t="shared" si="3109"/>
        <v/>
      </c>
      <c r="DD712" s="327" t="str">
        <f t="shared" si="3109"/>
        <v/>
      </c>
      <c r="DE712" s="326" t="str">
        <f t="shared" si="3110"/>
        <v/>
      </c>
      <c r="DF712" s="326" t="str">
        <f t="shared" si="3110"/>
        <v/>
      </c>
      <c r="DG712" s="326" t="str">
        <f t="shared" si="3110"/>
        <v/>
      </c>
      <c r="DH712" s="326" t="str">
        <f t="shared" si="3110"/>
        <v/>
      </c>
      <c r="DI712" s="326" t="str">
        <f t="shared" si="3110"/>
        <v/>
      </c>
      <c r="DJ712" s="325" t="str">
        <f t="shared" si="3110"/>
        <v/>
      </c>
      <c r="DK712" s="324" t="str">
        <f t="shared" si="3110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098"/>
        <v>21.333333333333332</v>
      </c>
      <c r="CA713" s="373">
        <f t="shared" si="3099"/>
        <v>178</v>
      </c>
      <c r="CB713" s="373">
        <f t="shared" si="3100"/>
        <v>0</v>
      </c>
      <c r="CC713" s="462">
        <f t="shared" si="3101"/>
        <v>286.66666666666669</v>
      </c>
      <c r="CD713" s="110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9">
        <f t="shared" ref="CE713:CT713" si="31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10">
        <f t="shared" si="3111"/>
        <v>0</v>
      </c>
      <c r="CG713" s="1110">
        <f t="shared" si="3111"/>
        <v>0</v>
      </c>
      <c r="CH713" s="1110">
        <f t="shared" si="3111"/>
        <v>0</v>
      </c>
      <c r="CI713" s="1110">
        <f t="shared" si="3111"/>
        <v>0</v>
      </c>
      <c r="CJ713" s="1110">
        <f t="shared" si="3111"/>
        <v>0</v>
      </c>
      <c r="CK713" s="1111">
        <f t="shared" si="3111"/>
        <v>0</v>
      </c>
      <c r="CL713" s="1111">
        <f t="shared" si="3111"/>
        <v>0</v>
      </c>
      <c r="CM713" s="1111">
        <f t="shared" si="3111"/>
        <v>0</v>
      </c>
      <c r="CN713" s="1110">
        <f t="shared" si="3111"/>
        <v>0</v>
      </c>
      <c r="CO713" s="1110">
        <f t="shared" si="3111"/>
        <v>0</v>
      </c>
      <c r="CP713" s="1110">
        <f t="shared" si="3111"/>
        <v>0</v>
      </c>
      <c r="CQ713" s="1110">
        <f t="shared" si="3111"/>
        <v>1000</v>
      </c>
      <c r="CR713" s="1110">
        <f t="shared" si="3111"/>
        <v>1500</v>
      </c>
      <c r="CS713" s="1109">
        <f t="shared" si="3111"/>
        <v>1800</v>
      </c>
      <c r="CT713" s="1112">
        <f t="shared" si="3111"/>
        <v>2100</v>
      </c>
      <c r="CU713" s="324">
        <f t="shared" si="3109"/>
        <v>0</v>
      </c>
      <c r="CV713" s="325">
        <f t="shared" si="3109"/>
        <v>0</v>
      </c>
      <c r="CW713" s="326">
        <f t="shared" si="3109"/>
        <v>0</v>
      </c>
      <c r="CX713" s="326">
        <f t="shared" si="3109"/>
        <v>0</v>
      </c>
      <c r="CY713" s="326">
        <f t="shared" si="3109"/>
        <v>0</v>
      </c>
      <c r="CZ713" s="326">
        <f t="shared" si="3109"/>
        <v>0</v>
      </c>
      <c r="DA713" s="326">
        <f t="shared" si="3109"/>
        <v>0</v>
      </c>
      <c r="DB713" s="327">
        <f t="shared" si="3109"/>
        <v>0</v>
      </c>
      <c r="DC713" s="327">
        <f t="shared" si="3109"/>
        <v>0</v>
      </c>
      <c r="DD713" s="327">
        <f t="shared" si="3109"/>
        <v>0</v>
      </c>
      <c r="DE713" s="326">
        <f t="shared" si="3110"/>
        <v>0</v>
      </c>
      <c r="DF713" s="326">
        <f t="shared" si="3110"/>
        <v>0</v>
      </c>
      <c r="DG713" s="326">
        <f t="shared" si="3110"/>
        <v>0</v>
      </c>
      <c r="DH713" s="326">
        <f t="shared" si="3110"/>
        <v>1000</v>
      </c>
      <c r="DI713" s="326">
        <f t="shared" si="3110"/>
        <v>1500</v>
      </c>
      <c r="DJ713" s="325">
        <f t="shared" si="3110"/>
        <v>1800</v>
      </c>
      <c r="DK713" s="324">
        <f t="shared" si="3110"/>
        <v>2100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098"/>
        <v/>
      </c>
      <c r="CA714" s="365" t="str">
        <f t="shared" si="3099"/>
        <v/>
      </c>
      <c r="CB714" s="365" t="str">
        <f t="shared" si="3100"/>
        <v/>
      </c>
      <c r="CC714" s="461" t="str">
        <f t="shared" si="3101"/>
        <v/>
      </c>
      <c r="CD714" s="1119"/>
      <c r="CE714" s="1119"/>
      <c r="CF714" s="1119"/>
      <c r="CG714" s="1119"/>
      <c r="CH714" s="1119"/>
      <c r="CI714" s="1119"/>
      <c r="CJ714" s="1119"/>
      <c r="CK714" s="1119"/>
      <c r="CL714" s="1119"/>
      <c r="CM714" s="1119"/>
      <c r="CN714" s="1119"/>
      <c r="CO714" s="1119"/>
      <c r="CP714" s="1119"/>
      <c r="CQ714" s="1119"/>
      <c r="CR714" s="1119"/>
      <c r="CS714" s="1119"/>
      <c r="CT714" s="1119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098"/>
        <v/>
      </c>
      <c r="CA715" s="373" t="str">
        <f t="shared" si="3099"/>
        <v/>
      </c>
      <c r="CB715" s="373" t="str">
        <f t="shared" si="3100"/>
        <v/>
      </c>
      <c r="CC715" s="462" t="str">
        <f t="shared" si="3101"/>
        <v/>
      </c>
      <c r="CD715" s="1108" t="str">
        <f t="shared" ref="CD715:CD731" si="31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9" t="str">
        <f t="shared" ref="CE715:CE731" si="31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0" t="str">
        <f t="shared" ref="CF715:CF731" si="31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0" t="str">
        <f t="shared" ref="CG715:CG731" si="31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0" t="str">
        <f t="shared" ref="CH715:CH731" si="31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0" t="str">
        <f t="shared" ref="CI715:CI731" si="31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0" t="str">
        <f t="shared" ref="CJ715:CJ731" si="31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1" t="str">
        <f t="shared" ref="CK715:CK731" si="31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1" t="str">
        <f t="shared" ref="CL715:CL731" si="31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1" t="str">
        <f t="shared" ref="CM715:CM731" si="31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0" t="str">
        <f t="shared" ref="CN715:CN731" si="31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0" t="str">
        <f t="shared" ref="CO715:CO731" si="31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0" t="str">
        <f t="shared" ref="CP715:CP731" si="31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0" t="str">
        <f t="shared" ref="CQ715:CQ731" si="31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0" t="str">
        <f t="shared" ref="CR715:CR731" si="31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9" t="str">
        <f t="shared" ref="CS715:CS731" si="31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2" t="str">
        <f t="shared" ref="CT715:CT731" si="31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46">COUNT(B715:R715)</f>
        <v>0</v>
      </c>
      <c r="DM715" s="66">
        <f t="shared" ref="DM715:DM731" si="3147">COUNT(T715:AJ715)</f>
        <v>0</v>
      </c>
      <c r="DN715" s="66">
        <f t="shared" ref="DN715:DN731" si="3148">COUNT(AL715:BB715)</f>
        <v>0</v>
      </c>
      <c r="DO715" s="66">
        <f t="shared" ref="DO715:DO731" si="3149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098"/>
        <v/>
      </c>
      <c r="CA716" s="373" t="str">
        <f t="shared" si="3099"/>
        <v/>
      </c>
      <c r="CB716" s="373" t="str">
        <f t="shared" si="3100"/>
        <v/>
      </c>
      <c r="CC716" s="462" t="str">
        <f t="shared" si="3101"/>
        <v/>
      </c>
      <c r="CD716" s="1108" t="str">
        <f t="shared" si="3112"/>
        <v/>
      </c>
      <c r="CE716" s="1109" t="str">
        <f t="shared" si="3113"/>
        <v/>
      </c>
      <c r="CF716" s="1110" t="str">
        <f t="shared" si="3114"/>
        <v/>
      </c>
      <c r="CG716" s="1110" t="str">
        <f t="shared" si="3115"/>
        <v/>
      </c>
      <c r="CH716" s="1110" t="str">
        <f t="shared" si="3116"/>
        <v/>
      </c>
      <c r="CI716" s="1110" t="str">
        <f t="shared" si="3117"/>
        <v/>
      </c>
      <c r="CJ716" s="1110" t="str">
        <f t="shared" si="3118"/>
        <v/>
      </c>
      <c r="CK716" s="1111" t="str">
        <f t="shared" si="3119"/>
        <v/>
      </c>
      <c r="CL716" s="1111" t="str">
        <f t="shared" si="3120"/>
        <v/>
      </c>
      <c r="CM716" s="1111" t="str">
        <f t="shared" si="3121"/>
        <v/>
      </c>
      <c r="CN716" s="1110" t="str">
        <f t="shared" si="3122"/>
        <v/>
      </c>
      <c r="CO716" s="1110" t="str">
        <f t="shared" si="3123"/>
        <v/>
      </c>
      <c r="CP716" s="1110" t="str">
        <f t="shared" si="3124"/>
        <v/>
      </c>
      <c r="CQ716" s="1110" t="str">
        <f t="shared" si="3125"/>
        <v/>
      </c>
      <c r="CR716" s="1110" t="str">
        <f t="shared" si="3126"/>
        <v/>
      </c>
      <c r="CS716" s="1109" t="str">
        <f t="shared" si="3127"/>
        <v/>
      </c>
      <c r="CT716" s="1112" t="str">
        <f t="shared" si="3128"/>
        <v/>
      </c>
      <c r="CU716" s="324" t="str">
        <f t="shared" si="3129"/>
        <v/>
      </c>
      <c r="CV716" s="325" t="str">
        <f t="shared" si="3130"/>
        <v/>
      </c>
      <c r="CW716" s="326" t="str">
        <f t="shared" si="3131"/>
        <v/>
      </c>
      <c r="CX716" s="326" t="str">
        <f t="shared" si="3132"/>
        <v/>
      </c>
      <c r="CY716" s="326" t="str">
        <f t="shared" si="3133"/>
        <v/>
      </c>
      <c r="CZ716" s="326" t="str">
        <f t="shared" si="3134"/>
        <v/>
      </c>
      <c r="DA716" s="326" t="str">
        <f t="shared" si="3135"/>
        <v/>
      </c>
      <c r="DB716" s="327" t="str">
        <f t="shared" si="3136"/>
        <v/>
      </c>
      <c r="DC716" s="327" t="str">
        <f t="shared" si="3137"/>
        <v/>
      </c>
      <c r="DD716" s="327" t="str">
        <f t="shared" si="3138"/>
        <v/>
      </c>
      <c r="DE716" s="326" t="str">
        <f t="shared" si="3139"/>
        <v/>
      </c>
      <c r="DF716" s="326" t="str">
        <f t="shared" si="3140"/>
        <v/>
      </c>
      <c r="DG716" s="326" t="str">
        <f t="shared" si="3141"/>
        <v/>
      </c>
      <c r="DH716" s="326" t="str">
        <f t="shared" si="3142"/>
        <v/>
      </c>
      <c r="DI716" s="326" t="str">
        <f t="shared" si="3143"/>
        <v/>
      </c>
      <c r="DJ716" s="325" t="str">
        <f t="shared" si="3144"/>
        <v/>
      </c>
      <c r="DK716" s="324" t="str">
        <f t="shared" si="3145"/>
        <v/>
      </c>
      <c r="DL716" s="428">
        <f t="shared" si="3146"/>
        <v>0</v>
      </c>
      <c r="DM716" s="66">
        <f t="shared" si="3147"/>
        <v>0</v>
      </c>
      <c r="DN716" s="66">
        <f t="shared" si="3148"/>
        <v>0</v>
      </c>
      <c r="DO716" s="66">
        <f t="shared" si="3149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098"/>
        <v/>
      </c>
      <c r="CA717" s="373" t="str">
        <f t="shared" si="3099"/>
        <v/>
      </c>
      <c r="CB717" s="373" t="str">
        <f t="shared" si="3100"/>
        <v/>
      </c>
      <c r="CC717" s="462" t="str">
        <f t="shared" si="3101"/>
        <v/>
      </c>
      <c r="CD717" s="1108" t="str">
        <f t="shared" si="3112"/>
        <v/>
      </c>
      <c r="CE717" s="1109" t="str">
        <f t="shared" si="3113"/>
        <v/>
      </c>
      <c r="CF717" s="1110" t="str">
        <f t="shared" si="3114"/>
        <v/>
      </c>
      <c r="CG717" s="1110" t="str">
        <f t="shared" si="3115"/>
        <v/>
      </c>
      <c r="CH717" s="1110" t="str">
        <f t="shared" si="3116"/>
        <v/>
      </c>
      <c r="CI717" s="1110" t="str">
        <f t="shared" si="3117"/>
        <v/>
      </c>
      <c r="CJ717" s="1110" t="str">
        <f t="shared" si="3118"/>
        <v/>
      </c>
      <c r="CK717" s="1111" t="str">
        <f t="shared" si="3119"/>
        <v/>
      </c>
      <c r="CL717" s="1111" t="str">
        <f t="shared" si="3120"/>
        <v/>
      </c>
      <c r="CM717" s="1111" t="str">
        <f t="shared" si="3121"/>
        <v/>
      </c>
      <c r="CN717" s="1110" t="str">
        <f t="shared" si="3122"/>
        <v/>
      </c>
      <c r="CO717" s="1110" t="str">
        <f t="shared" si="3123"/>
        <v/>
      </c>
      <c r="CP717" s="1110" t="str">
        <f t="shared" si="3124"/>
        <v/>
      </c>
      <c r="CQ717" s="1110" t="str">
        <f t="shared" si="3125"/>
        <v/>
      </c>
      <c r="CR717" s="1110" t="str">
        <f t="shared" si="3126"/>
        <v/>
      </c>
      <c r="CS717" s="1109" t="str">
        <f t="shared" si="3127"/>
        <v/>
      </c>
      <c r="CT717" s="1112" t="str">
        <f t="shared" si="3128"/>
        <v/>
      </c>
      <c r="CU717" s="324" t="str">
        <f t="shared" si="3129"/>
        <v/>
      </c>
      <c r="CV717" s="325" t="str">
        <f t="shared" si="3130"/>
        <v/>
      </c>
      <c r="CW717" s="326" t="str">
        <f t="shared" si="3131"/>
        <v/>
      </c>
      <c r="CX717" s="326" t="str">
        <f t="shared" si="3132"/>
        <v/>
      </c>
      <c r="CY717" s="326" t="str">
        <f t="shared" si="3133"/>
        <v/>
      </c>
      <c r="CZ717" s="326" t="str">
        <f t="shared" si="3134"/>
        <v/>
      </c>
      <c r="DA717" s="326" t="str">
        <f t="shared" si="3135"/>
        <v/>
      </c>
      <c r="DB717" s="327" t="str">
        <f t="shared" si="3136"/>
        <v/>
      </c>
      <c r="DC717" s="327" t="str">
        <f t="shared" si="3137"/>
        <v/>
      </c>
      <c r="DD717" s="327" t="str">
        <f t="shared" si="3138"/>
        <v/>
      </c>
      <c r="DE717" s="326" t="str">
        <f t="shared" si="3139"/>
        <v/>
      </c>
      <c r="DF717" s="326" t="str">
        <f t="shared" si="3140"/>
        <v/>
      </c>
      <c r="DG717" s="326" t="str">
        <f t="shared" si="3141"/>
        <v/>
      </c>
      <c r="DH717" s="326" t="str">
        <f t="shared" si="3142"/>
        <v/>
      </c>
      <c r="DI717" s="326" t="str">
        <f t="shared" si="3143"/>
        <v/>
      </c>
      <c r="DJ717" s="325" t="str">
        <f t="shared" si="3144"/>
        <v/>
      </c>
      <c r="DK717" s="324" t="str">
        <f t="shared" si="3145"/>
        <v/>
      </c>
      <c r="DL717" s="428">
        <f t="shared" si="3146"/>
        <v>0</v>
      </c>
      <c r="DM717" s="66">
        <f t="shared" si="3147"/>
        <v>0</v>
      </c>
      <c r="DN717" s="66">
        <f t="shared" si="3148"/>
        <v>0</v>
      </c>
      <c r="DO717" s="66">
        <f t="shared" si="3149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098"/>
        <v/>
      </c>
      <c r="CA718" s="373" t="str">
        <f t="shared" si="3099"/>
        <v/>
      </c>
      <c r="CB718" s="373" t="str">
        <f t="shared" si="3100"/>
        <v/>
      </c>
      <c r="CC718" s="462" t="str">
        <f t="shared" si="3101"/>
        <v/>
      </c>
      <c r="CD718" s="1108" t="str">
        <f t="shared" si="3112"/>
        <v/>
      </c>
      <c r="CE718" s="1109" t="str">
        <f t="shared" si="3113"/>
        <v/>
      </c>
      <c r="CF718" s="1110" t="str">
        <f t="shared" si="3114"/>
        <v/>
      </c>
      <c r="CG718" s="1110" t="str">
        <f t="shared" si="3115"/>
        <v/>
      </c>
      <c r="CH718" s="1110" t="str">
        <f t="shared" si="3116"/>
        <v/>
      </c>
      <c r="CI718" s="1110" t="str">
        <f t="shared" si="3117"/>
        <v/>
      </c>
      <c r="CJ718" s="1110" t="str">
        <f t="shared" si="3118"/>
        <v/>
      </c>
      <c r="CK718" s="1111" t="str">
        <f t="shared" si="3119"/>
        <v/>
      </c>
      <c r="CL718" s="1111" t="str">
        <f t="shared" si="3120"/>
        <v/>
      </c>
      <c r="CM718" s="1111" t="str">
        <f t="shared" si="3121"/>
        <v/>
      </c>
      <c r="CN718" s="1110" t="str">
        <f t="shared" si="3122"/>
        <v/>
      </c>
      <c r="CO718" s="1110" t="str">
        <f t="shared" si="3123"/>
        <v/>
      </c>
      <c r="CP718" s="1110" t="str">
        <f t="shared" si="3124"/>
        <v/>
      </c>
      <c r="CQ718" s="1110" t="str">
        <f t="shared" si="3125"/>
        <v/>
      </c>
      <c r="CR718" s="1110" t="str">
        <f t="shared" si="3126"/>
        <v/>
      </c>
      <c r="CS718" s="1109" t="str">
        <f t="shared" si="3127"/>
        <v/>
      </c>
      <c r="CT718" s="1112" t="str">
        <f t="shared" si="3128"/>
        <v/>
      </c>
      <c r="CU718" s="324" t="str">
        <f t="shared" si="3129"/>
        <v/>
      </c>
      <c r="CV718" s="325" t="str">
        <f t="shared" si="3130"/>
        <v/>
      </c>
      <c r="CW718" s="326" t="str">
        <f t="shared" si="3131"/>
        <v/>
      </c>
      <c r="CX718" s="326" t="str">
        <f t="shared" si="3132"/>
        <v/>
      </c>
      <c r="CY718" s="326" t="str">
        <f t="shared" si="3133"/>
        <v/>
      </c>
      <c r="CZ718" s="326" t="str">
        <f t="shared" si="3134"/>
        <v/>
      </c>
      <c r="DA718" s="326" t="str">
        <f t="shared" si="3135"/>
        <v/>
      </c>
      <c r="DB718" s="327" t="str">
        <f t="shared" si="3136"/>
        <v/>
      </c>
      <c r="DC718" s="327" t="str">
        <f t="shared" si="3137"/>
        <v/>
      </c>
      <c r="DD718" s="327" t="str">
        <f t="shared" si="3138"/>
        <v/>
      </c>
      <c r="DE718" s="326" t="str">
        <f t="shared" si="3139"/>
        <v/>
      </c>
      <c r="DF718" s="326" t="str">
        <f t="shared" si="3140"/>
        <v/>
      </c>
      <c r="DG718" s="326" t="str">
        <f t="shared" si="3141"/>
        <v/>
      </c>
      <c r="DH718" s="326" t="str">
        <f t="shared" si="3142"/>
        <v/>
      </c>
      <c r="DI718" s="326" t="str">
        <f t="shared" si="3143"/>
        <v/>
      </c>
      <c r="DJ718" s="325" t="str">
        <f t="shared" si="3144"/>
        <v/>
      </c>
      <c r="DK718" s="324" t="str">
        <f t="shared" si="3145"/>
        <v/>
      </c>
      <c r="DL718" s="428">
        <f t="shared" si="3146"/>
        <v>0</v>
      </c>
      <c r="DM718" s="66">
        <f t="shared" si="3147"/>
        <v>0</v>
      </c>
      <c r="DN718" s="66">
        <f t="shared" si="3148"/>
        <v>0</v>
      </c>
      <c r="DO718" s="66">
        <f t="shared" si="3149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098"/>
        <v>14.4</v>
      </c>
      <c r="CA719" s="373">
        <f t="shared" si="3099"/>
        <v>16</v>
      </c>
      <c r="CB719" s="373">
        <f t="shared" si="3100"/>
        <v>0</v>
      </c>
      <c r="CC719" s="462">
        <f t="shared" si="3101"/>
        <v>0</v>
      </c>
      <c r="CD719" s="1108">
        <f t="shared" ref="CD719:CS719" si="31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9">
        <f t="shared" si="3150"/>
        <v>0</v>
      </c>
      <c r="CF719" s="1110">
        <f t="shared" si="3150"/>
        <v>0</v>
      </c>
      <c r="CG719" s="1110">
        <f t="shared" si="3150"/>
        <v>0</v>
      </c>
      <c r="CH719" s="1110">
        <f t="shared" si="3150"/>
        <v>0</v>
      </c>
      <c r="CI719" s="1110">
        <f t="shared" si="3150"/>
        <v>0</v>
      </c>
      <c r="CJ719" s="1110">
        <f t="shared" si="3150"/>
        <v>0</v>
      </c>
      <c r="CK719" s="1111">
        <f t="shared" si="3150"/>
        <v>0</v>
      </c>
      <c r="CL719" s="1111">
        <f t="shared" si="3150"/>
        <v>0</v>
      </c>
      <c r="CM719" s="1111">
        <f t="shared" si="3150"/>
        <v>0</v>
      </c>
      <c r="CN719" s="1110">
        <f t="shared" si="3150"/>
        <v>0</v>
      </c>
      <c r="CO719" s="1110">
        <f t="shared" si="3150"/>
        <v>0</v>
      </c>
      <c r="CP719" s="1110">
        <f t="shared" si="3150"/>
        <v>0</v>
      </c>
      <c r="CQ719" s="1110">
        <f t="shared" si="3150"/>
        <v>0</v>
      </c>
      <c r="CR719" s="1110">
        <f t="shared" si="3150"/>
        <v>0</v>
      </c>
      <c r="CS719" s="1109">
        <f t="shared" si="3150"/>
        <v>0</v>
      </c>
      <c r="CT719" s="1112">
        <f t="shared" ref="CE719:CT726" si="31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6000</v>
      </c>
      <c r="CU719" s="324">
        <f t="shared" si="3129"/>
        <v>0</v>
      </c>
      <c r="CV719" s="325">
        <f t="shared" si="3130"/>
        <v>0</v>
      </c>
      <c r="CW719" s="326">
        <f t="shared" si="3131"/>
        <v>0</v>
      </c>
      <c r="CX719" s="326">
        <f t="shared" si="3132"/>
        <v>0</v>
      </c>
      <c r="CY719" s="326">
        <f t="shared" si="3133"/>
        <v>0</v>
      </c>
      <c r="CZ719" s="326">
        <f t="shared" si="3134"/>
        <v>0</v>
      </c>
      <c r="DA719" s="326">
        <f t="shared" si="3135"/>
        <v>0</v>
      </c>
      <c r="DB719" s="327">
        <f t="shared" si="3136"/>
        <v>0</v>
      </c>
      <c r="DC719" s="327">
        <f t="shared" si="3137"/>
        <v>0</v>
      </c>
      <c r="DD719" s="327">
        <f t="shared" si="3138"/>
        <v>0</v>
      </c>
      <c r="DE719" s="326">
        <f t="shared" si="3139"/>
        <v>0</v>
      </c>
      <c r="DF719" s="326">
        <f t="shared" si="3140"/>
        <v>0</v>
      </c>
      <c r="DG719" s="326">
        <f t="shared" si="3141"/>
        <v>0</v>
      </c>
      <c r="DH719" s="326">
        <f t="shared" si="3142"/>
        <v>0</v>
      </c>
      <c r="DI719" s="326">
        <f t="shared" si="3143"/>
        <v>0</v>
      </c>
      <c r="DJ719" s="325">
        <f t="shared" si="3144"/>
        <v>0</v>
      </c>
      <c r="DK719" s="324">
        <f t="shared" si="3145"/>
        <v>6000</v>
      </c>
      <c r="DL719" s="428">
        <f t="shared" si="3146"/>
        <v>17</v>
      </c>
      <c r="DM719" s="66">
        <f t="shared" si="3147"/>
        <v>17</v>
      </c>
      <c r="DN719" s="66">
        <f t="shared" si="3148"/>
        <v>17</v>
      </c>
      <c r="DO719" s="66">
        <f t="shared" si="3149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098"/>
        <v/>
      </c>
      <c r="CA720" s="373" t="str">
        <f t="shared" si="3099"/>
        <v/>
      </c>
      <c r="CB720" s="373" t="str">
        <f t="shared" si="3100"/>
        <v/>
      </c>
      <c r="CC720" s="462" t="str">
        <f t="shared" si="3101"/>
        <v/>
      </c>
      <c r="CD720" s="1108" t="str">
        <f t="shared" ref="CD720:CD726" si="31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9" t="str">
        <f t="shared" si="3151"/>
        <v/>
      </c>
      <c r="CF720" s="1110" t="str">
        <f t="shared" si="3151"/>
        <v/>
      </c>
      <c r="CG720" s="1110" t="str">
        <f t="shared" si="3151"/>
        <v/>
      </c>
      <c r="CH720" s="1110" t="str">
        <f t="shared" si="3151"/>
        <v/>
      </c>
      <c r="CI720" s="1110" t="str">
        <f t="shared" si="3151"/>
        <v/>
      </c>
      <c r="CJ720" s="1110" t="str">
        <f t="shared" si="3151"/>
        <v/>
      </c>
      <c r="CK720" s="1111" t="str">
        <f t="shared" si="3151"/>
        <v/>
      </c>
      <c r="CL720" s="1111" t="str">
        <f t="shared" si="3151"/>
        <v/>
      </c>
      <c r="CM720" s="1111" t="str">
        <f t="shared" si="3151"/>
        <v/>
      </c>
      <c r="CN720" s="1110" t="str">
        <f t="shared" si="3151"/>
        <v/>
      </c>
      <c r="CO720" s="1110" t="str">
        <f t="shared" si="3151"/>
        <v/>
      </c>
      <c r="CP720" s="1110" t="str">
        <f t="shared" si="3151"/>
        <v/>
      </c>
      <c r="CQ720" s="1110" t="str">
        <f t="shared" si="3151"/>
        <v/>
      </c>
      <c r="CR720" s="1110" t="str">
        <f t="shared" si="3151"/>
        <v/>
      </c>
      <c r="CS720" s="1109" t="str">
        <f t="shared" si="3151"/>
        <v/>
      </c>
      <c r="CT720" s="1112" t="str">
        <f t="shared" si="3151"/>
        <v/>
      </c>
      <c r="CU720" s="324" t="str">
        <f t="shared" si="3129"/>
        <v/>
      </c>
      <c r="CV720" s="325" t="str">
        <f t="shared" si="3130"/>
        <v/>
      </c>
      <c r="CW720" s="326" t="str">
        <f t="shared" si="3131"/>
        <v/>
      </c>
      <c r="CX720" s="326" t="str">
        <f t="shared" si="3132"/>
        <v/>
      </c>
      <c r="CY720" s="326" t="str">
        <f t="shared" si="3133"/>
        <v/>
      </c>
      <c r="CZ720" s="326" t="str">
        <f t="shared" si="3134"/>
        <v/>
      </c>
      <c r="DA720" s="326" t="str">
        <f t="shared" si="3135"/>
        <v/>
      </c>
      <c r="DB720" s="327" t="str">
        <f t="shared" si="3136"/>
        <v/>
      </c>
      <c r="DC720" s="327" t="str">
        <f t="shared" si="3137"/>
        <v/>
      </c>
      <c r="DD720" s="327" t="str">
        <f t="shared" si="3138"/>
        <v/>
      </c>
      <c r="DE720" s="326" t="str">
        <f t="shared" si="3139"/>
        <v/>
      </c>
      <c r="DF720" s="326" t="str">
        <f t="shared" si="3140"/>
        <v/>
      </c>
      <c r="DG720" s="326" t="str">
        <f t="shared" si="3141"/>
        <v/>
      </c>
      <c r="DH720" s="326" t="str">
        <f t="shared" si="3142"/>
        <v/>
      </c>
      <c r="DI720" s="326" t="str">
        <f t="shared" si="3143"/>
        <v/>
      </c>
      <c r="DJ720" s="325" t="str">
        <f t="shared" si="3144"/>
        <v/>
      </c>
      <c r="DK720" s="324" t="str">
        <f t="shared" si="3145"/>
        <v/>
      </c>
      <c r="DL720" s="428">
        <f t="shared" si="3146"/>
        <v>0</v>
      </c>
      <c r="DM720" s="66">
        <f t="shared" si="3147"/>
        <v>0</v>
      </c>
      <c r="DN720" s="66">
        <f t="shared" si="3148"/>
        <v>0</v>
      </c>
      <c r="DO720" s="66">
        <f t="shared" si="3149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098"/>
        <v/>
      </c>
      <c r="CA721" s="373" t="str">
        <f t="shared" si="3099"/>
        <v/>
      </c>
      <c r="CB721" s="373" t="str">
        <f t="shared" si="3100"/>
        <v/>
      </c>
      <c r="CC721" s="462" t="str">
        <f t="shared" si="3101"/>
        <v/>
      </c>
      <c r="CD721" s="1108" t="str">
        <f t="shared" si="3152"/>
        <v/>
      </c>
      <c r="CE721" s="1109" t="str">
        <f t="shared" si="3151"/>
        <v/>
      </c>
      <c r="CF721" s="1110" t="str">
        <f t="shared" si="3151"/>
        <v/>
      </c>
      <c r="CG721" s="1110" t="str">
        <f t="shared" si="3151"/>
        <v/>
      </c>
      <c r="CH721" s="1110" t="str">
        <f t="shared" si="3151"/>
        <v/>
      </c>
      <c r="CI721" s="1110" t="str">
        <f t="shared" si="3151"/>
        <v/>
      </c>
      <c r="CJ721" s="1110" t="str">
        <f t="shared" si="3151"/>
        <v/>
      </c>
      <c r="CK721" s="1111" t="str">
        <f t="shared" si="3151"/>
        <v/>
      </c>
      <c r="CL721" s="1111" t="str">
        <f t="shared" si="3151"/>
        <v/>
      </c>
      <c r="CM721" s="1111" t="str">
        <f t="shared" si="3151"/>
        <v/>
      </c>
      <c r="CN721" s="1110" t="str">
        <f t="shared" si="3151"/>
        <v/>
      </c>
      <c r="CO721" s="1110" t="str">
        <f t="shared" si="3151"/>
        <v/>
      </c>
      <c r="CP721" s="1110" t="str">
        <f t="shared" si="3151"/>
        <v/>
      </c>
      <c r="CQ721" s="1110" t="str">
        <f t="shared" si="3151"/>
        <v/>
      </c>
      <c r="CR721" s="1110" t="str">
        <f t="shared" si="3151"/>
        <v/>
      </c>
      <c r="CS721" s="1109" t="str">
        <f t="shared" si="3151"/>
        <v/>
      </c>
      <c r="CT721" s="1112" t="str">
        <f t="shared" si="3151"/>
        <v/>
      </c>
      <c r="CU721" s="324" t="str">
        <f t="shared" si="3129"/>
        <v/>
      </c>
      <c r="CV721" s="325" t="str">
        <f t="shared" si="3130"/>
        <v/>
      </c>
      <c r="CW721" s="326" t="str">
        <f t="shared" si="3131"/>
        <v/>
      </c>
      <c r="CX721" s="326" t="str">
        <f t="shared" si="3132"/>
        <v/>
      </c>
      <c r="CY721" s="326" t="str">
        <f t="shared" si="3133"/>
        <v/>
      </c>
      <c r="CZ721" s="326" t="str">
        <f t="shared" si="3134"/>
        <v/>
      </c>
      <c r="DA721" s="326" t="str">
        <f t="shared" si="3135"/>
        <v/>
      </c>
      <c r="DB721" s="327" t="str">
        <f t="shared" si="3136"/>
        <v/>
      </c>
      <c r="DC721" s="327" t="str">
        <f t="shared" si="3137"/>
        <v/>
      </c>
      <c r="DD721" s="327" t="str">
        <f t="shared" si="3138"/>
        <v/>
      </c>
      <c r="DE721" s="326" t="str">
        <f t="shared" si="3139"/>
        <v/>
      </c>
      <c r="DF721" s="326" t="str">
        <f t="shared" si="3140"/>
        <v/>
      </c>
      <c r="DG721" s="326" t="str">
        <f t="shared" si="3141"/>
        <v/>
      </c>
      <c r="DH721" s="326" t="str">
        <f t="shared" si="3142"/>
        <v/>
      </c>
      <c r="DI721" s="326" t="str">
        <f t="shared" si="3143"/>
        <v/>
      </c>
      <c r="DJ721" s="325" t="str">
        <f t="shared" si="3144"/>
        <v/>
      </c>
      <c r="DK721" s="324" t="str">
        <f t="shared" si="3145"/>
        <v/>
      </c>
      <c r="DL721" s="428">
        <f t="shared" si="3146"/>
        <v>0</v>
      </c>
      <c r="DM721" s="66">
        <f t="shared" si="3147"/>
        <v>0</v>
      </c>
      <c r="DN721" s="66">
        <f t="shared" si="3148"/>
        <v>0</v>
      </c>
      <c r="DO721" s="66">
        <f t="shared" si="3149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098"/>
        <v/>
      </c>
      <c r="CA722" s="373" t="str">
        <f t="shared" si="3099"/>
        <v/>
      </c>
      <c r="CB722" s="373" t="str">
        <f t="shared" si="3100"/>
        <v/>
      </c>
      <c r="CC722" s="462" t="str">
        <f t="shared" si="3101"/>
        <v/>
      </c>
      <c r="CD722" s="1108" t="str">
        <f t="shared" si="3152"/>
        <v/>
      </c>
      <c r="CE722" s="1109" t="str">
        <f t="shared" si="3151"/>
        <v/>
      </c>
      <c r="CF722" s="1110" t="str">
        <f t="shared" si="3151"/>
        <v/>
      </c>
      <c r="CG722" s="1110" t="str">
        <f t="shared" si="3151"/>
        <v/>
      </c>
      <c r="CH722" s="1110" t="str">
        <f t="shared" si="3151"/>
        <v/>
      </c>
      <c r="CI722" s="1110" t="str">
        <f t="shared" si="3151"/>
        <v/>
      </c>
      <c r="CJ722" s="1110" t="str">
        <f t="shared" si="3151"/>
        <v/>
      </c>
      <c r="CK722" s="1111" t="str">
        <f t="shared" si="3151"/>
        <v/>
      </c>
      <c r="CL722" s="1111" t="str">
        <f t="shared" si="3151"/>
        <v/>
      </c>
      <c r="CM722" s="1111" t="str">
        <f t="shared" si="3151"/>
        <v/>
      </c>
      <c r="CN722" s="1110" t="str">
        <f t="shared" si="3151"/>
        <v/>
      </c>
      <c r="CO722" s="1110" t="str">
        <f t="shared" si="3151"/>
        <v/>
      </c>
      <c r="CP722" s="1110" t="str">
        <f t="shared" si="3151"/>
        <v/>
      </c>
      <c r="CQ722" s="1110" t="str">
        <f t="shared" si="3151"/>
        <v/>
      </c>
      <c r="CR722" s="1110" t="str">
        <f t="shared" si="3151"/>
        <v/>
      </c>
      <c r="CS722" s="1109" t="str">
        <f t="shared" si="3151"/>
        <v/>
      </c>
      <c r="CT722" s="1112" t="str">
        <f t="shared" si="3151"/>
        <v/>
      </c>
      <c r="CU722" s="324" t="str">
        <f t="shared" si="3129"/>
        <v/>
      </c>
      <c r="CV722" s="325" t="str">
        <f t="shared" si="3130"/>
        <v/>
      </c>
      <c r="CW722" s="326" t="str">
        <f t="shared" si="3131"/>
        <v/>
      </c>
      <c r="CX722" s="326" t="str">
        <f t="shared" si="3132"/>
        <v/>
      </c>
      <c r="CY722" s="326" t="str">
        <f t="shared" si="3133"/>
        <v/>
      </c>
      <c r="CZ722" s="326" t="str">
        <f t="shared" si="3134"/>
        <v/>
      </c>
      <c r="DA722" s="326" t="str">
        <f t="shared" si="3135"/>
        <v/>
      </c>
      <c r="DB722" s="327" t="str">
        <f t="shared" si="3136"/>
        <v/>
      </c>
      <c r="DC722" s="327" t="str">
        <f t="shared" si="3137"/>
        <v/>
      </c>
      <c r="DD722" s="327" t="str">
        <f t="shared" si="3138"/>
        <v/>
      </c>
      <c r="DE722" s="326" t="str">
        <f t="shared" si="3139"/>
        <v/>
      </c>
      <c r="DF722" s="326" t="str">
        <f t="shared" si="3140"/>
        <v/>
      </c>
      <c r="DG722" s="326" t="str">
        <f t="shared" si="3141"/>
        <v/>
      </c>
      <c r="DH722" s="326" t="str">
        <f t="shared" si="3142"/>
        <v/>
      </c>
      <c r="DI722" s="326" t="str">
        <f t="shared" si="3143"/>
        <v/>
      </c>
      <c r="DJ722" s="325" t="str">
        <f t="shared" si="3144"/>
        <v/>
      </c>
      <c r="DK722" s="324" t="str">
        <f t="shared" si="3145"/>
        <v/>
      </c>
      <c r="DL722" s="428">
        <f t="shared" si="3146"/>
        <v>0</v>
      </c>
      <c r="DM722" s="66">
        <f t="shared" si="3147"/>
        <v>0</v>
      </c>
      <c r="DN722" s="66">
        <f t="shared" si="3148"/>
        <v>0</v>
      </c>
      <c r="DO722" s="66">
        <f t="shared" si="3149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53">IF(B720="","",B720*B721*B722)</f>
        <v/>
      </c>
      <c r="C723" s="382" t="str">
        <f t="shared" si="3153"/>
        <v/>
      </c>
      <c r="D723" s="382" t="str">
        <f t="shared" si="3153"/>
        <v/>
      </c>
      <c r="E723" s="382" t="str">
        <f t="shared" si="3153"/>
        <v/>
      </c>
      <c r="F723" s="382" t="str">
        <f t="shared" si="3153"/>
        <v/>
      </c>
      <c r="G723" s="382" t="str">
        <f t="shared" si="3153"/>
        <v/>
      </c>
      <c r="H723" s="382" t="str">
        <f t="shared" si="3153"/>
        <v/>
      </c>
      <c r="I723" s="382" t="str">
        <f t="shared" si="3153"/>
        <v/>
      </c>
      <c r="J723" s="382" t="str">
        <f t="shared" si="3153"/>
        <v/>
      </c>
      <c r="K723" s="382" t="str">
        <f t="shared" ref="K723:R723" si="3154">IF(K720="","",K720*K721*K722)</f>
        <v/>
      </c>
      <c r="L723" s="382" t="str">
        <f t="shared" si="3154"/>
        <v/>
      </c>
      <c r="M723" s="382" t="str">
        <f t="shared" si="3154"/>
        <v/>
      </c>
      <c r="N723" s="382" t="str">
        <f t="shared" si="3154"/>
        <v/>
      </c>
      <c r="O723" s="382" t="str">
        <f t="shared" si="3154"/>
        <v/>
      </c>
      <c r="P723" s="382" t="str">
        <f t="shared" si="3154"/>
        <v/>
      </c>
      <c r="Q723" s="382" t="str">
        <f t="shared" si="3154"/>
        <v/>
      </c>
      <c r="R723" s="382" t="str">
        <f t="shared" si="3154"/>
        <v/>
      </c>
      <c r="S723" s="420"/>
      <c r="T723" s="382" t="str">
        <f t="shared" ref="T723:AB723" si="3155">IF(T720="","",T720*T721*T722)</f>
        <v/>
      </c>
      <c r="U723" s="382" t="str">
        <f t="shared" si="3155"/>
        <v/>
      </c>
      <c r="V723" s="382" t="str">
        <f t="shared" si="3155"/>
        <v/>
      </c>
      <c r="W723" s="382" t="str">
        <f t="shared" si="3155"/>
        <v/>
      </c>
      <c r="X723" s="382" t="str">
        <f t="shared" si="3155"/>
        <v/>
      </c>
      <c r="Y723" s="382" t="str">
        <f t="shared" si="3155"/>
        <v/>
      </c>
      <c r="Z723" s="382" t="str">
        <f t="shared" si="3155"/>
        <v/>
      </c>
      <c r="AA723" s="382" t="str">
        <f t="shared" si="3155"/>
        <v/>
      </c>
      <c r="AB723" s="382" t="str">
        <f t="shared" si="3155"/>
        <v/>
      </c>
      <c r="AC723" s="382" t="str">
        <f t="shared" ref="AC723:AJ723" si="3156">IF(AC720="","",AC720*AC721*AC722)</f>
        <v/>
      </c>
      <c r="AD723" s="382" t="str">
        <f t="shared" si="3156"/>
        <v/>
      </c>
      <c r="AE723" s="382" t="str">
        <f t="shared" si="3156"/>
        <v/>
      </c>
      <c r="AF723" s="382" t="str">
        <f t="shared" si="3156"/>
        <v/>
      </c>
      <c r="AG723" s="382" t="str">
        <f t="shared" si="3156"/>
        <v/>
      </c>
      <c r="AH723" s="382" t="str">
        <f t="shared" si="3156"/>
        <v/>
      </c>
      <c r="AI723" s="382" t="str">
        <f t="shared" si="3156"/>
        <v/>
      </c>
      <c r="AJ723" s="382" t="str">
        <f t="shared" si="3156"/>
        <v/>
      </c>
      <c r="AK723" s="420"/>
      <c r="AL723" s="382" t="str">
        <f t="shared" ref="AL723:AT723" si="3157">IF(AL720="","",AL720*AL721*AL722)</f>
        <v/>
      </c>
      <c r="AM723" s="382" t="str">
        <f t="shared" si="3157"/>
        <v/>
      </c>
      <c r="AN723" s="382" t="str">
        <f t="shared" si="3157"/>
        <v/>
      </c>
      <c r="AO723" s="382" t="str">
        <f t="shared" si="3157"/>
        <v/>
      </c>
      <c r="AP723" s="382" t="str">
        <f t="shared" si="3157"/>
        <v/>
      </c>
      <c r="AQ723" s="382" t="str">
        <f t="shared" si="3157"/>
        <v/>
      </c>
      <c r="AR723" s="382" t="str">
        <f t="shared" si="3157"/>
        <v/>
      </c>
      <c r="AS723" s="382" t="str">
        <f t="shared" si="3157"/>
        <v/>
      </c>
      <c r="AT723" s="382" t="str">
        <f t="shared" si="3157"/>
        <v/>
      </c>
      <c r="AU723" s="382" t="str">
        <f t="shared" ref="AU723:BB723" si="3158">IF(AU720="","",AU720*AU721*AU722)</f>
        <v/>
      </c>
      <c r="AV723" s="382" t="str">
        <f t="shared" si="3158"/>
        <v/>
      </c>
      <c r="AW723" s="382" t="str">
        <f t="shared" si="3158"/>
        <v/>
      </c>
      <c r="AX723" s="382" t="str">
        <f t="shared" si="3158"/>
        <v/>
      </c>
      <c r="AY723" s="382" t="str">
        <f t="shared" si="3158"/>
        <v/>
      </c>
      <c r="AZ723" s="382" t="str">
        <f t="shared" si="3158"/>
        <v/>
      </c>
      <c r="BA723" s="382" t="str">
        <f t="shared" si="3158"/>
        <v/>
      </c>
      <c r="BB723" s="382" t="str">
        <f t="shared" si="3158"/>
        <v/>
      </c>
      <c r="BC723" s="420"/>
      <c r="BD723" s="382" t="str">
        <f t="shared" ref="BD723:BL723" si="3159">IF(BD720="","",BD720*BD721*BD722)</f>
        <v/>
      </c>
      <c r="BE723" s="382" t="str">
        <f t="shared" si="3159"/>
        <v/>
      </c>
      <c r="BF723" s="382" t="str">
        <f t="shared" si="3159"/>
        <v/>
      </c>
      <c r="BG723" s="382" t="str">
        <f t="shared" si="3159"/>
        <v/>
      </c>
      <c r="BH723" s="382" t="str">
        <f t="shared" si="3159"/>
        <v/>
      </c>
      <c r="BI723" s="382" t="str">
        <f t="shared" si="3159"/>
        <v/>
      </c>
      <c r="BJ723" s="382" t="str">
        <f t="shared" si="3159"/>
        <v/>
      </c>
      <c r="BK723" s="382" t="str">
        <f t="shared" si="3159"/>
        <v/>
      </c>
      <c r="BL723" s="382" t="str">
        <f t="shared" si="3159"/>
        <v/>
      </c>
      <c r="BM723" s="382" t="str">
        <f t="shared" ref="BM723:BT723" si="3160">IF(BM720="","",BM720*BM721*BM722)</f>
        <v/>
      </c>
      <c r="BN723" s="382" t="str">
        <f t="shared" si="3160"/>
        <v/>
      </c>
      <c r="BO723" s="382" t="str">
        <f t="shared" si="3160"/>
        <v/>
      </c>
      <c r="BP723" s="382" t="str">
        <f t="shared" si="3160"/>
        <v/>
      </c>
      <c r="BQ723" s="382" t="str">
        <f t="shared" si="3160"/>
        <v/>
      </c>
      <c r="BR723" s="382" t="str">
        <f t="shared" si="3160"/>
        <v/>
      </c>
      <c r="BS723" s="382" t="str">
        <f t="shared" si="3160"/>
        <v/>
      </c>
      <c r="BT723" s="382" t="str">
        <f t="shared" si="3160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098"/>
        <v/>
      </c>
      <c r="CA723" s="373" t="str">
        <f t="shared" si="3099"/>
        <v/>
      </c>
      <c r="CB723" s="373" t="str">
        <f t="shared" si="3100"/>
        <v/>
      </c>
      <c r="CC723" s="462" t="str">
        <f t="shared" si="3101"/>
        <v/>
      </c>
      <c r="CD723" s="1108" t="str">
        <f t="shared" si="3152"/>
        <v/>
      </c>
      <c r="CE723" s="1109" t="str">
        <f t="shared" si="3151"/>
        <v/>
      </c>
      <c r="CF723" s="1110" t="str">
        <f t="shared" si="3151"/>
        <v/>
      </c>
      <c r="CG723" s="1110" t="str">
        <f t="shared" si="3151"/>
        <v/>
      </c>
      <c r="CH723" s="1110" t="str">
        <f t="shared" si="3151"/>
        <v/>
      </c>
      <c r="CI723" s="1110" t="str">
        <f t="shared" si="3151"/>
        <v/>
      </c>
      <c r="CJ723" s="1110" t="str">
        <f t="shared" si="3151"/>
        <v/>
      </c>
      <c r="CK723" s="1111" t="str">
        <f t="shared" si="3151"/>
        <v/>
      </c>
      <c r="CL723" s="1111" t="str">
        <f t="shared" si="3151"/>
        <v/>
      </c>
      <c r="CM723" s="1111" t="str">
        <f t="shared" si="3151"/>
        <v/>
      </c>
      <c r="CN723" s="1110" t="str">
        <f t="shared" si="3151"/>
        <v/>
      </c>
      <c r="CO723" s="1110" t="str">
        <f t="shared" si="3151"/>
        <v/>
      </c>
      <c r="CP723" s="1110" t="str">
        <f t="shared" si="3151"/>
        <v/>
      </c>
      <c r="CQ723" s="1110" t="str">
        <f t="shared" si="3151"/>
        <v/>
      </c>
      <c r="CR723" s="1110" t="str">
        <f t="shared" si="3151"/>
        <v/>
      </c>
      <c r="CS723" s="1109" t="str">
        <f t="shared" si="3151"/>
        <v/>
      </c>
      <c r="CT723" s="1112" t="str">
        <f t="shared" si="3151"/>
        <v/>
      </c>
      <c r="CU723" s="324" t="str">
        <f t="shared" si="3129"/>
        <v/>
      </c>
      <c r="CV723" s="325" t="str">
        <f t="shared" si="3130"/>
        <v/>
      </c>
      <c r="CW723" s="326" t="str">
        <f t="shared" si="3131"/>
        <v/>
      </c>
      <c r="CX723" s="326" t="str">
        <f t="shared" si="3132"/>
        <v/>
      </c>
      <c r="CY723" s="326" t="str">
        <f t="shared" si="3133"/>
        <v/>
      </c>
      <c r="CZ723" s="326" t="str">
        <f t="shared" si="3134"/>
        <v/>
      </c>
      <c r="DA723" s="326" t="str">
        <f t="shared" si="3135"/>
        <v/>
      </c>
      <c r="DB723" s="327" t="str">
        <f t="shared" si="3136"/>
        <v/>
      </c>
      <c r="DC723" s="327" t="str">
        <f t="shared" si="3137"/>
        <v/>
      </c>
      <c r="DD723" s="327" t="str">
        <f t="shared" si="3138"/>
        <v/>
      </c>
      <c r="DE723" s="326" t="str">
        <f t="shared" si="3139"/>
        <v/>
      </c>
      <c r="DF723" s="326" t="str">
        <f t="shared" si="3140"/>
        <v/>
      </c>
      <c r="DG723" s="326" t="str">
        <f t="shared" si="3141"/>
        <v/>
      </c>
      <c r="DH723" s="326" t="str">
        <f t="shared" si="3142"/>
        <v/>
      </c>
      <c r="DI723" s="326" t="str">
        <f t="shared" si="3143"/>
        <v/>
      </c>
      <c r="DJ723" s="325" t="str">
        <f t="shared" si="3144"/>
        <v/>
      </c>
      <c r="DK723" s="324" t="str">
        <f t="shared" si="3145"/>
        <v/>
      </c>
      <c r="DL723" s="428">
        <f t="shared" si="3146"/>
        <v>0</v>
      </c>
      <c r="DM723" s="66">
        <f t="shared" si="3147"/>
        <v>0</v>
      </c>
      <c r="DN723" s="66">
        <f t="shared" si="3148"/>
        <v>0</v>
      </c>
      <c r="DO723" s="66">
        <f t="shared" si="3149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098"/>
        <v/>
      </c>
      <c r="CA724" s="373" t="str">
        <f t="shared" si="3099"/>
        <v/>
      </c>
      <c r="CB724" s="373" t="str">
        <f t="shared" si="3100"/>
        <v/>
      </c>
      <c r="CC724" s="462" t="str">
        <f t="shared" si="3101"/>
        <v/>
      </c>
      <c r="CD724" s="1108" t="str">
        <f t="shared" si="3152"/>
        <v/>
      </c>
      <c r="CE724" s="1109" t="str">
        <f t="shared" si="3151"/>
        <v/>
      </c>
      <c r="CF724" s="1110" t="str">
        <f t="shared" si="3151"/>
        <v/>
      </c>
      <c r="CG724" s="1110" t="str">
        <f t="shared" si="3151"/>
        <v/>
      </c>
      <c r="CH724" s="1110" t="str">
        <f t="shared" si="3151"/>
        <v/>
      </c>
      <c r="CI724" s="1110" t="str">
        <f t="shared" si="3151"/>
        <v/>
      </c>
      <c r="CJ724" s="1110" t="str">
        <f t="shared" si="3151"/>
        <v/>
      </c>
      <c r="CK724" s="1111" t="str">
        <f t="shared" si="3151"/>
        <v/>
      </c>
      <c r="CL724" s="1111" t="str">
        <f t="shared" si="3151"/>
        <v/>
      </c>
      <c r="CM724" s="1111" t="str">
        <f t="shared" si="3151"/>
        <v/>
      </c>
      <c r="CN724" s="1110" t="str">
        <f t="shared" si="3151"/>
        <v/>
      </c>
      <c r="CO724" s="1110" t="str">
        <f t="shared" si="3151"/>
        <v/>
      </c>
      <c r="CP724" s="1110" t="str">
        <f t="shared" si="3151"/>
        <v/>
      </c>
      <c r="CQ724" s="1110" t="str">
        <f t="shared" si="3151"/>
        <v/>
      </c>
      <c r="CR724" s="1110" t="str">
        <f t="shared" si="3151"/>
        <v/>
      </c>
      <c r="CS724" s="1109" t="str">
        <f t="shared" si="3151"/>
        <v/>
      </c>
      <c r="CT724" s="1112" t="str">
        <f t="shared" si="3151"/>
        <v/>
      </c>
      <c r="CU724" s="324" t="str">
        <f t="shared" si="3129"/>
        <v/>
      </c>
      <c r="CV724" s="325" t="str">
        <f t="shared" si="3130"/>
        <v/>
      </c>
      <c r="CW724" s="326" t="str">
        <f t="shared" si="3131"/>
        <v/>
      </c>
      <c r="CX724" s="326" t="str">
        <f t="shared" si="3132"/>
        <v/>
      </c>
      <c r="CY724" s="326" t="str">
        <f t="shared" si="3133"/>
        <v/>
      </c>
      <c r="CZ724" s="326" t="str">
        <f t="shared" si="3134"/>
        <v/>
      </c>
      <c r="DA724" s="326" t="str">
        <f t="shared" si="3135"/>
        <v/>
      </c>
      <c r="DB724" s="327" t="str">
        <f t="shared" si="3136"/>
        <v/>
      </c>
      <c r="DC724" s="327" t="str">
        <f t="shared" si="3137"/>
        <v/>
      </c>
      <c r="DD724" s="327" t="str">
        <f t="shared" si="3138"/>
        <v/>
      </c>
      <c r="DE724" s="326" t="str">
        <f t="shared" si="3139"/>
        <v/>
      </c>
      <c r="DF724" s="326" t="str">
        <f t="shared" si="3140"/>
        <v/>
      </c>
      <c r="DG724" s="326" t="str">
        <f t="shared" si="3141"/>
        <v/>
      </c>
      <c r="DH724" s="326" t="str">
        <f t="shared" si="3142"/>
        <v/>
      </c>
      <c r="DI724" s="326" t="str">
        <f t="shared" si="3143"/>
        <v/>
      </c>
      <c r="DJ724" s="325" t="str">
        <f t="shared" si="3144"/>
        <v/>
      </c>
      <c r="DK724" s="324" t="str">
        <f t="shared" si="3145"/>
        <v/>
      </c>
      <c r="DL724" s="428">
        <f t="shared" si="3146"/>
        <v>0</v>
      </c>
      <c r="DM724" s="66">
        <f t="shared" si="3147"/>
        <v>0</v>
      </c>
      <c r="DN724" s="66">
        <f t="shared" si="3148"/>
        <v>0</v>
      </c>
      <c r="DO724" s="66">
        <f t="shared" si="3149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098"/>
        <v/>
      </c>
      <c r="CA725" s="373" t="str">
        <f t="shared" si="3099"/>
        <v/>
      </c>
      <c r="CB725" s="373" t="str">
        <f t="shared" si="3100"/>
        <v/>
      </c>
      <c r="CC725" s="462" t="str">
        <f t="shared" si="3101"/>
        <v/>
      </c>
      <c r="CD725" s="1108" t="str">
        <f t="shared" si="3152"/>
        <v/>
      </c>
      <c r="CE725" s="1109" t="str">
        <f t="shared" si="3151"/>
        <v/>
      </c>
      <c r="CF725" s="1110" t="str">
        <f t="shared" si="3151"/>
        <v/>
      </c>
      <c r="CG725" s="1110" t="str">
        <f t="shared" si="3151"/>
        <v/>
      </c>
      <c r="CH725" s="1110" t="str">
        <f t="shared" si="3151"/>
        <v/>
      </c>
      <c r="CI725" s="1110" t="str">
        <f t="shared" si="3151"/>
        <v/>
      </c>
      <c r="CJ725" s="1110" t="str">
        <f t="shared" si="3151"/>
        <v/>
      </c>
      <c r="CK725" s="1111" t="str">
        <f t="shared" si="3151"/>
        <v/>
      </c>
      <c r="CL725" s="1111" t="str">
        <f t="shared" si="3151"/>
        <v/>
      </c>
      <c r="CM725" s="1111" t="str">
        <f t="shared" si="3151"/>
        <v/>
      </c>
      <c r="CN725" s="1110" t="str">
        <f t="shared" si="3151"/>
        <v/>
      </c>
      <c r="CO725" s="1110" t="str">
        <f t="shared" si="3151"/>
        <v/>
      </c>
      <c r="CP725" s="1110" t="str">
        <f t="shared" si="3151"/>
        <v/>
      </c>
      <c r="CQ725" s="1110" t="str">
        <f t="shared" si="3151"/>
        <v/>
      </c>
      <c r="CR725" s="1110" t="str">
        <f t="shared" si="3151"/>
        <v/>
      </c>
      <c r="CS725" s="1109" t="str">
        <f t="shared" si="3151"/>
        <v/>
      </c>
      <c r="CT725" s="1112" t="str">
        <f t="shared" si="3151"/>
        <v/>
      </c>
      <c r="CU725" s="324" t="str">
        <f t="shared" si="3129"/>
        <v/>
      </c>
      <c r="CV725" s="325" t="str">
        <f t="shared" si="3130"/>
        <v/>
      </c>
      <c r="CW725" s="326" t="str">
        <f t="shared" si="3131"/>
        <v/>
      </c>
      <c r="CX725" s="326" t="str">
        <f t="shared" si="3132"/>
        <v/>
      </c>
      <c r="CY725" s="326" t="str">
        <f t="shared" si="3133"/>
        <v/>
      </c>
      <c r="CZ725" s="326" t="str">
        <f t="shared" si="3134"/>
        <v/>
      </c>
      <c r="DA725" s="326" t="str">
        <f t="shared" si="3135"/>
        <v/>
      </c>
      <c r="DB725" s="327" t="str">
        <f t="shared" si="3136"/>
        <v/>
      </c>
      <c r="DC725" s="327" t="str">
        <f t="shared" si="3137"/>
        <v/>
      </c>
      <c r="DD725" s="327" t="str">
        <f t="shared" si="3138"/>
        <v/>
      </c>
      <c r="DE725" s="326" t="str">
        <f t="shared" si="3139"/>
        <v/>
      </c>
      <c r="DF725" s="326" t="str">
        <f t="shared" si="3140"/>
        <v/>
      </c>
      <c r="DG725" s="326" t="str">
        <f t="shared" si="3141"/>
        <v/>
      </c>
      <c r="DH725" s="326" t="str">
        <f t="shared" si="3142"/>
        <v/>
      </c>
      <c r="DI725" s="326" t="str">
        <f t="shared" si="3143"/>
        <v/>
      </c>
      <c r="DJ725" s="325" t="str">
        <f t="shared" si="3144"/>
        <v/>
      </c>
      <c r="DK725" s="324" t="str">
        <f t="shared" si="3145"/>
        <v/>
      </c>
      <c r="DL725" s="428">
        <f t="shared" si="3146"/>
        <v>0</v>
      </c>
      <c r="DM725" s="66">
        <f t="shared" si="3147"/>
        <v>0</v>
      </c>
      <c r="DN725" s="66">
        <f t="shared" si="3148"/>
        <v>0</v>
      </c>
      <c r="DO725" s="66">
        <f t="shared" si="3149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61">IF(B724="","",B724*B725)</f>
        <v/>
      </c>
      <c r="C726" s="383" t="str">
        <f t="shared" si="3161"/>
        <v/>
      </c>
      <c r="D726" s="383" t="str">
        <f t="shared" si="3161"/>
        <v/>
      </c>
      <c r="E726" s="383" t="str">
        <f t="shared" si="3161"/>
        <v/>
      </c>
      <c r="F726" s="383" t="str">
        <f t="shared" si="3161"/>
        <v/>
      </c>
      <c r="G726" s="383" t="str">
        <f t="shared" si="3161"/>
        <v/>
      </c>
      <c r="H726" s="383" t="str">
        <f t="shared" si="3161"/>
        <v/>
      </c>
      <c r="I726" s="383" t="str">
        <f t="shared" si="3161"/>
        <v/>
      </c>
      <c r="J726" s="383" t="str">
        <f t="shared" si="3161"/>
        <v/>
      </c>
      <c r="K726" s="383" t="str">
        <f t="shared" ref="K726:R726" si="3162">IF(K724="","",K724*K725)</f>
        <v/>
      </c>
      <c r="L726" s="383" t="str">
        <f t="shared" si="3162"/>
        <v/>
      </c>
      <c r="M726" s="383" t="str">
        <f t="shared" si="3162"/>
        <v/>
      </c>
      <c r="N726" s="383" t="str">
        <f t="shared" si="3162"/>
        <v/>
      </c>
      <c r="O726" s="383" t="str">
        <f t="shared" si="3162"/>
        <v/>
      </c>
      <c r="P726" s="383" t="str">
        <f t="shared" si="3162"/>
        <v/>
      </c>
      <c r="Q726" s="383" t="str">
        <f t="shared" si="3162"/>
        <v/>
      </c>
      <c r="R726" s="383" t="str">
        <f t="shared" si="3162"/>
        <v/>
      </c>
      <c r="S726" s="423"/>
      <c r="T726" s="383" t="str">
        <f t="shared" ref="T726:AB726" si="3163">IF(T724="","",T724*T725)</f>
        <v/>
      </c>
      <c r="U726" s="383" t="str">
        <f t="shared" si="3163"/>
        <v/>
      </c>
      <c r="V726" s="383" t="str">
        <f t="shared" si="3163"/>
        <v/>
      </c>
      <c r="W726" s="383" t="str">
        <f t="shared" si="3163"/>
        <v/>
      </c>
      <c r="X726" s="383" t="str">
        <f t="shared" si="3163"/>
        <v/>
      </c>
      <c r="Y726" s="383" t="str">
        <f t="shared" si="3163"/>
        <v/>
      </c>
      <c r="Z726" s="383" t="str">
        <f t="shared" si="3163"/>
        <v/>
      </c>
      <c r="AA726" s="383" t="str">
        <f t="shared" si="3163"/>
        <v/>
      </c>
      <c r="AB726" s="383" t="str">
        <f t="shared" si="3163"/>
        <v/>
      </c>
      <c r="AC726" s="383" t="str">
        <f t="shared" ref="AC726:AJ726" si="3164">IF(AC724="","",AC724*AC725)</f>
        <v/>
      </c>
      <c r="AD726" s="383" t="str">
        <f t="shared" si="3164"/>
        <v/>
      </c>
      <c r="AE726" s="383" t="str">
        <f t="shared" si="3164"/>
        <v/>
      </c>
      <c r="AF726" s="383" t="str">
        <f t="shared" si="3164"/>
        <v/>
      </c>
      <c r="AG726" s="383" t="str">
        <f t="shared" si="3164"/>
        <v/>
      </c>
      <c r="AH726" s="383" t="str">
        <f t="shared" si="3164"/>
        <v/>
      </c>
      <c r="AI726" s="383" t="str">
        <f t="shared" si="3164"/>
        <v/>
      </c>
      <c r="AJ726" s="383" t="str">
        <f t="shared" si="3164"/>
        <v/>
      </c>
      <c r="AK726" s="423"/>
      <c r="AL726" s="383" t="str">
        <f t="shared" ref="AL726:AT726" si="3165">IF(AL724="","",AL724*AL725)</f>
        <v/>
      </c>
      <c r="AM726" s="383" t="str">
        <f t="shared" si="3165"/>
        <v/>
      </c>
      <c r="AN726" s="383" t="str">
        <f t="shared" si="3165"/>
        <v/>
      </c>
      <c r="AO726" s="383" t="str">
        <f t="shared" si="3165"/>
        <v/>
      </c>
      <c r="AP726" s="383" t="str">
        <f t="shared" si="3165"/>
        <v/>
      </c>
      <c r="AQ726" s="383" t="str">
        <f t="shared" si="3165"/>
        <v/>
      </c>
      <c r="AR726" s="383" t="str">
        <f t="shared" si="3165"/>
        <v/>
      </c>
      <c r="AS726" s="383" t="str">
        <f t="shared" si="3165"/>
        <v/>
      </c>
      <c r="AT726" s="383" t="str">
        <f t="shared" si="3165"/>
        <v/>
      </c>
      <c r="AU726" s="383" t="str">
        <f t="shared" ref="AU726:BB726" si="3166">IF(AU724="","",AU724*AU725)</f>
        <v/>
      </c>
      <c r="AV726" s="383" t="str">
        <f t="shared" si="3166"/>
        <v/>
      </c>
      <c r="AW726" s="383" t="str">
        <f t="shared" si="3166"/>
        <v/>
      </c>
      <c r="AX726" s="383" t="str">
        <f t="shared" si="3166"/>
        <v/>
      </c>
      <c r="AY726" s="383" t="str">
        <f t="shared" si="3166"/>
        <v/>
      </c>
      <c r="AZ726" s="383" t="str">
        <f t="shared" si="3166"/>
        <v/>
      </c>
      <c r="BA726" s="383" t="str">
        <f t="shared" si="3166"/>
        <v/>
      </c>
      <c r="BB726" s="383" t="str">
        <f t="shared" si="3166"/>
        <v/>
      </c>
      <c r="BC726" s="423"/>
      <c r="BD726" s="383" t="str">
        <f t="shared" ref="BD726:BL726" si="3167">IF(BD724="","",BD724*BD725)</f>
        <v/>
      </c>
      <c r="BE726" s="383" t="str">
        <f t="shared" si="3167"/>
        <v/>
      </c>
      <c r="BF726" s="383" t="str">
        <f t="shared" si="3167"/>
        <v/>
      </c>
      <c r="BG726" s="383" t="str">
        <f t="shared" si="3167"/>
        <v/>
      </c>
      <c r="BH726" s="383" t="str">
        <f t="shared" si="3167"/>
        <v/>
      </c>
      <c r="BI726" s="383" t="str">
        <f t="shared" si="3167"/>
        <v/>
      </c>
      <c r="BJ726" s="383" t="str">
        <f t="shared" si="3167"/>
        <v/>
      </c>
      <c r="BK726" s="383" t="str">
        <f t="shared" si="3167"/>
        <v/>
      </c>
      <c r="BL726" s="383" t="str">
        <f t="shared" si="3167"/>
        <v/>
      </c>
      <c r="BM726" s="383" t="str">
        <f t="shared" ref="BM726:BT726" si="3168">IF(BM724="","",BM724*BM725)</f>
        <v/>
      </c>
      <c r="BN726" s="383" t="str">
        <f t="shared" si="3168"/>
        <v/>
      </c>
      <c r="BO726" s="383" t="str">
        <f t="shared" si="3168"/>
        <v/>
      </c>
      <c r="BP726" s="383" t="str">
        <f t="shared" si="3168"/>
        <v/>
      </c>
      <c r="BQ726" s="383" t="str">
        <f t="shared" si="3168"/>
        <v/>
      </c>
      <c r="BR726" s="383" t="str">
        <f t="shared" si="3168"/>
        <v/>
      </c>
      <c r="BS726" s="383" t="str">
        <f t="shared" si="3168"/>
        <v/>
      </c>
      <c r="BT726" s="383" t="str">
        <f t="shared" si="3168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098"/>
        <v/>
      </c>
      <c r="CA726" s="373" t="str">
        <f t="shared" si="3099"/>
        <v/>
      </c>
      <c r="CB726" s="373" t="str">
        <f t="shared" si="3100"/>
        <v/>
      </c>
      <c r="CC726" s="462" t="str">
        <f t="shared" si="3101"/>
        <v/>
      </c>
      <c r="CD726" s="1108" t="str">
        <f t="shared" si="3152"/>
        <v/>
      </c>
      <c r="CE726" s="1109" t="str">
        <f t="shared" si="3151"/>
        <v/>
      </c>
      <c r="CF726" s="1110" t="str">
        <f t="shared" si="3151"/>
        <v/>
      </c>
      <c r="CG726" s="1110" t="str">
        <f t="shared" si="3151"/>
        <v/>
      </c>
      <c r="CH726" s="1110" t="str">
        <f t="shared" si="3151"/>
        <v/>
      </c>
      <c r="CI726" s="1110" t="str">
        <f t="shared" si="3151"/>
        <v/>
      </c>
      <c r="CJ726" s="1110" t="str">
        <f t="shared" si="3151"/>
        <v/>
      </c>
      <c r="CK726" s="1111" t="str">
        <f t="shared" si="3151"/>
        <v/>
      </c>
      <c r="CL726" s="1111" t="str">
        <f t="shared" si="3151"/>
        <v/>
      </c>
      <c r="CM726" s="1111" t="str">
        <f t="shared" si="3151"/>
        <v/>
      </c>
      <c r="CN726" s="1110" t="str">
        <f t="shared" si="3151"/>
        <v/>
      </c>
      <c r="CO726" s="1110" t="str">
        <f t="shared" si="3151"/>
        <v/>
      </c>
      <c r="CP726" s="1110" t="str">
        <f t="shared" si="3151"/>
        <v/>
      </c>
      <c r="CQ726" s="1110" t="str">
        <f t="shared" si="3151"/>
        <v/>
      </c>
      <c r="CR726" s="1110" t="str">
        <f t="shared" si="3151"/>
        <v/>
      </c>
      <c r="CS726" s="1109" t="str">
        <f t="shared" si="3151"/>
        <v/>
      </c>
      <c r="CT726" s="1112" t="str">
        <f t="shared" si="3151"/>
        <v/>
      </c>
      <c r="CU726" s="324" t="str">
        <f t="shared" si="3129"/>
        <v/>
      </c>
      <c r="CV726" s="325" t="str">
        <f t="shared" si="3130"/>
        <v/>
      </c>
      <c r="CW726" s="326" t="str">
        <f t="shared" si="3131"/>
        <v/>
      </c>
      <c r="CX726" s="326" t="str">
        <f t="shared" si="3132"/>
        <v/>
      </c>
      <c r="CY726" s="326" t="str">
        <f t="shared" si="3133"/>
        <v/>
      </c>
      <c r="CZ726" s="326" t="str">
        <f t="shared" si="3134"/>
        <v/>
      </c>
      <c r="DA726" s="326" t="str">
        <f t="shared" si="3135"/>
        <v/>
      </c>
      <c r="DB726" s="327" t="str">
        <f t="shared" si="3136"/>
        <v/>
      </c>
      <c r="DC726" s="327" t="str">
        <f t="shared" si="3137"/>
        <v/>
      </c>
      <c r="DD726" s="327" t="str">
        <f t="shared" si="3138"/>
        <v/>
      </c>
      <c r="DE726" s="326" t="str">
        <f t="shared" si="3139"/>
        <v/>
      </c>
      <c r="DF726" s="326" t="str">
        <f t="shared" si="3140"/>
        <v/>
      </c>
      <c r="DG726" s="326" t="str">
        <f t="shared" si="3141"/>
        <v/>
      </c>
      <c r="DH726" s="326" t="str">
        <f t="shared" si="3142"/>
        <v/>
      </c>
      <c r="DI726" s="326" t="str">
        <f t="shared" si="3143"/>
        <v/>
      </c>
      <c r="DJ726" s="325" t="str">
        <f t="shared" si="3144"/>
        <v/>
      </c>
      <c r="DK726" s="324" t="str">
        <f t="shared" si="3145"/>
        <v/>
      </c>
      <c r="DL726" s="428">
        <f t="shared" si="3146"/>
        <v>0</v>
      </c>
      <c r="DM726" s="66">
        <f t="shared" si="3147"/>
        <v>0</v>
      </c>
      <c r="DN726" s="66">
        <f t="shared" si="3148"/>
        <v>0</v>
      </c>
      <c r="DO726" s="66">
        <f t="shared" si="3149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098"/>
        <v/>
      </c>
      <c r="CA727" s="373" t="str">
        <f t="shared" si="3099"/>
        <v/>
      </c>
      <c r="CB727" s="373" t="str">
        <f t="shared" si="3100"/>
        <v/>
      </c>
      <c r="CC727" s="462" t="str">
        <f t="shared" si="3101"/>
        <v/>
      </c>
      <c r="CD727" s="1108" t="str">
        <f t="shared" si="3112"/>
        <v/>
      </c>
      <c r="CE727" s="1109" t="str">
        <f t="shared" si="3113"/>
        <v/>
      </c>
      <c r="CF727" s="1110" t="str">
        <f t="shared" si="3114"/>
        <v/>
      </c>
      <c r="CG727" s="1110" t="str">
        <f t="shared" si="3115"/>
        <v/>
      </c>
      <c r="CH727" s="1110" t="str">
        <f t="shared" si="3116"/>
        <v/>
      </c>
      <c r="CI727" s="1110" t="str">
        <f t="shared" si="3117"/>
        <v/>
      </c>
      <c r="CJ727" s="1110" t="str">
        <f t="shared" si="3118"/>
        <v/>
      </c>
      <c r="CK727" s="1111" t="str">
        <f t="shared" si="3119"/>
        <v/>
      </c>
      <c r="CL727" s="1111" t="str">
        <f t="shared" si="3120"/>
        <v/>
      </c>
      <c r="CM727" s="1111" t="str">
        <f t="shared" si="3121"/>
        <v/>
      </c>
      <c r="CN727" s="1110" t="str">
        <f t="shared" si="3122"/>
        <v/>
      </c>
      <c r="CO727" s="1110" t="str">
        <f t="shared" si="3123"/>
        <v/>
      </c>
      <c r="CP727" s="1110" t="str">
        <f t="shared" si="3124"/>
        <v/>
      </c>
      <c r="CQ727" s="1110" t="str">
        <f t="shared" si="3125"/>
        <v/>
      </c>
      <c r="CR727" s="1110" t="str">
        <f t="shared" si="3126"/>
        <v/>
      </c>
      <c r="CS727" s="1109" t="str">
        <f t="shared" si="3127"/>
        <v/>
      </c>
      <c r="CT727" s="1112" t="str">
        <f t="shared" si="3128"/>
        <v/>
      </c>
      <c r="CU727" s="324" t="str">
        <f t="shared" si="3129"/>
        <v/>
      </c>
      <c r="CV727" s="325" t="str">
        <f t="shared" si="3130"/>
        <v/>
      </c>
      <c r="CW727" s="326" t="str">
        <f t="shared" si="3131"/>
        <v/>
      </c>
      <c r="CX727" s="326" t="str">
        <f t="shared" si="3132"/>
        <v/>
      </c>
      <c r="CY727" s="326" t="str">
        <f t="shared" si="3133"/>
        <v/>
      </c>
      <c r="CZ727" s="326" t="str">
        <f t="shared" si="3134"/>
        <v/>
      </c>
      <c r="DA727" s="326" t="str">
        <f t="shared" si="3135"/>
        <v/>
      </c>
      <c r="DB727" s="327" t="str">
        <f t="shared" si="3136"/>
        <v/>
      </c>
      <c r="DC727" s="327" t="str">
        <f t="shared" si="3137"/>
        <v/>
      </c>
      <c r="DD727" s="327" t="str">
        <f t="shared" si="3138"/>
        <v/>
      </c>
      <c r="DE727" s="326" t="str">
        <f t="shared" si="3139"/>
        <v/>
      </c>
      <c r="DF727" s="326" t="str">
        <f t="shared" si="3140"/>
        <v/>
      </c>
      <c r="DG727" s="326" t="str">
        <f t="shared" si="3141"/>
        <v/>
      </c>
      <c r="DH727" s="326" t="str">
        <f t="shared" si="3142"/>
        <v/>
      </c>
      <c r="DI727" s="326" t="str">
        <f t="shared" si="3143"/>
        <v/>
      </c>
      <c r="DJ727" s="325" t="str">
        <f t="shared" si="3144"/>
        <v/>
      </c>
      <c r="DK727" s="324" t="str">
        <f t="shared" si="3145"/>
        <v/>
      </c>
      <c r="DL727" s="428">
        <f t="shared" si="3146"/>
        <v>0</v>
      </c>
      <c r="DM727" s="66">
        <f t="shared" si="3147"/>
        <v>0</v>
      </c>
      <c r="DN727" s="66">
        <f t="shared" si="3148"/>
        <v>0</v>
      </c>
      <c r="DO727" s="66">
        <f t="shared" si="3149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098"/>
        <v/>
      </c>
      <c r="CA728" s="373" t="str">
        <f t="shared" si="3099"/>
        <v/>
      </c>
      <c r="CB728" s="373" t="str">
        <f t="shared" si="3100"/>
        <v/>
      </c>
      <c r="CC728" s="462" t="str">
        <f t="shared" si="3101"/>
        <v/>
      </c>
      <c r="CD728" s="1108" t="str">
        <f t="shared" si="3112"/>
        <v/>
      </c>
      <c r="CE728" s="1109" t="str">
        <f t="shared" si="3113"/>
        <v/>
      </c>
      <c r="CF728" s="1110" t="str">
        <f t="shared" si="3114"/>
        <v/>
      </c>
      <c r="CG728" s="1110" t="str">
        <f t="shared" si="3115"/>
        <v/>
      </c>
      <c r="CH728" s="1110" t="str">
        <f t="shared" si="3116"/>
        <v/>
      </c>
      <c r="CI728" s="1110" t="str">
        <f t="shared" si="3117"/>
        <v/>
      </c>
      <c r="CJ728" s="1110" t="str">
        <f t="shared" si="3118"/>
        <v/>
      </c>
      <c r="CK728" s="1111" t="str">
        <f t="shared" si="3119"/>
        <v/>
      </c>
      <c r="CL728" s="1111" t="str">
        <f t="shared" si="3120"/>
        <v/>
      </c>
      <c r="CM728" s="1111" t="str">
        <f t="shared" si="3121"/>
        <v/>
      </c>
      <c r="CN728" s="1110" t="str">
        <f t="shared" si="3122"/>
        <v/>
      </c>
      <c r="CO728" s="1110" t="str">
        <f t="shared" si="3123"/>
        <v/>
      </c>
      <c r="CP728" s="1110" t="str">
        <f t="shared" si="3124"/>
        <v/>
      </c>
      <c r="CQ728" s="1110" t="str">
        <f t="shared" si="3125"/>
        <v/>
      </c>
      <c r="CR728" s="1110" t="str">
        <f t="shared" si="3126"/>
        <v/>
      </c>
      <c r="CS728" s="1109" t="str">
        <f t="shared" si="3127"/>
        <v/>
      </c>
      <c r="CT728" s="1112" t="str">
        <f t="shared" si="3128"/>
        <v/>
      </c>
      <c r="CU728" s="324" t="str">
        <f t="shared" si="3129"/>
        <v/>
      </c>
      <c r="CV728" s="325" t="str">
        <f t="shared" si="3130"/>
        <v/>
      </c>
      <c r="CW728" s="326" t="str">
        <f t="shared" si="3131"/>
        <v/>
      </c>
      <c r="CX728" s="326" t="str">
        <f t="shared" si="3132"/>
        <v/>
      </c>
      <c r="CY728" s="326" t="str">
        <f t="shared" si="3133"/>
        <v/>
      </c>
      <c r="CZ728" s="326" t="str">
        <f t="shared" si="3134"/>
        <v/>
      </c>
      <c r="DA728" s="326" t="str">
        <f t="shared" si="3135"/>
        <v/>
      </c>
      <c r="DB728" s="327" t="str">
        <f t="shared" si="3136"/>
        <v/>
      </c>
      <c r="DC728" s="327" t="str">
        <f t="shared" si="3137"/>
        <v/>
      </c>
      <c r="DD728" s="327" t="str">
        <f t="shared" si="3138"/>
        <v/>
      </c>
      <c r="DE728" s="326" t="str">
        <f t="shared" si="3139"/>
        <v/>
      </c>
      <c r="DF728" s="326" t="str">
        <f t="shared" si="3140"/>
        <v/>
      </c>
      <c r="DG728" s="326" t="str">
        <f t="shared" si="3141"/>
        <v/>
      </c>
      <c r="DH728" s="326" t="str">
        <f t="shared" si="3142"/>
        <v/>
      </c>
      <c r="DI728" s="326" t="str">
        <f t="shared" si="3143"/>
        <v/>
      </c>
      <c r="DJ728" s="325" t="str">
        <f t="shared" si="3144"/>
        <v/>
      </c>
      <c r="DK728" s="324" t="str">
        <f t="shared" si="3145"/>
        <v/>
      </c>
      <c r="DL728" s="428">
        <f t="shared" si="3146"/>
        <v>0</v>
      </c>
      <c r="DM728" s="66">
        <f t="shared" si="3147"/>
        <v>0</v>
      </c>
      <c r="DN728" s="66">
        <f t="shared" si="3148"/>
        <v>0</v>
      </c>
      <c r="DO728" s="66">
        <f t="shared" si="3149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098"/>
        <v/>
      </c>
      <c r="CA729" s="373" t="str">
        <f t="shared" si="3099"/>
        <v/>
      </c>
      <c r="CB729" s="373" t="str">
        <f t="shared" si="3100"/>
        <v/>
      </c>
      <c r="CC729" s="462" t="str">
        <f t="shared" si="3101"/>
        <v/>
      </c>
      <c r="CD729" s="1108" t="str">
        <f t="shared" si="3112"/>
        <v/>
      </c>
      <c r="CE729" s="1109" t="str">
        <f t="shared" si="3113"/>
        <v/>
      </c>
      <c r="CF729" s="1110" t="str">
        <f t="shared" si="3114"/>
        <v/>
      </c>
      <c r="CG729" s="1110" t="str">
        <f t="shared" si="3115"/>
        <v/>
      </c>
      <c r="CH729" s="1110" t="str">
        <f t="shared" si="3116"/>
        <v/>
      </c>
      <c r="CI729" s="1110" t="str">
        <f t="shared" si="3117"/>
        <v/>
      </c>
      <c r="CJ729" s="1110" t="str">
        <f t="shared" si="3118"/>
        <v/>
      </c>
      <c r="CK729" s="1111" t="str">
        <f t="shared" si="3119"/>
        <v/>
      </c>
      <c r="CL729" s="1111" t="str">
        <f t="shared" si="3120"/>
        <v/>
      </c>
      <c r="CM729" s="1111" t="str">
        <f t="shared" si="3121"/>
        <v/>
      </c>
      <c r="CN729" s="1110" t="str">
        <f t="shared" si="3122"/>
        <v/>
      </c>
      <c r="CO729" s="1110" t="str">
        <f t="shared" si="3123"/>
        <v/>
      </c>
      <c r="CP729" s="1110" t="str">
        <f t="shared" si="3124"/>
        <v/>
      </c>
      <c r="CQ729" s="1110" t="str">
        <f t="shared" si="3125"/>
        <v/>
      </c>
      <c r="CR729" s="1110" t="str">
        <f t="shared" si="3126"/>
        <v/>
      </c>
      <c r="CS729" s="1109" t="str">
        <f t="shared" si="3127"/>
        <v/>
      </c>
      <c r="CT729" s="1112" t="str">
        <f t="shared" si="3128"/>
        <v/>
      </c>
      <c r="CU729" s="324" t="str">
        <f t="shared" si="3129"/>
        <v/>
      </c>
      <c r="CV729" s="325" t="str">
        <f t="shared" si="3130"/>
        <v/>
      </c>
      <c r="CW729" s="326" t="str">
        <f t="shared" si="3131"/>
        <v/>
      </c>
      <c r="CX729" s="326" t="str">
        <f t="shared" si="3132"/>
        <v/>
      </c>
      <c r="CY729" s="326" t="str">
        <f t="shared" si="3133"/>
        <v/>
      </c>
      <c r="CZ729" s="326" t="str">
        <f t="shared" si="3134"/>
        <v/>
      </c>
      <c r="DA729" s="326" t="str">
        <f t="shared" si="3135"/>
        <v/>
      </c>
      <c r="DB729" s="327" t="str">
        <f t="shared" si="3136"/>
        <v/>
      </c>
      <c r="DC729" s="327" t="str">
        <f t="shared" si="3137"/>
        <v/>
      </c>
      <c r="DD729" s="327" t="str">
        <f t="shared" si="3138"/>
        <v/>
      </c>
      <c r="DE729" s="326" t="str">
        <f t="shared" si="3139"/>
        <v/>
      </c>
      <c r="DF729" s="326" t="str">
        <f t="shared" si="3140"/>
        <v/>
      </c>
      <c r="DG729" s="326" t="str">
        <f t="shared" si="3141"/>
        <v/>
      </c>
      <c r="DH729" s="326" t="str">
        <f t="shared" si="3142"/>
        <v/>
      </c>
      <c r="DI729" s="326" t="str">
        <f t="shared" si="3143"/>
        <v/>
      </c>
      <c r="DJ729" s="325" t="str">
        <f t="shared" si="3144"/>
        <v/>
      </c>
      <c r="DK729" s="324" t="str">
        <f t="shared" si="3145"/>
        <v/>
      </c>
      <c r="DL729" s="428">
        <f t="shared" si="3146"/>
        <v>0</v>
      </c>
      <c r="DM729" s="66">
        <f t="shared" si="3147"/>
        <v>0</v>
      </c>
      <c r="DN729" s="66">
        <f t="shared" si="3148"/>
        <v>0</v>
      </c>
      <c r="DO729" s="66">
        <f t="shared" si="3149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098"/>
        <v/>
      </c>
      <c r="CA730" s="373" t="str">
        <f t="shared" si="3099"/>
        <v/>
      </c>
      <c r="CB730" s="373" t="str">
        <f t="shared" si="3100"/>
        <v/>
      </c>
      <c r="CC730" s="462" t="str">
        <f t="shared" si="3101"/>
        <v/>
      </c>
      <c r="CD730" s="1108" t="str">
        <f t="shared" si="3112"/>
        <v/>
      </c>
      <c r="CE730" s="1109" t="str">
        <f t="shared" si="3113"/>
        <v/>
      </c>
      <c r="CF730" s="1110" t="str">
        <f t="shared" si="3114"/>
        <v/>
      </c>
      <c r="CG730" s="1110" t="str">
        <f t="shared" si="3115"/>
        <v/>
      </c>
      <c r="CH730" s="1110" t="str">
        <f t="shared" si="3116"/>
        <v/>
      </c>
      <c r="CI730" s="1110" t="str">
        <f t="shared" si="3117"/>
        <v/>
      </c>
      <c r="CJ730" s="1110" t="str">
        <f t="shared" si="3118"/>
        <v/>
      </c>
      <c r="CK730" s="1111" t="str">
        <f t="shared" si="3119"/>
        <v/>
      </c>
      <c r="CL730" s="1111" t="str">
        <f t="shared" si="3120"/>
        <v/>
      </c>
      <c r="CM730" s="1111" t="str">
        <f t="shared" si="3121"/>
        <v/>
      </c>
      <c r="CN730" s="1110" t="str">
        <f t="shared" si="3122"/>
        <v/>
      </c>
      <c r="CO730" s="1110" t="str">
        <f t="shared" si="3123"/>
        <v/>
      </c>
      <c r="CP730" s="1110" t="str">
        <f t="shared" si="3124"/>
        <v/>
      </c>
      <c r="CQ730" s="1110" t="str">
        <f t="shared" si="3125"/>
        <v/>
      </c>
      <c r="CR730" s="1110" t="str">
        <f t="shared" si="3126"/>
        <v/>
      </c>
      <c r="CS730" s="1109" t="str">
        <f t="shared" si="3127"/>
        <v/>
      </c>
      <c r="CT730" s="1112" t="str">
        <f t="shared" si="3128"/>
        <v/>
      </c>
      <c r="CU730" s="324" t="str">
        <f t="shared" si="3129"/>
        <v/>
      </c>
      <c r="CV730" s="325" t="str">
        <f t="shared" si="3130"/>
        <v/>
      </c>
      <c r="CW730" s="326" t="str">
        <f t="shared" si="3131"/>
        <v/>
      </c>
      <c r="CX730" s="326" t="str">
        <f t="shared" si="3132"/>
        <v/>
      </c>
      <c r="CY730" s="326" t="str">
        <f t="shared" si="3133"/>
        <v/>
      </c>
      <c r="CZ730" s="326" t="str">
        <f t="shared" si="3134"/>
        <v/>
      </c>
      <c r="DA730" s="326" t="str">
        <f t="shared" si="3135"/>
        <v/>
      </c>
      <c r="DB730" s="327" t="str">
        <f t="shared" si="3136"/>
        <v/>
      </c>
      <c r="DC730" s="327" t="str">
        <f t="shared" si="3137"/>
        <v/>
      </c>
      <c r="DD730" s="327" t="str">
        <f t="shared" si="3138"/>
        <v/>
      </c>
      <c r="DE730" s="326" t="str">
        <f t="shared" si="3139"/>
        <v/>
      </c>
      <c r="DF730" s="326" t="str">
        <f t="shared" si="3140"/>
        <v/>
      </c>
      <c r="DG730" s="326" t="str">
        <f t="shared" si="3141"/>
        <v/>
      </c>
      <c r="DH730" s="326" t="str">
        <f t="shared" si="3142"/>
        <v/>
      </c>
      <c r="DI730" s="326" t="str">
        <f t="shared" si="3143"/>
        <v/>
      </c>
      <c r="DJ730" s="325" t="str">
        <f t="shared" si="3144"/>
        <v/>
      </c>
      <c r="DK730" s="324" t="str">
        <f t="shared" si="3145"/>
        <v/>
      </c>
      <c r="DL730" s="428">
        <f t="shared" si="3146"/>
        <v>0</v>
      </c>
      <c r="DM730" s="66">
        <f t="shared" si="3147"/>
        <v>0</v>
      </c>
      <c r="DN730" s="66">
        <f t="shared" si="3148"/>
        <v>0</v>
      </c>
      <c r="DO730" s="66">
        <f t="shared" si="3149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169">IF(B728="","",B727*B728*B729*B730)</f>
        <v/>
      </c>
      <c r="C731" s="382" t="str">
        <f t="shared" si="3169"/>
        <v/>
      </c>
      <c r="D731" s="382" t="str">
        <f t="shared" si="3169"/>
        <v/>
      </c>
      <c r="E731" s="382" t="str">
        <f t="shared" si="3169"/>
        <v/>
      </c>
      <c r="F731" s="382" t="str">
        <f t="shared" si="3169"/>
        <v/>
      </c>
      <c r="G731" s="382" t="str">
        <f t="shared" si="3169"/>
        <v/>
      </c>
      <c r="H731" s="382" t="str">
        <f t="shared" si="3169"/>
        <v/>
      </c>
      <c r="I731" s="382" t="str">
        <f t="shared" si="3169"/>
        <v/>
      </c>
      <c r="J731" s="382" t="str">
        <f t="shared" si="3169"/>
        <v/>
      </c>
      <c r="K731" s="382" t="str">
        <f t="shared" ref="K731:R731" si="3170">IF(K728="","",K727*K728*K729*K730)</f>
        <v/>
      </c>
      <c r="L731" s="382" t="str">
        <f t="shared" si="3170"/>
        <v/>
      </c>
      <c r="M731" s="382" t="str">
        <f t="shared" si="3170"/>
        <v/>
      </c>
      <c r="N731" s="382" t="str">
        <f t="shared" si="3170"/>
        <v/>
      </c>
      <c r="O731" s="382" t="str">
        <f t="shared" si="3170"/>
        <v/>
      </c>
      <c r="P731" s="382" t="str">
        <f t="shared" si="3170"/>
        <v/>
      </c>
      <c r="Q731" s="382" t="str">
        <f t="shared" si="3170"/>
        <v/>
      </c>
      <c r="R731" s="382" t="str">
        <f t="shared" si="3170"/>
        <v/>
      </c>
      <c r="S731" s="547"/>
      <c r="T731" s="382" t="str">
        <f t="shared" ref="T731:AB731" si="3171">IF(T728="","",T727*T728*T729*T730)</f>
        <v/>
      </c>
      <c r="U731" s="382" t="str">
        <f t="shared" si="3171"/>
        <v/>
      </c>
      <c r="V731" s="382" t="str">
        <f t="shared" si="3171"/>
        <v/>
      </c>
      <c r="W731" s="382" t="str">
        <f t="shared" si="3171"/>
        <v/>
      </c>
      <c r="X731" s="382" t="str">
        <f t="shared" si="3171"/>
        <v/>
      </c>
      <c r="Y731" s="382" t="str">
        <f t="shared" si="3171"/>
        <v/>
      </c>
      <c r="Z731" s="382" t="str">
        <f t="shared" si="3171"/>
        <v/>
      </c>
      <c r="AA731" s="382" t="str">
        <f t="shared" si="3171"/>
        <v/>
      </c>
      <c r="AB731" s="382" t="str">
        <f t="shared" si="3171"/>
        <v/>
      </c>
      <c r="AC731" s="382" t="str">
        <f t="shared" ref="AC731:AJ731" si="3172">IF(AC728="","",AC727*AC728*AC729*AC730)</f>
        <v/>
      </c>
      <c r="AD731" s="382" t="str">
        <f t="shared" si="3172"/>
        <v/>
      </c>
      <c r="AE731" s="382" t="str">
        <f t="shared" si="3172"/>
        <v/>
      </c>
      <c r="AF731" s="382" t="str">
        <f t="shared" si="3172"/>
        <v/>
      </c>
      <c r="AG731" s="382" t="str">
        <f t="shared" si="3172"/>
        <v/>
      </c>
      <c r="AH731" s="382" t="str">
        <f t="shared" si="3172"/>
        <v/>
      </c>
      <c r="AI731" s="382" t="str">
        <f t="shared" si="3172"/>
        <v/>
      </c>
      <c r="AJ731" s="382" t="str">
        <f t="shared" si="3172"/>
        <v/>
      </c>
      <c r="AK731" s="547"/>
      <c r="AL731" s="382" t="str">
        <f t="shared" ref="AL731:AT731" si="3173">IF(AL728="","",AL727*AL728*AL729*AL730)</f>
        <v/>
      </c>
      <c r="AM731" s="382" t="str">
        <f t="shared" si="3173"/>
        <v/>
      </c>
      <c r="AN731" s="382" t="str">
        <f t="shared" si="3173"/>
        <v/>
      </c>
      <c r="AO731" s="382" t="str">
        <f t="shared" si="3173"/>
        <v/>
      </c>
      <c r="AP731" s="382" t="str">
        <f t="shared" si="3173"/>
        <v/>
      </c>
      <c r="AQ731" s="382" t="str">
        <f t="shared" si="3173"/>
        <v/>
      </c>
      <c r="AR731" s="382" t="str">
        <f t="shared" si="3173"/>
        <v/>
      </c>
      <c r="AS731" s="382" t="str">
        <f t="shared" si="3173"/>
        <v/>
      </c>
      <c r="AT731" s="382" t="str">
        <f t="shared" si="3173"/>
        <v/>
      </c>
      <c r="AU731" s="382" t="str">
        <f t="shared" ref="AU731:BB731" si="3174">IF(AU728="","",AU727*AU728*AU729*AU730)</f>
        <v/>
      </c>
      <c r="AV731" s="382" t="str">
        <f t="shared" si="3174"/>
        <v/>
      </c>
      <c r="AW731" s="382" t="str">
        <f t="shared" si="3174"/>
        <v/>
      </c>
      <c r="AX731" s="382" t="str">
        <f t="shared" si="3174"/>
        <v/>
      </c>
      <c r="AY731" s="382" t="str">
        <f t="shared" si="3174"/>
        <v/>
      </c>
      <c r="AZ731" s="382" t="str">
        <f t="shared" si="3174"/>
        <v/>
      </c>
      <c r="BA731" s="382" t="str">
        <f t="shared" si="3174"/>
        <v/>
      </c>
      <c r="BB731" s="382" t="str">
        <f t="shared" si="3174"/>
        <v/>
      </c>
      <c r="BC731" s="547"/>
      <c r="BD731" s="382" t="str">
        <f t="shared" ref="BD731:BL731" si="3175">IF(BD728="","",BD727*BD728*BD729*BD730)</f>
        <v/>
      </c>
      <c r="BE731" s="382" t="str">
        <f t="shared" si="3175"/>
        <v/>
      </c>
      <c r="BF731" s="382" t="str">
        <f t="shared" si="3175"/>
        <v/>
      </c>
      <c r="BG731" s="382" t="str">
        <f t="shared" si="3175"/>
        <v/>
      </c>
      <c r="BH731" s="382" t="str">
        <f t="shared" si="3175"/>
        <v/>
      </c>
      <c r="BI731" s="382" t="str">
        <f t="shared" si="3175"/>
        <v/>
      </c>
      <c r="BJ731" s="382" t="str">
        <f t="shared" si="3175"/>
        <v/>
      </c>
      <c r="BK731" s="382" t="str">
        <f t="shared" si="3175"/>
        <v/>
      </c>
      <c r="BL731" s="382" t="str">
        <f t="shared" si="3175"/>
        <v/>
      </c>
      <c r="BM731" s="382" t="str">
        <f t="shared" ref="BM731:BT731" si="3176">IF(BM728="","",BM727*BM728*BM729*BM730)</f>
        <v/>
      </c>
      <c r="BN731" s="382" t="str">
        <f t="shared" si="3176"/>
        <v/>
      </c>
      <c r="BO731" s="382" t="str">
        <f t="shared" si="3176"/>
        <v/>
      </c>
      <c r="BP731" s="382" t="str">
        <f t="shared" si="3176"/>
        <v/>
      </c>
      <c r="BQ731" s="382" t="str">
        <f t="shared" si="3176"/>
        <v/>
      </c>
      <c r="BR731" s="382" t="str">
        <f t="shared" si="3176"/>
        <v/>
      </c>
      <c r="BS731" s="382" t="str">
        <f t="shared" si="3176"/>
        <v/>
      </c>
      <c r="BT731" s="382" t="str">
        <f t="shared" si="3176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098"/>
        <v/>
      </c>
      <c r="CA731" s="373" t="str">
        <f t="shared" si="3099"/>
        <v/>
      </c>
      <c r="CB731" s="373" t="str">
        <f t="shared" si="3100"/>
        <v/>
      </c>
      <c r="CC731" s="462" t="str">
        <f t="shared" si="3101"/>
        <v/>
      </c>
      <c r="CD731" s="1108" t="str">
        <f t="shared" si="3112"/>
        <v/>
      </c>
      <c r="CE731" s="1109" t="str">
        <f t="shared" si="3113"/>
        <v/>
      </c>
      <c r="CF731" s="1110" t="str">
        <f t="shared" si="3114"/>
        <v/>
      </c>
      <c r="CG731" s="1110" t="str">
        <f t="shared" si="3115"/>
        <v/>
      </c>
      <c r="CH731" s="1110" t="str">
        <f t="shared" si="3116"/>
        <v/>
      </c>
      <c r="CI731" s="1110" t="str">
        <f t="shared" si="3117"/>
        <v/>
      </c>
      <c r="CJ731" s="1110" t="str">
        <f t="shared" si="3118"/>
        <v/>
      </c>
      <c r="CK731" s="1111" t="str">
        <f t="shared" si="3119"/>
        <v/>
      </c>
      <c r="CL731" s="1111" t="str">
        <f t="shared" si="3120"/>
        <v/>
      </c>
      <c r="CM731" s="1111" t="str">
        <f t="shared" si="3121"/>
        <v/>
      </c>
      <c r="CN731" s="1110" t="str">
        <f t="shared" si="3122"/>
        <v/>
      </c>
      <c r="CO731" s="1110" t="str">
        <f t="shared" si="3123"/>
        <v/>
      </c>
      <c r="CP731" s="1110" t="str">
        <f t="shared" si="3124"/>
        <v/>
      </c>
      <c r="CQ731" s="1110" t="str">
        <f t="shared" si="3125"/>
        <v/>
      </c>
      <c r="CR731" s="1110" t="str">
        <f t="shared" si="3126"/>
        <v/>
      </c>
      <c r="CS731" s="1109" t="str">
        <f t="shared" si="3127"/>
        <v/>
      </c>
      <c r="CT731" s="1112" t="str">
        <f t="shared" si="3128"/>
        <v/>
      </c>
      <c r="CU731" s="324" t="str">
        <f t="shared" si="3129"/>
        <v/>
      </c>
      <c r="CV731" s="325" t="str">
        <f t="shared" si="3130"/>
        <v/>
      </c>
      <c r="CW731" s="326" t="str">
        <f t="shared" si="3131"/>
        <v/>
      </c>
      <c r="CX731" s="326" t="str">
        <f t="shared" si="3132"/>
        <v/>
      </c>
      <c r="CY731" s="326" t="str">
        <f t="shared" si="3133"/>
        <v/>
      </c>
      <c r="CZ731" s="326" t="str">
        <f t="shared" si="3134"/>
        <v/>
      </c>
      <c r="DA731" s="326" t="str">
        <f t="shared" si="3135"/>
        <v/>
      </c>
      <c r="DB731" s="327" t="str">
        <f t="shared" si="3136"/>
        <v/>
      </c>
      <c r="DC731" s="327" t="str">
        <f t="shared" si="3137"/>
        <v/>
      </c>
      <c r="DD731" s="327" t="str">
        <f t="shared" si="3138"/>
        <v/>
      </c>
      <c r="DE731" s="326" t="str">
        <f t="shared" si="3139"/>
        <v/>
      </c>
      <c r="DF731" s="326" t="str">
        <f t="shared" si="3140"/>
        <v/>
      </c>
      <c r="DG731" s="326" t="str">
        <f t="shared" si="3141"/>
        <v/>
      </c>
      <c r="DH731" s="326" t="str">
        <f t="shared" si="3142"/>
        <v/>
      </c>
      <c r="DI731" s="326" t="str">
        <f t="shared" si="3143"/>
        <v/>
      </c>
      <c r="DJ731" s="325" t="str">
        <f t="shared" si="3144"/>
        <v/>
      </c>
      <c r="DK731" s="324" t="str">
        <f t="shared" si="3145"/>
        <v/>
      </c>
      <c r="DL731" s="428">
        <f t="shared" si="3146"/>
        <v>0</v>
      </c>
      <c r="DM731" s="66">
        <f t="shared" si="3147"/>
        <v>0</v>
      </c>
      <c r="DN731" s="66">
        <f t="shared" si="3148"/>
        <v>0</v>
      </c>
      <c r="DO731" s="66">
        <f t="shared" si="3149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3"/>
      <c r="CE732" s="1133"/>
      <c r="CF732" s="1133"/>
      <c r="CG732" s="1133"/>
      <c r="CH732" s="1133"/>
      <c r="CI732" s="1133"/>
      <c r="CJ732" s="1133"/>
      <c r="CK732" s="1133"/>
      <c r="CL732" s="1133"/>
      <c r="CM732" s="1133"/>
      <c r="CN732" s="1133"/>
      <c r="CO732" s="1133"/>
      <c r="CP732" s="1133"/>
      <c r="CQ732" s="1133"/>
      <c r="CR732" s="1133"/>
      <c r="CS732" s="1133"/>
      <c r="CT732" s="1134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177">IF(DL733&lt;3,"",(SUM(B733:R733)-MIN(B733:R733)-MAX(B733:R733))/(DL733-2))</f>
        <v/>
      </c>
      <c r="CA733" s="373" t="str">
        <f t="shared" ref="CA733:CA742" si="3178">IF(DM733&lt;3,"",(SUM(T733:AJ733)-MIN(T733:AJ733)-MAX(T733:AJ733))/(DM733-2))</f>
        <v/>
      </c>
      <c r="CB733" s="373" t="str">
        <f t="shared" ref="CB733:CB742" si="3179">IF(DN733&lt;3,"",(SUM(AL733:BB733)-MIN(AL733:BB733)-MAX(AL733:BB733))/(DN733-2))</f>
        <v/>
      </c>
      <c r="CC733" s="462" t="str">
        <f t="shared" ref="CC733:CC742" si="3180">IF(DO733&lt;3,"",(SUM(BD733:BT733)-MIN(BD733:BT733)-MAX(BD733:BT733))/(DO733-2))</f>
        <v/>
      </c>
      <c r="CD733" s="1108" t="str">
        <f t="shared" ref="CD733:CS733" si="318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9" t="str">
        <f t="shared" si="3181"/>
        <v/>
      </c>
      <c r="CF733" s="1110" t="str">
        <f t="shared" si="3181"/>
        <v/>
      </c>
      <c r="CG733" s="1110" t="str">
        <f t="shared" si="3181"/>
        <v/>
      </c>
      <c r="CH733" s="1110" t="str">
        <f t="shared" si="3181"/>
        <v/>
      </c>
      <c r="CI733" s="1110" t="str">
        <f t="shared" si="3181"/>
        <v/>
      </c>
      <c r="CJ733" s="1110" t="str">
        <f t="shared" si="3181"/>
        <v/>
      </c>
      <c r="CK733" s="1111" t="str">
        <f t="shared" si="3181"/>
        <v/>
      </c>
      <c r="CL733" s="1111" t="str">
        <f t="shared" si="3181"/>
        <v/>
      </c>
      <c r="CM733" s="1111" t="str">
        <f t="shared" si="3181"/>
        <v/>
      </c>
      <c r="CN733" s="1110" t="str">
        <f t="shared" si="3181"/>
        <v/>
      </c>
      <c r="CO733" s="1110" t="str">
        <f t="shared" si="3181"/>
        <v/>
      </c>
      <c r="CP733" s="1110" t="str">
        <f t="shared" si="3181"/>
        <v/>
      </c>
      <c r="CQ733" s="1110" t="str">
        <f t="shared" si="3181"/>
        <v/>
      </c>
      <c r="CR733" s="1110" t="str">
        <f t="shared" si="3181"/>
        <v/>
      </c>
      <c r="CS733" s="1109" t="str">
        <f t="shared" si="3181"/>
        <v/>
      </c>
      <c r="CT733" s="1112" t="str">
        <f t="shared" ref="CE733:CT736" si="318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18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183"/>
        <v/>
      </c>
      <c r="CW733" s="326" t="str">
        <f t="shared" si="3183"/>
        <v/>
      </c>
      <c r="CX733" s="326" t="str">
        <f t="shared" si="3183"/>
        <v/>
      </c>
      <c r="CY733" s="326" t="str">
        <f t="shared" si="3183"/>
        <v/>
      </c>
      <c r="CZ733" s="326" t="str">
        <f t="shared" si="3183"/>
        <v/>
      </c>
      <c r="DA733" s="326" t="str">
        <f t="shared" si="3183"/>
        <v/>
      </c>
      <c r="DB733" s="327" t="str">
        <f t="shared" si="3183"/>
        <v/>
      </c>
      <c r="DC733" s="327" t="str">
        <f t="shared" si="3183"/>
        <v/>
      </c>
      <c r="DD733" s="327" t="str">
        <f t="shared" si="3183"/>
        <v/>
      </c>
      <c r="DE733" s="326" t="str">
        <f t="shared" ref="DE733:DK736" si="318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184"/>
        <v/>
      </c>
      <c r="DG733" s="326" t="str">
        <f t="shared" si="3184"/>
        <v/>
      </c>
      <c r="DH733" s="326" t="str">
        <f t="shared" si="3184"/>
        <v/>
      </c>
      <c r="DI733" s="326" t="str">
        <f t="shared" si="3184"/>
        <v/>
      </c>
      <c r="DJ733" s="325" t="str">
        <f t="shared" si="3184"/>
        <v/>
      </c>
      <c r="DK733" s="324" t="str">
        <f t="shared" si="3184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177"/>
        <v/>
      </c>
      <c r="CA734" s="373" t="str">
        <f t="shared" si="3178"/>
        <v/>
      </c>
      <c r="CB734" s="373" t="str">
        <f t="shared" si="3179"/>
        <v/>
      </c>
      <c r="CC734" s="462" t="str">
        <f t="shared" si="3180"/>
        <v/>
      </c>
      <c r="CD734" s="11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9" t="str">
        <f t="shared" si="3182"/>
        <v/>
      </c>
      <c r="CF734" s="1110" t="str">
        <f t="shared" si="3182"/>
        <v/>
      </c>
      <c r="CG734" s="1110" t="str">
        <f t="shared" si="3182"/>
        <v/>
      </c>
      <c r="CH734" s="1110" t="str">
        <f t="shared" si="3182"/>
        <v/>
      </c>
      <c r="CI734" s="1110" t="str">
        <f t="shared" si="3182"/>
        <v/>
      </c>
      <c r="CJ734" s="1110" t="str">
        <f t="shared" si="3182"/>
        <v/>
      </c>
      <c r="CK734" s="1111" t="str">
        <f t="shared" si="3182"/>
        <v/>
      </c>
      <c r="CL734" s="1111" t="str">
        <f t="shared" si="3182"/>
        <v/>
      </c>
      <c r="CM734" s="1111" t="str">
        <f t="shared" si="3182"/>
        <v/>
      </c>
      <c r="CN734" s="1110" t="str">
        <f t="shared" si="3182"/>
        <v/>
      </c>
      <c r="CO734" s="1110" t="str">
        <f t="shared" si="3182"/>
        <v/>
      </c>
      <c r="CP734" s="1110" t="str">
        <f t="shared" si="3182"/>
        <v/>
      </c>
      <c r="CQ734" s="1110" t="str">
        <f t="shared" si="3182"/>
        <v/>
      </c>
      <c r="CR734" s="1110" t="str">
        <f t="shared" si="3182"/>
        <v/>
      </c>
      <c r="CS734" s="1109" t="str">
        <f t="shared" si="3182"/>
        <v/>
      </c>
      <c r="CT734" s="1112" t="str">
        <f t="shared" si="3182"/>
        <v/>
      </c>
      <c r="CU734" s="324" t="str">
        <f t="shared" si="3183"/>
        <v/>
      </c>
      <c r="CV734" s="325" t="str">
        <f t="shared" si="3183"/>
        <v/>
      </c>
      <c r="CW734" s="326" t="str">
        <f t="shared" si="3183"/>
        <v/>
      </c>
      <c r="CX734" s="326" t="str">
        <f t="shared" si="3183"/>
        <v/>
      </c>
      <c r="CY734" s="326" t="str">
        <f t="shared" si="3183"/>
        <v/>
      </c>
      <c r="CZ734" s="326" t="str">
        <f t="shared" si="3183"/>
        <v/>
      </c>
      <c r="DA734" s="326" t="str">
        <f t="shared" si="3183"/>
        <v/>
      </c>
      <c r="DB734" s="327" t="str">
        <f t="shared" si="3183"/>
        <v/>
      </c>
      <c r="DC734" s="327" t="str">
        <f t="shared" si="3183"/>
        <v/>
      </c>
      <c r="DD734" s="327" t="str">
        <f t="shared" si="3183"/>
        <v/>
      </c>
      <c r="DE734" s="326" t="str">
        <f t="shared" si="3184"/>
        <v/>
      </c>
      <c r="DF734" s="326" t="str">
        <f t="shared" si="3184"/>
        <v/>
      </c>
      <c r="DG734" s="326" t="str">
        <f t="shared" si="3184"/>
        <v/>
      </c>
      <c r="DH734" s="326" t="str">
        <f t="shared" si="3184"/>
        <v/>
      </c>
      <c r="DI734" s="326" t="str">
        <f t="shared" si="3184"/>
        <v/>
      </c>
      <c r="DJ734" s="325" t="str">
        <f t="shared" si="3184"/>
        <v/>
      </c>
      <c r="DK734" s="324" t="str">
        <f t="shared" si="3184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177"/>
        <v/>
      </c>
      <c r="CA735" s="373" t="str">
        <f t="shared" si="3178"/>
        <v/>
      </c>
      <c r="CB735" s="373" t="str">
        <f t="shared" si="3179"/>
        <v/>
      </c>
      <c r="CC735" s="462" t="str">
        <f t="shared" si="3180"/>
        <v/>
      </c>
      <c r="CD735" s="11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9" t="str">
        <f t="shared" si="3182"/>
        <v/>
      </c>
      <c r="CF735" s="1110" t="str">
        <f t="shared" si="3182"/>
        <v/>
      </c>
      <c r="CG735" s="1110" t="str">
        <f t="shared" si="3182"/>
        <v/>
      </c>
      <c r="CH735" s="1110" t="str">
        <f t="shared" si="3182"/>
        <v/>
      </c>
      <c r="CI735" s="1110" t="str">
        <f t="shared" si="3182"/>
        <v/>
      </c>
      <c r="CJ735" s="1110" t="str">
        <f t="shared" si="3182"/>
        <v/>
      </c>
      <c r="CK735" s="1111" t="str">
        <f t="shared" si="3182"/>
        <v/>
      </c>
      <c r="CL735" s="1111" t="str">
        <f t="shared" si="3182"/>
        <v/>
      </c>
      <c r="CM735" s="1111" t="str">
        <f t="shared" si="3182"/>
        <v/>
      </c>
      <c r="CN735" s="1110" t="str">
        <f t="shared" si="3182"/>
        <v/>
      </c>
      <c r="CO735" s="1110" t="str">
        <f t="shared" si="3182"/>
        <v/>
      </c>
      <c r="CP735" s="1110" t="str">
        <f t="shared" si="3182"/>
        <v/>
      </c>
      <c r="CQ735" s="1110" t="str">
        <f t="shared" si="3182"/>
        <v/>
      </c>
      <c r="CR735" s="1110" t="str">
        <f t="shared" si="3182"/>
        <v/>
      </c>
      <c r="CS735" s="1109" t="str">
        <f t="shared" si="3182"/>
        <v/>
      </c>
      <c r="CT735" s="1112" t="str">
        <f t="shared" si="3182"/>
        <v/>
      </c>
      <c r="CU735" s="324" t="str">
        <f t="shared" si="3183"/>
        <v/>
      </c>
      <c r="CV735" s="325" t="str">
        <f t="shared" si="3183"/>
        <v/>
      </c>
      <c r="CW735" s="326" t="str">
        <f t="shared" si="3183"/>
        <v/>
      </c>
      <c r="CX735" s="326" t="str">
        <f t="shared" si="3183"/>
        <v/>
      </c>
      <c r="CY735" s="326" t="str">
        <f t="shared" si="3183"/>
        <v/>
      </c>
      <c r="CZ735" s="326" t="str">
        <f t="shared" si="3183"/>
        <v/>
      </c>
      <c r="DA735" s="326" t="str">
        <f t="shared" si="3183"/>
        <v/>
      </c>
      <c r="DB735" s="327" t="str">
        <f t="shared" si="3183"/>
        <v/>
      </c>
      <c r="DC735" s="327" t="str">
        <f t="shared" si="3183"/>
        <v/>
      </c>
      <c r="DD735" s="327" t="str">
        <f t="shared" si="3183"/>
        <v/>
      </c>
      <c r="DE735" s="326" t="str">
        <f t="shared" si="3184"/>
        <v/>
      </c>
      <c r="DF735" s="326" t="str">
        <f t="shared" si="3184"/>
        <v/>
      </c>
      <c r="DG735" s="326" t="str">
        <f t="shared" si="3184"/>
        <v/>
      </c>
      <c r="DH735" s="326" t="str">
        <f t="shared" si="3184"/>
        <v/>
      </c>
      <c r="DI735" s="326" t="str">
        <f t="shared" si="3184"/>
        <v/>
      </c>
      <c r="DJ735" s="325" t="str">
        <f t="shared" si="3184"/>
        <v/>
      </c>
      <c r="DK735" s="324" t="str">
        <f t="shared" si="3184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185">IF(B733="","",B732*B733*B734*B735)</f>
        <v/>
      </c>
      <c r="C736" s="383" t="str">
        <f t="shared" si="3185"/>
        <v/>
      </c>
      <c r="D736" s="383" t="str">
        <f t="shared" si="3185"/>
        <v/>
      </c>
      <c r="E736" s="383" t="str">
        <f t="shared" si="3185"/>
        <v/>
      </c>
      <c r="F736" s="383" t="str">
        <f t="shared" si="3185"/>
        <v/>
      </c>
      <c r="G736" s="383" t="str">
        <f t="shared" si="3185"/>
        <v/>
      </c>
      <c r="H736" s="383" t="str">
        <f t="shared" si="3185"/>
        <v/>
      </c>
      <c r="I736" s="383" t="str">
        <f t="shared" si="3185"/>
        <v/>
      </c>
      <c r="J736" s="383" t="str">
        <f t="shared" si="3185"/>
        <v/>
      </c>
      <c r="K736" s="383" t="str">
        <f t="shared" ref="K736:R736" si="3186">IF(K733="","",K732*K733*K734*K735)</f>
        <v/>
      </c>
      <c r="L736" s="383" t="str">
        <f t="shared" si="3186"/>
        <v/>
      </c>
      <c r="M736" s="383" t="str">
        <f t="shared" si="3186"/>
        <v/>
      </c>
      <c r="N736" s="383" t="str">
        <f t="shared" si="3186"/>
        <v/>
      </c>
      <c r="O736" s="383" t="str">
        <f t="shared" si="3186"/>
        <v/>
      </c>
      <c r="P736" s="383" t="str">
        <f t="shared" si="3186"/>
        <v/>
      </c>
      <c r="Q736" s="383" t="str">
        <f t="shared" si="3186"/>
        <v/>
      </c>
      <c r="R736" s="383" t="str">
        <f t="shared" si="3186"/>
        <v/>
      </c>
      <c r="S736" s="423"/>
      <c r="T736" s="383" t="str">
        <f t="shared" ref="T736:AB736" si="3187">IF(T733="","",T732*T733*T734*T735)</f>
        <v/>
      </c>
      <c r="U736" s="383" t="str">
        <f t="shared" si="3187"/>
        <v/>
      </c>
      <c r="V736" s="383" t="str">
        <f t="shared" si="3187"/>
        <v/>
      </c>
      <c r="W736" s="383" t="str">
        <f t="shared" si="3187"/>
        <v/>
      </c>
      <c r="X736" s="383" t="str">
        <f t="shared" si="3187"/>
        <v/>
      </c>
      <c r="Y736" s="383" t="str">
        <f t="shared" si="3187"/>
        <v/>
      </c>
      <c r="Z736" s="383" t="str">
        <f t="shared" si="3187"/>
        <v/>
      </c>
      <c r="AA736" s="383" t="str">
        <f t="shared" si="3187"/>
        <v/>
      </c>
      <c r="AB736" s="383" t="str">
        <f t="shared" si="3187"/>
        <v/>
      </c>
      <c r="AC736" s="383" t="str">
        <f t="shared" ref="AC736:AJ736" si="3188">IF(AC733="","",AC732*AC733*AC734*AC735)</f>
        <v/>
      </c>
      <c r="AD736" s="383" t="str">
        <f t="shared" si="3188"/>
        <v/>
      </c>
      <c r="AE736" s="383" t="str">
        <f t="shared" si="3188"/>
        <v/>
      </c>
      <c r="AF736" s="383" t="str">
        <f t="shared" si="3188"/>
        <v/>
      </c>
      <c r="AG736" s="383" t="str">
        <f t="shared" si="3188"/>
        <v/>
      </c>
      <c r="AH736" s="383" t="str">
        <f t="shared" si="3188"/>
        <v/>
      </c>
      <c r="AI736" s="383" t="str">
        <f t="shared" si="3188"/>
        <v/>
      </c>
      <c r="AJ736" s="383" t="str">
        <f t="shared" si="3188"/>
        <v/>
      </c>
      <c r="AK736" s="423"/>
      <c r="AL736" s="383" t="str">
        <f t="shared" ref="AL736:AT736" si="3189">IF(AL733="","",AL732*AL733*AL734*AL735)</f>
        <v/>
      </c>
      <c r="AM736" s="383" t="str">
        <f t="shared" si="3189"/>
        <v/>
      </c>
      <c r="AN736" s="383" t="str">
        <f t="shared" si="3189"/>
        <v/>
      </c>
      <c r="AO736" s="383" t="str">
        <f t="shared" si="3189"/>
        <v/>
      </c>
      <c r="AP736" s="383" t="str">
        <f t="shared" si="3189"/>
        <v/>
      </c>
      <c r="AQ736" s="383" t="str">
        <f t="shared" si="3189"/>
        <v/>
      </c>
      <c r="AR736" s="383" t="str">
        <f t="shared" si="3189"/>
        <v/>
      </c>
      <c r="AS736" s="383" t="str">
        <f t="shared" si="3189"/>
        <v/>
      </c>
      <c r="AT736" s="383" t="str">
        <f t="shared" si="3189"/>
        <v/>
      </c>
      <c r="AU736" s="383" t="str">
        <f t="shared" ref="AU736:BB736" si="3190">IF(AU733="","",AU732*AU733*AU734*AU735)</f>
        <v/>
      </c>
      <c r="AV736" s="383" t="str">
        <f t="shared" si="3190"/>
        <v/>
      </c>
      <c r="AW736" s="383" t="str">
        <f t="shared" si="3190"/>
        <v/>
      </c>
      <c r="AX736" s="383" t="str">
        <f t="shared" si="3190"/>
        <v/>
      </c>
      <c r="AY736" s="383" t="str">
        <f t="shared" si="3190"/>
        <v/>
      </c>
      <c r="AZ736" s="383" t="str">
        <f t="shared" si="3190"/>
        <v/>
      </c>
      <c r="BA736" s="383" t="str">
        <f t="shared" si="3190"/>
        <v/>
      </c>
      <c r="BB736" s="383" t="str">
        <f t="shared" si="3190"/>
        <v/>
      </c>
      <c r="BC736" s="423"/>
      <c r="BD736" s="383" t="str">
        <f t="shared" ref="BD736:BL736" si="3191">IF(BD733="","",BD732*BD733*BD734*BD735)</f>
        <v/>
      </c>
      <c r="BE736" s="383" t="str">
        <f t="shared" si="3191"/>
        <v/>
      </c>
      <c r="BF736" s="383" t="str">
        <f t="shared" si="3191"/>
        <v/>
      </c>
      <c r="BG736" s="383" t="str">
        <f t="shared" si="3191"/>
        <v/>
      </c>
      <c r="BH736" s="383" t="str">
        <f t="shared" si="3191"/>
        <v/>
      </c>
      <c r="BI736" s="383" t="str">
        <f t="shared" si="3191"/>
        <v/>
      </c>
      <c r="BJ736" s="383" t="str">
        <f t="shared" si="3191"/>
        <v/>
      </c>
      <c r="BK736" s="383" t="str">
        <f t="shared" si="3191"/>
        <v/>
      </c>
      <c r="BL736" s="383" t="str">
        <f t="shared" si="3191"/>
        <v/>
      </c>
      <c r="BM736" s="383" t="str">
        <f t="shared" ref="BM736:BT736" si="3192">IF(BM733="","",BM732*BM733*BM734*BM735)</f>
        <v/>
      </c>
      <c r="BN736" s="383" t="str">
        <f t="shared" si="3192"/>
        <v/>
      </c>
      <c r="BO736" s="383" t="str">
        <f t="shared" si="3192"/>
        <v/>
      </c>
      <c r="BP736" s="383" t="str">
        <f t="shared" si="3192"/>
        <v/>
      </c>
      <c r="BQ736" s="383" t="str">
        <f t="shared" si="3192"/>
        <v/>
      </c>
      <c r="BR736" s="383" t="str">
        <f t="shared" si="3192"/>
        <v/>
      </c>
      <c r="BS736" s="383" t="str">
        <f t="shared" si="3192"/>
        <v/>
      </c>
      <c r="BT736" s="383" t="str">
        <f t="shared" si="3192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177"/>
        <v/>
      </c>
      <c r="CA736" s="373" t="str">
        <f t="shared" si="3178"/>
        <v/>
      </c>
      <c r="CB736" s="373" t="str">
        <f t="shared" si="3179"/>
        <v/>
      </c>
      <c r="CC736" s="462" t="str">
        <f t="shared" si="3180"/>
        <v/>
      </c>
      <c r="CD736" s="11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9" t="str">
        <f t="shared" si="3182"/>
        <v/>
      </c>
      <c r="CF736" s="1110" t="str">
        <f t="shared" si="3182"/>
        <v/>
      </c>
      <c r="CG736" s="1110" t="str">
        <f t="shared" si="3182"/>
        <v/>
      </c>
      <c r="CH736" s="1110" t="str">
        <f t="shared" si="3182"/>
        <v/>
      </c>
      <c r="CI736" s="1110" t="str">
        <f t="shared" si="3182"/>
        <v/>
      </c>
      <c r="CJ736" s="1110" t="str">
        <f t="shared" si="3182"/>
        <v/>
      </c>
      <c r="CK736" s="1111" t="str">
        <f t="shared" si="3182"/>
        <v/>
      </c>
      <c r="CL736" s="1111" t="str">
        <f t="shared" si="3182"/>
        <v/>
      </c>
      <c r="CM736" s="1111" t="str">
        <f t="shared" si="3182"/>
        <v/>
      </c>
      <c r="CN736" s="1110" t="str">
        <f t="shared" si="3182"/>
        <v/>
      </c>
      <c r="CO736" s="1110" t="str">
        <f t="shared" si="3182"/>
        <v/>
      </c>
      <c r="CP736" s="1110" t="str">
        <f t="shared" si="3182"/>
        <v/>
      </c>
      <c r="CQ736" s="1110" t="str">
        <f t="shared" si="3182"/>
        <v/>
      </c>
      <c r="CR736" s="1110" t="str">
        <f t="shared" si="3182"/>
        <v/>
      </c>
      <c r="CS736" s="1109" t="str">
        <f t="shared" si="3182"/>
        <v/>
      </c>
      <c r="CT736" s="1112" t="str">
        <f t="shared" si="3182"/>
        <v/>
      </c>
      <c r="CU736" s="324" t="str">
        <f t="shared" si="3183"/>
        <v/>
      </c>
      <c r="CV736" s="325" t="str">
        <f t="shared" si="3183"/>
        <v/>
      </c>
      <c r="CW736" s="326" t="str">
        <f t="shared" si="3183"/>
        <v/>
      </c>
      <c r="CX736" s="326" t="str">
        <f t="shared" si="3183"/>
        <v/>
      </c>
      <c r="CY736" s="326" t="str">
        <f t="shared" si="3183"/>
        <v/>
      </c>
      <c r="CZ736" s="326" t="str">
        <f t="shared" si="3183"/>
        <v/>
      </c>
      <c r="DA736" s="326" t="str">
        <f t="shared" si="3183"/>
        <v/>
      </c>
      <c r="DB736" s="327" t="str">
        <f t="shared" si="3183"/>
        <v/>
      </c>
      <c r="DC736" s="327" t="str">
        <f t="shared" si="3183"/>
        <v/>
      </c>
      <c r="DD736" s="327" t="str">
        <f t="shared" si="3183"/>
        <v/>
      </c>
      <c r="DE736" s="326" t="str">
        <f t="shared" si="3184"/>
        <v/>
      </c>
      <c r="DF736" s="326" t="str">
        <f t="shared" si="3184"/>
        <v/>
      </c>
      <c r="DG736" s="326" t="str">
        <f t="shared" si="3184"/>
        <v/>
      </c>
      <c r="DH736" s="326" t="str">
        <f t="shared" si="3184"/>
        <v/>
      </c>
      <c r="DI736" s="326" t="str">
        <f t="shared" si="3184"/>
        <v/>
      </c>
      <c r="DJ736" s="325" t="str">
        <f t="shared" si="3184"/>
        <v/>
      </c>
      <c r="DK736" s="324" t="str">
        <f t="shared" si="3184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177"/>
        <v/>
      </c>
      <c r="CA737" s="365" t="str">
        <f t="shared" si="3178"/>
        <v/>
      </c>
      <c r="CB737" s="365" t="str">
        <f t="shared" si="3179"/>
        <v/>
      </c>
      <c r="CC737" s="461" t="str">
        <f t="shared" si="3180"/>
        <v/>
      </c>
      <c r="CD737" s="1119"/>
      <c r="CE737" s="1119"/>
      <c r="CF737" s="1119"/>
      <c r="CG737" s="1119"/>
      <c r="CH737" s="1119"/>
      <c r="CI737" s="1119"/>
      <c r="CJ737" s="1119"/>
      <c r="CK737" s="1119"/>
      <c r="CL737" s="1119"/>
      <c r="CM737" s="1119"/>
      <c r="CN737" s="1119"/>
      <c r="CO737" s="1119"/>
      <c r="CP737" s="1119"/>
      <c r="CQ737" s="1119"/>
      <c r="CR737" s="1119"/>
      <c r="CS737" s="1119"/>
      <c r="CT737" s="1120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177"/>
        <v/>
      </c>
      <c r="CA738" s="373" t="str">
        <f t="shared" si="3178"/>
        <v/>
      </c>
      <c r="CB738" s="373" t="str">
        <f t="shared" si="3179"/>
        <v/>
      </c>
      <c r="CC738" s="462" t="str">
        <f t="shared" si="3180"/>
        <v/>
      </c>
      <c r="CD738" s="1108" t="str">
        <f t="shared" ref="CD738:CM741" si="319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9" t="str">
        <f t="shared" si="3193"/>
        <v/>
      </c>
      <c r="CF738" s="1110" t="str">
        <f t="shared" si="3193"/>
        <v/>
      </c>
      <c r="CG738" s="1110" t="str">
        <f t="shared" si="3193"/>
        <v/>
      </c>
      <c r="CH738" s="1110" t="str">
        <f t="shared" si="3193"/>
        <v/>
      </c>
      <c r="CI738" s="1110" t="str">
        <f t="shared" si="3193"/>
        <v/>
      </c>
      <c r="CJ738" s="1110" t="str">
        <f t="shared" si="3193"/>
        <v/>
      </c>
      <c r="CK738" s="1111" t="str">
        <f t="shared" si="3193"/>
        <v/>
      </c>
      <c r="CL738" s="1111" t="str">
        <f t="shared" si="3193"/>
        <v/>
      </c>
      <c r="CM738" s="1111" t="str">
        <f t="shared" si="3193"/>
        <v/>
      </c>
      <c r="CN738" s="1110" t="str">
        <f t="shared" ref="CN738:CT741" si="319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0" t="str">
        <f t="shared" si="3194"/>
        <v/>
      </c>
      <c r="CP738" s="1110" t="str">
        <f t="shared" si="3194"/>
        <v/>
      </c>
      <c r="CQ738" s="1110" t="str">
        <f t="shared" si="3194"/>
        <v/>
      </c>
      <c r="CR738" s="1110" t="str">
        <f t="shared" si="3194"/>
        <v/>
      </c>
      <c r="CS738" s="1109" t="str">
        <f t="shared" si="3194"/>
        <v/>
      </c>
      <c r="CT738" s="1112" t="str">
        <f t="shared" si="3194"/>
        <v/>
      </c>
      <c r="CU738" s="324" t="str">
        <f t="shared" ref="CU738:DD742" si="319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195"/>
        <v/>
      </c>
      <c r="CW738" s="326" t="str">
        <f t="shared" si="3195"/>
        <v/>
      </c>
      <c r="CX738" s="326" t="str">
        <f t="shared" si="3195"/>
        <v/>
      </c>
      <c r="CY738" s="326" t="str">
        <f t="shared" si="3195"/>
        <v/>
      </c>
      <c r="CZ738" s="326" t="str">
        <f t="shared" si="3195"/>
        <v/>
      </c>
      <c r="DA738" s="326" t="str">
        <f t="shared" si="3195"/>
        <v/>
      </c>
      <c r="DB738" s="327" t="str">
        <f t="shared" si="3195"/>
        <v/>
      </c>
      <c r="DC738" s="327" t="str">
        <f t="shared" si="3195"/>
        <v/>
      </c>
      <c r="DD738" s="327" t="str">
        <f t="shared" si="3195"/>
        <v/>
      </c>
      <c r="DE738" s="326" t="str">
        <f t="shared" ref="DE738:DK742" si="319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196"/>
        <v/>
      </c>
      <c r="DG738" s="326" t="str">
        <f t="shared" si="3196"/>
        <v/>
      </c>
      <c r="DH738" s="326" t="str">
        <f t="shared" si="3196"/>
        <v/>
      </c>
      <c r="DI738" s="326" t="str">
        <f t="shared" si="3196"/>
        <v/>
      </c>
      <c r="DJ738" s="325" t="str">
        <f t="shared" si="3196"/>
        <v/>
      </c>
      <c r="DK738" s="324" t="str">
        <f t="shared" si="3196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177"/>
        <v/>
      </c>
      <c r="CA739" s="373" t="str">
        <f t="shared" si="3178"/>
        <v/>
      </c>
      <c r="CB739" s="373" t="str">
        <f t="shared" si="3179"/>
        <v/>
      </c>
      <c r="CC739" s="462" t="str">
        <f t="shared" si="3180"/>
        <v/>
      </c>
      <c r="CD739" s="1108" t="str">
        <f t="shared" si="3193"/>
        <v/>
      </c>
      <c r="CE739" s="1109" t="str">
        <f t="shared" si="3193"/>
        <v/>
      </c>
      <c r="CF739" s="1110" t="str">
        <f t="shared" si="3193"/>
        <v/>
      </c>
      <c r="CG739" s="1110" t="str">
        <f t="shared" si="3193"/>
        <v/>
      </c>
      <c r="CH739" s="1110" t="str">
        <f t="shared" si="3193"/>
        <v/>
      </c>
      <c r="CI739" s="1110" t="str">
        <f t="shared" si="3193"/>
        <v/>
      </c>
      <c r="CJ739" s="1110" t="str">
        <f t="shared" si="3193"/>
        <v/>
      </c>
      <c r="CK739" s="1111" t="str">
        <f t="shared" si="3193"/>
        <v/>
      </c>
      <c r="CL739" s="1111" t="str">
        <f t="shared" si="3193"/>
        <v/>
      </c>
      <c r="CM739" s="1111" t="str">
        <f t="shared" si="3193"/>
        <v/>
      </c>
      <c r="CN739" s="1110" t="str">
        <f t="shared" si="3194"/>
        <v/>
      </c>
      <c r="CO739" s="1110" t="str">
        <f t="shared" si="3194"/>
        <v/>
      </c>
      <c r="CP739" s="1110" t="str">
        <f t="shared" si="3194"/>
        <v/>
      </c>
      <c r="CQ739" s="1110" t="str">
        <f t="shared" si="3194"/>
        <v/>
      </c>
      <c r="CR739" s="1110" t="str">
        <f t="shared" si="3194"/>
        <v/>
      </c>
      <c r="CS739" s="1109" t="str">
        <f t="shared" si="3194"/>
        <v/>
      </c>
      <c r="CT739" s="1112" t="str">
        <f t="shared" si="3194"/>
        <v/>
      </c>
      <c r="CU739" s="324" t="str">
        <f t="shared" si="3195"/>
        <v/>
      </c>
      <c r="CV739" s="325" t="str">
        <f t="shared" si="3195"/>
        <v/>
      </c>
      <c r="CW739" s="326" t="str">
        <f t="shared" si="3195"/>
        <v/>
      </c>
      <c r="CX739" s="326" t="str">
        <f t="shared" si="3195"/>
        <v/>
      </c>
      <c r="CY739" s="326" t="str">
        <f t="shared" si="3195"/>
        <v/>
      </c>
      <c r="CZ739" s="326" t="str">
        <f t="shared" si="3195"/>
        <v/>
      </c>
      <c r="DA739" s="326" t="str">
        <f t="shared" si="3195"/>
        <v/>
      </c>
      <c r="DB739" s="327" t="str">
        <f t="shared" si="3195"/>
        <v/>
      </c>
      <c r="DC739" s="327" t="str">
        <f t="shared" si="3195"/>
        <v/>
      </c>
      <c r="DD739" s="327" t="str">
        <f t="shared" si="3195"/>
        <v/>
      </c>
      <c r="DE739" s="326" t="str">
        <f t="shared" si="3196"/>
        <v/>
      </c>
      <c r="DF739" s="326" t="str">
        <f t="shared" si="3196"/>
        <v/>
      </c>
      <c r="DG739" s="326" t="str">
        <f t="shared" si="3196"/>
        <v/>
      </c>
      <c r="DH739" s="326" t="str">
        <f t="shared" si="3196"/>
        <v/>
      </c>
      <c r="DI739" s="326" t="str">
        <f t="shared" si="3196"/>
        <v/>
      </c>
      <c r="DJ739" s="325" t="str">
        <f t="shared" si="3196"/>
        <v/>
      </c>
      <c r="DK739" s="324" t="str">
        <f t="shared" si="3196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177"/>
        <v/>
      </c>
      <c r="CA740" s="373" t="str">
        <f t="shared" si="3178"/>
        <v/>
      </c>
      <c r="CB740" s="373" t="str">
        <f t="shared" si="3179"/>
        <v/>
      </c>
      <c r="CC740" s="462" t="str">
        <f t="shared" si="3180"/>
        <v/>
      </c>
      <c r="CD740" s="1108" t="str">
        <f t="shared" si="3193"/>
        <v/>
      </c>
      <c r="CE740" s="1109" t="str">
        <f t="shared" si="3193"/>
        <v/>
      </c>
      <c r="CF740" s="1110" t="str">
        <f t="shared" si="3193"/>
        <v/>
      </c>
      <c r="CG740" s="1110" t="str">
        <f t="shared" si="3193"/>
        <v/>
      </c>
      <c r="CH740" s="1110" t="str">
        <f t="shared" si="3193"/>
        <v/>
      </c>
      <c r="CI740" s="1110" t="str">
        <f t="shared" si="3193"/>
        <v/>
      </c>
      <c r="CJ740" s="1110" t="str">
        <f t="shared" si="3193"/>
        <v/>
      </c>
      <c r="CK740" s="1111" t="str">
        <f t="shared" si="3193"/>
        <v/>
      </c>
      <c r="CL740" s="1111" t="str">
        <f t="shared" si="3193"/>
        <v/>
      </c>
      <c r="CM740" s="1111" t="str">
        <f t="shared" si="3193"/>
        <v/>
      </c>
      <c r="CN740" s="1110" t="str">
        <f t="shared" si="3194"/>
        <v/>
      </c>
      <c r="CO740" s="1110" t="str">
        <f t="shared" si="3194"/>
        <v/>
      </c>
      <c r="CP740" s="1110" t="str">
        <f t="shared" si="3194"/>
        <v/>
      </c>
      <c r="CQ740" s="1110" t="str">
        <f t="shared" si="3194"/>
        <v/>
      </c>
      <c r="CR740" s="1110" t="str">
        <f t="shared" si="3194"/>
        <v/>
      </c>
      <c r="CS740" s="1109" t="str">
        <f t="shared" si="3194"/>
        <v/>
      </c>
      <c r="CT740" s="1112" t="str">
        <f t="shared" si="3194"/>
        <v/>
      </c>
      <c r="CU740" s="324" t="str">
        <f t="shared" si="3195"/>
        <v/>
      </c>
      <c r="CV740" s="325" t="str">
        <f t="shared" si="3195"/>
        <v/>
      </c>
      <c r="CW740" s="326" t="str">
        <f t="shared" si="3195"/>
        <v/>
      </c>
      <c r="CX740" s="326" t="str">
        <f t="shared" si="3195"/>
        <v/>
      </c>
      <c r="CY740" s="326" t="str">
        <f t="shared" si="3195"/>
        <v/>
      </c>
      <c r="CZ740" s="326" t="str">
        <f t="shared" si="3195"/>
        <v/>
      </c>
      <c r="DA740" s="326" t="str">
        <f t="shared" si="3195"/>
        <v/>
      </c>
      <c r="DB740" s="327" t="str">
        <f t="shared" si="3195"/>
        <v/>
      </c>
      <c r="DC740" s="327" t="str">
        <f t="shared" si="3195"/>
        <v/>
      </c>
      <c r="DD740" s="327" t="str">
        <f t="shared" si="3195"/>
        <v/>
      </c>
      <c r="DE740" s="326" t="str">
        <f t="shared" si="3196"/>
        <v/>
      </c>
      <c r="DF740" s="326" t="str">
        <f t="shared" si="3196"/>
        <v/>
      </c>
      <c r="DG740" s="326" t="str">
        <f t="shared" si="3196"/>
        <v/>
      </c>
      <c r="DH740" s="326" t="str">
        <f t="shared" si="3196"/>
        <v/>
      </c>
      <c r="DI740" s="326" t="str">
        <f t="shared" si="3196"/>
        <v/>
      </c>
      <c r="DJ740" s="325" t="str">
        <f t="shared" si="3196"/>
        <v/>
      </c>
      <c r="DK740" s="324" t="str">
        <f t="shared" si="3196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177"/>
        <v/>
      </c>
      <c r="CA741" s="373" t="str">
        <f t="shared" si="3178"/>
        <v/>
      </c>
      <c r="CB741" s="373" t="str">
        <f t="shared" si="3179"/>
        <v/>
      </c>
      <c r="CC741" s="462" t="str">
        <f t="shared" si="3180"/>
        <v/>
      </c>
      <c r="CD741" s="1108" t="str">
        <f t="shared" si="3193"/>
        <v/>
      </c>
      <c r="CE741" s="1109" t="str">
        <f t="shared" si="3193"/>
        <v/>
      </c>
      <c r="CF741" s="1110" t="str">
        <f t="shared" si="3193"/>
        <v/>
      </c>
      <c r="CG741" s="1110" t="str">
        <f t="shared" si="3193"/>
        <v/>
      </c>
      <c r="CH741" s="1110" t="str">
        <f t="shared" si="3193"/>
        <v/>
      </c>
      <c r="CI741" s="1110" t="str">
        <f t="shared" si="3193"/>
        <v/>
      </c>
      <c r="CJ741" s="1110" t="str">
        <f t="shared" si="3193"/>
        <v/>
      </c>
      <c r="CK741" s="1111" t="str">
        <f t="shared" si="3193"/>
        <v/>
      </c>
      <c r="CL741" s="1111" t="str">
        <f t="shared" si="3193"/>
        <v/>
      </c>
      <c r="CM741" s="1111" t="str">
        <f t="shared" si="3193"/>
        <v/>
      </c>
      <c r="CN741" s="1110" t="str">
        <f t="shared" si="3194"/>
        <v/>
      </c>
      <c r="CO741" s="1110" t="str">
        <f t="shared" si="3194"/>
        <v/>
      </c>
      <c r="CP741" s="1110" t="str">
        <f t="shared" si="3194"/>
        <v/>
      </c>
      <c r="CQ741" s="1110" t="str">
        <f t="shared" si="3194"/>
        <v/>
      </c>
      <c r="CR741" s="1110" t="str">
        <f t="shared" si="3194"/>
        <v/>
      </c>
      <c r="CS741" s="1109" t="str">
        <f t="shared" si="3194"/>
        <v/>
      </c>
      <c r="CT741" s="1112" t="str">
        <f t="shared" si="3194"/>
        <v/>
      </c>
      <c r="CU741" s="324" t="str">
        <f t="shared" si="3195"/>
        <v/>
      </c>
      <c r="CV741" s="325" t="str">
        <f t="shared" si="3195"/>
        <v/>
      </c>
      <c r="CW741" s="326" t="str">
        <f t="shared" si="3195"/>
        <v/>
      </c>
      <c r="CX741" s="326" t="str">
        <f t="shared" si="3195"/>
        <v/>
      </c>
      <c r="CY741" s="326" t="str">
        <f t="shared" si="3195"/>
        <v/>
      </c>
      <c r="CZ741" s="326" t="str">
        <f t="shared" si="3195"/>
        <v/>
      </c>
      <c r="DA741" s="326" t="str">
        <f t="shared" si="3195"/>
        <v/>
      </c>
      <c r="DB741" s="327" t="str">
        <f t="shared" si="3195"/>
        <v/>
      </c>
      <c r="DC741" s="327" t="str">
        <f t="shared" si="3195"/>
        <v/>
      </c>
      <c r="DD741" s="327" t="str">
        <f t="shared" si="3195"/>
        <v/>
      </c>
      <c r="DE741" s="326" t="str">
        <f t="shared" si="3196"/>
        <v/>
      </c>
      <c r="DF741" s="326" t="str">
        <f t="shared" si="3196"/>
        <v/>
      </c>
      <c r="DG741" s="326" t="str">
        <f t="shared" si="3196"/>
        <v/>
      </c>
      <c r="DH741" s="326" t="str">
        <f t="shared" si="3196"/>
        <v/>
      </c>
      <c r="DI741" s="326" t="str">
        <f t="shared" si="3196"/>
        <v/>
      </c>
      <c r="DJ741" s="325" t="str">
        <f t="shared" si="3196"/>
        <v/>
      </c>
      <c r="DK741" s="324" t="str">
        <f t="shared" si="3196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177"/>
        <v>0</v>
      </c>
      <c r="CA742" s="373">
        <f t="shared" si="3178"/>
        <v>60</v>
      </c>
      <c r="CB742" s="373">
        <f t="shared" si="3179"/>
        <v>0</v>
      </c>
      <c r="CC742" s="462">
        <f t="shared" si="3180"/>
        <v>0</v>
      </c>
      <c r="CD742" s="110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9">
        <f t="shared" ref="CE742:CT742" si="319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10">
        <f t="shared" si="3197"/>
        <v>0</v>
      </c>
      <c r="CG742" s="1110">
        <f t="shared" si="3197"/>
        <v>0</v>
      </c>
      <c r="CH742" s="1110">
        <f t="shared" si="3197"/>
        <v>0</v>
      </c>
      <c r="CI742" s="1110">
        <f t="shared" si="3197"/>
        <v>0</v>
      </c>
      <c r="CJ742" s="1110">
        <f t="shared" si="3197"/>
        <v>0</v>
      </c>
      <c r="CK742" s="1111">
        <f t="shared" si="3197"/>
        <v>0</v>
      </c>
      <c r="CL742" s="1111">
        <f t="shared" si="3197"/>
        <v>0</v>
      </c>
      <c r="CM742" s="1111">
        <f t="shared" si="3197"/>
        <v>0</v>
      </c>
      <c r="CN742" s="1110">
        <f t="shared" si="3197"/>
        <v>0</v>
      </c>
      <c r="CO742" s="1110">
        <f t="shared" si="3197"/>
        <v>0</v>
      </c>
      <c r="CP742" s="1110">
        <f t="shared" si="3197"/>
        <v>0</v>
      </c>
      <c r="CQ742" s="1110">
        <f t="shared" si="3197"/>
        <v>0</v>
      </c>
      <c r="CR742" s="1110">
        <f t="shared" si="3197"/>
        <v>0</v>
      </c>
      <c r="CS742" s="1109">
        <f t="shared" si="3197"/>
        <v>0</v>
      </c>
      <c r="CT742" s="1112">
        <f t="shared" si="3197"/>
        <v>0</v>
      </c>
      <c r="CU742" s="324">
        <f t="shared" si="3195"/>
        <v>0</v>
      </c>
      <c r="CV742" s="325">
        <f t="shared" si="3195"/>
        <v>0</v>
      </c>
      <c r="CW742" s="326">
        <f t="shared" si="3195"/>
        <v>0</v>
      </c>
      <c r="CX742" s="326">
        <f t="shared" si="3195"/>
        <v>0</v>
      </c>
      <c r="CY742" s="326">
        <f t="shared" si="3195"/>
        <v>0</v>
      </c>
      <c r="CZ742" s="326">
        <f t="shared" si="3195"/>
        <v>0</v>
      </c>
      <c r="DA742" s="326">
        <f t="shared" si="3195"/>
        <v>0</v>
      </c>
      <c r="DB742" s="327">
        <f t="shared" si="3195"/>
        <v>0</v>
      </c>
      <c r="DC742" s="327">
        <f t="shared" si="3195"/>
        <v>0</v>
      </c>
      <c r="DD742" s="327">
        <f t="shared" si="3195"/>
        <v>0</v>
      </c>
      <c r="DE742" s="326">
        <f t="shared" si="3196"/>
        <v>0</v>
      </c>
      <c r="DF742" s="326">
        <f t="shared" si="3196"/>
        <v>0</v>
      </c>
      <c r="DG742" s="326">
        <f t="shared" si="3196"/>
        <v>0</v>
      </c>
      <c r="DH742" s="326">
        <f t="shared" si="3196"/>
        <v>0</v>
      </c>
      <c r="DI742" s="326">
        <f t="shared" si="3196"/>
        <v>0</v>
      </c>
      <c r="DJ742" s="325">
        <f t="shared" si="3196"/>
        <v>0</v>
      </c>
      <c r="DK742" s="324">
        <f t="shared" si="3196"/>
        <v>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9"/>
      <c r="CE743" s="1119"/>
      <c r="CF743" s="1119"/>
      <c r="CG743" s="1119"/>
      <c r="CH743" s="1119"/>
      <c r="CI743" s="1119"/>
      <c r="CJ743" s="1119"/>
      <c r="CK743" s="1119"/>
      <c r="CL743" s="1119"/>
      <c r="CM743" s="1119"/>
      <c r="CN743" s="1119"/>
      <c r="CO743" s="1119"/>
      <c r="CP743" s="1119"/>
      <c r="CQ743" s="1119"/>
      <c r="CR743" s="1119"/>
      <c r="CS743" s="1119"/>
      <c r="CT743" s="1119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198">IF(DL744&lt;3,"",(SUM(B744:R744)-MIN(B744:R744)-MAX(B744:R744))/(DL744-2))</f>
        <v/>
      </c>
      <c r="CA744" s="373" t="str">
        <f t="shared" ref="CA744:CA759" si="3199">IF(DM744&lt;3,"",(SUM(T744:AJ744)-MIN(T744:AJ744)-MAX(T744:AJ744))/(DM744-2))</f>
        <v/>
      </c>
      <c r="CB744" s="373" t="str">
        <f t="shared" ref="CB744:CB759" si="3200">IF(DN744&lt;3,"",(SUM(AL744:BB744)-MIN(AL744:BB744)-MAX(AL744:BB744))/(DN744-2))</f>
        <v/>
      </c>
      <c r="CC744" s="462" t="str">
        <f t="shared" ref="CC744:CC759" si="3201">IF(DO744&lt;3,"",(SUM(BD744:BT744)-MIN(BD744:BT744)-MAX(BD744:BT744))/(DO744-2))</f>
        <v/>
      </c>
      <c r="CD744" s="1108" t="str">
        <f t="shared" ref="CD744:CM747" si="320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9" t="str">
        <f t="shared" si="3202"/>
        <v/>
      </c>
      <c r="CF744" s="1110" t="str">
        <f t="shared" si="3202"/>
        <v/>
      </c>
      <c r="CG744" s="1110" t="str">
        <f t="shared" si="3202"/>
        <v/>
      </c>
      <c r="CH744" s="1110" t="str">
        <f t="shared" si="3202"/>
        <v/>
      </c>
      <c r="CI744" s="1110" t="str">
        <f t="shared" si="3202"/>
        <v/>
      </c>
      <c r="CJ744" s="1110" t="str">
        <f t="shared" si="3202"/>
        <v/>
      </c>
      <c r="CK744" s="1111" t="str">
        <f t="shared" si="3202"/>
        <v/>
      </c>
      <c r="CL744" s="1111" t="str">
        <f t="shared" si="3202"/>
        <v/>
      </c>
      <c r="CM744" s="1111" t="str">
        <f t="shared" si="3202"/>
        <v/>
      </c>
      <c r="CN744" s="1110" t="str">
        <f t="shared" ref="CN744:CT747" si="320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0" t="str">
        <f t="shared" si="3203"/>
        <v/>
      </c>
      <c r="CP744" s="1110" t="str">
        <f t="shared" si="3203"/>
        <v/>
      </c>
      <c r="CQ744" s="1110" t="str">
        <f t="shared" si="3203"/>
        <v/>
      </c>
      <c r="CR744" s="1110" t="str">
        <f t="shared" si="3203"/>
        <v/>
      </c>
      <c r="CS744" s="1109" t="str">
        <f t="shared" si="3203"/>
        <v/>
      </c>
      <c r="CT744" s="1112" t="str">
        <f t="shared" si="3203"/>
        <v/>
      </c>
      <c r="CU744" s="324" t="str">
        <f t="shared" ref="CU744:DD748" si="320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04"/>
        <v/>
      </c>
      <c r="CW744" s="326" t="str">
        <f t="shared" si="3204"/>
        <v/>
      </c>
      <c r="CX744" s="326" t="str">
        <f t="shared" si="3204"/>
        <v/>
      </c>
      <c r="CY744" s="326" t="str">
        <f t="shared" si="3204"/>
        <v/>
      </c>
      <c r="CZ744" s="326" t="str">
        <f t="shared" si="3204"/>
        <v/>
      </c>
      <c r="DA744" s="326" t="str">
        <f t="shared" si="3204"/>
        <v/>
      </c>
      <c r="DB744" s="327" t="str">
        <f t="shared" si="3204"/>
        <v/>
      </c>
      <c r="DC744" s="327" t="str">
        <f t="shared" si="3204"/>
        <v/>
      </c>
      <c r="DD744" s="327" t="str">
        <f t="shared" si="3204"/>
        <v/>
      </c>
      <c r="DE744" s="326" t="str">
        <f t="shared" ref="DE744:DK748" si="320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05"/>
        <v/>
      </c>
      <c r="DG744" s="326" t="str">
        <f t="shared" si="3205"/>
        <v/>
      </c>
      <c r="DH744" s="326" t="str">
        <f t="shared" si="3205"/>
        <v/>
      </c>
      <c r="DI744" s="326" t="str">
        <f t="shared" si="3205"/>
        <v/>
      </c>
      <c r="DJ744" s="325" t="str">
        <f t="shared" si="3205"/>
        <v/>
      </c>
      <c r="DK744" s="324" t="str">
        <f t="shared" si="3205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198"/>
        <v/>
      </c>
      <c r="CA745" s="373" t="str">
        <f t="shared" si="3199"/>
        <v/>
      </c>
      <c r="CB745" s="373" t="str">
        <f t="shared" si="3200"/>
        <v/>
      </c>
      <c r="CC745" s="462" t="str">
        <f t="shared" si="3201"/>
        <v/>
      </c>
      <c r="CD745" s="1108" t="str">
        <f t="shared" si="3202"/>
        <v/>
      </c>
      <c r="CE745" s="1109" t="str">
        <f t="shared" si="3202"/>
        <v/>
      </c>
      <c r="CF745" s="1110" t="str">
        <f t="shared" si="3202"/>
        <v/>
      </c>
      <c r="CG745" s="1110" t="str">
        <f t="shared" si="3202"/>
        <v/>
      </c>
      <c r="CH745" s="1110" t="str">
        <f t="shared" si="3202"/>
        <v/>
      </c>
      <c r="CI745" s="1110" t="str">
        <f t="shared" si="3202"/>
        <v/>
      </c>
      <c r="CJ745" s="1110" t="str">
        <f t="shared" si="3202"/>
        <v/>
      </c>
      <c r="CK745" s="1111" t="str">
        <f t="shared" si="3202"/>
        <v/>
      </c>
      <c r="CL745" s="1111" t="str">
        <f t="shared" si="3202"/>
        <v/>
      </c>
      <c r="CM745" s="1111" t="str">
        <f t="shared" si="3202"/>
        <v/>
      </c>
      <c r="CN745" s="1110" t="str">
        <f t="shared" si="3203"/>
        <v/>
      </c>
      <c r="CO745" s="1110" t="str">
        <f t="shared" si="3203"/>
        <v/>
      </c>
      <c r="CP745" s="1110" t="str">
        <f t="shared" si="3203"/>
        <v/>
      </c>
      <c r="CQ745" s="1110" t="str">
        <f t="shared" si="3203"/>
        <v/>
      </c>
      <c r="CR745" s="1110" t="str">
        <f t="shared" si="3203"/>
        <v/>
      </c>
      <c r="CS745" s="1109" t="str">
        <f t="shared" si="3203"/>
        <v/>
      </c>
      <c r="CT745" s="1112" t="str">
        <f t="shared" si="3203"/>
        <v/>
      </c>
      <c r="CU745" s="324" t="str">
        <f t="shared" si="3204"/>
        <v/>
      </c>
      <c r="CV745" s="325" t="str">
        <f t="shared" si="3204"/>
        <v/>
      </c>
      <c r="CW745" s="326" t="str">
        <f t="shared" si="3204"/>
        <v/>
      </c>
      <c r="CX745" s="326" t="str">
        <f t="shared" si="3204"/>
        <v/>
      </c>
      <c r="CY745" s="326" t="str">
        <f t="shared" si="3204"/>
        <v/>
      </c>
      <c r="CZ745" s="326" t="str">
        <f t="shared" si="3204"/>
        <v/>
      </c>
      <c r="DA745" s="326" t="str">
        <f t="shared" si="3204"/>
        <v/>
      </c>
      <c r="DB745" s="327" t="str">
        <f t="shared" si="3204"/>
        <v/>
      </c>
      <c r="DC745" s="327" t="str">
        <f t="shared" si="3204"/>
        <v/>
      </c>
      <c r="DD745" s="327" t="str">
        <f t="shared" si="3204"/>
        <v/>
      </c>
      <c r="DE745" s="326" t="str">
        <f t="shared" si="3205"/>
        <v/>
      </c>
      <c r="DF745" s="326" t="str">
        <f t="shared" si="3205"/>
        <v/>
      </c>
      <c r="DG745" s="326" t="str">
        <f t="shared" si="3205"/>
        <v/>
      </c>
      <c r="DH745" s="326" t="str">
        <f t="shared" si="3205"/>
        <v/>
      </c>
      <c r="DI745" s="326" t="str">
        <f t="shared" si="3205"/>
        <v/>
      </c>
      <c r="DJ745" s="325" t="str">
        <f t="shared" si="3205"/>
        <v/>
      </c>
      <c r="DK745" s="324" t="str">
        <f t="shared" si="3205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198"/>
        <v/>
      </c>
      <c r="CA746" s="373" t="str">
        <f t="shared" si="3199"/>
        <v/>
      </c>
      <c r="CB746" s="373" t="str">
        <f t="shared" si="3200"/>
        <v/>
      </c>
      <c r="CC746" s="462" t="str">
        <f t="shared" si="3201"/>
        <v/>
      </c>
      <c r="CD746" s="1108" t="str">
        <f t="shared" si="3202"/>
        <v/>
      </c>
      <c r="CE746" s="1109" t="str">
        <f t="shared" si="3202"/>
        <v/>
      </c>
      <c r="CF746" s="1110" t="str">
        <f t="shared" si="3202"/>
        <v/>
      </c>
      <c r="CG746" s="1110" t="str">
        <f t="shared" si="3202"/>
        <v/>
      </c>
      <c r="CH746" s="1110" t="str">
        <f t="shared" si="3202"/>
        <v/>
      </c>
      <c r="CI746" s="1110" t="str">
        <f t="shared" si="3202"/>
        <v/>
      </c>
      <c r="CJ746" s="1110" t="str">
        <f t="shared" si="3202"/>
        <v/>
      </c>
      <c r="CK746" s="1111" t="str">
        <f t="shared" si="3202"/>
        <v/>
      </c>
      <c r="CL746" s="1111" t="str">
        <f t="shared" si="3202"/>
        <v/>
      </c>
      <c r="CM746" s="1111" t="str">
        <f t="shared" si="3202"/>
        <v/>
      </c>
      <c r="CN746" s="1110" t="str">
        <f t="shared" si="3203"/>
        <v/>
      </c>
      <c r="CO746" s="1110" t="str">
        <f t="shared" si="3203"/>
        <v/>
      </c>
      <c r="CP746" s="1110" t="str">
        <f t="shared" si="3203"/>
        <v/>
      </c>
      <c r="CQ746" s="1110" t="str">
        <f t="shared" si="3203"/>
        <v/>
      </c>
      <c r="CR746" s="1110" t="str">
        <f t="shared" si="3203"/>
        <v/>
      </c>
      <c r="CS746" s="1109" t="str">
        <f t="shared" si="3203"/>
        <v/>
      </c>
      <c r="CT746" s="1112" t="str">
        <f t="shared" si="3203"/>
        <v/>
      </c>
      <c r="CU746" s="324" t="str">
        <f t="shared" si="3204"/>
        <v/>
      </c>
      <c r="CV746" s="325" t="str">
        <f t="shared" si="3204"/>
        <v/>
      </c>
      <c r="CW746" s="326" t="str">
        <f t="shared" si="3204"/>
        <v/>
      </c>
      <c r="CX746" s="326" t="str">
        <f t="shared" si="3204"/>
        <v/>
      </c>
      <c r="CY746" s="326" t="str">
        <f t="shared" si="3204"/>
        <v/>
      </c>
      <c r="CZ746" s="326" t="str">
        <f t="shared" si="3204"/>
        <v/>
      </c>
      <c r="DA746" s="326" t="str">
        <f t="shared" si="3204"/>
        <v/>
      </c>
      <c r="DB746" s="327" t="str">
        <f t="shared" si="3204"/>
        <v/>
      </c>
      <c r="DC746" s="327" t="str">
        <f t="shared" si="3204"/>
        <v/>
      </c>
      <c r="DD746" s="327" t="str">
        <f t="shared" si="3204"/>
        <v/>
      </c>
      <c r="DE746" s="326" t="str">
        <f t="shared" si="3205"/>
        <v/>
      </c>
      <c r="DF746" s="326" t="str">
        <f t="shared" si="3205"/>
        <v/>
      </c>
      <c r="DG746" s="326" t="str">
        <f t="shared" si="3205"/>
        <v/>
      </c>
      <c r="DH746" s="326" t="str">
        <f t="shared" si="3205"/>
        <v/>
      </c>
      <c r="DI746" s="326" t="str">
        <f t="shared" si="3205"/>
        <v/>
      </c>
      <c r="DJ746" s="325" t="str">
        <f t="shared" si="3205"/>
        <v/>
      </c>
      <c r="DK746" s="324" t="str">
        <f t="shared" si="3205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198"/>
        <v/>
      </c>
      <c r="CA747" s="373" t="str">
        <f t="shared" si="3199"/>
        <v/>
      </c>
      <c r="CB747" s="373" t="str">
        <f t="shared" si="3200"/>
        <v/>
      </c>
      <c r="CC747" s="462" t="str">
        <f t="shared" si="3201"/>
        <v/>
      </c>
      <c r="CD747" s="1108" t="str">
        <f t="shared" si="3202"/>
        <v/>
      </c>
      <c r="CE747" s="1109" t="str">
        <f t="shared" si="3202"/>
        <v/>
      </c>
      <c r="CF747" s="1110" t="str">
        <f t="shared" si="3202"/>
        <v/>
      </c>
      <c r="CG747" s="1110" t="str">
        <f t="shared" si="3202"/>
        <v/>
      </c>
      <c r="CH747" s="1110" t="str">
        <f t="shared" si="3202"/>
        <v/>
      </c>
      <c r="CI747" s="1110" t="str">
        <f t="shared" si="3202"/>
        <v/>
      </c>
      <c r="CJ747" s="1110" t="str">
        <f t="shared" si="3202"/>
        <v/>
      </c>
      <c r="CK747" s="1111" t="str">
        <f t="shared" si="3202"/>
        <v/>
      </c>
      <c r="CL747" s="1111" t="str">
        <f t="shared" si="3202"/>
        <v/>
      </c>
      <c r="CM747" s="1111" t="str">
        <f t="shared" si="3202"/>
        <v/>
      </c>
      <c r="CN747" s="1110" t="str">
        <f t="shared" si="3203"/>
        <v/>
      </c>
      <c r="CO747" s="1110" t="str">
        <f t="shared" si="3203"/>
        <v/>
      </c>
      <c r="CP747" s="1110" t="str">
        <f t="shared" si="3203"/>
        <v/>
      </c>
      <c r="CQ747" s="1110" t="str">
        <f t="shared" si="3203"/>
        <v/>
      </c>
      <c r="CR747" s="1110" t="str">
        <f t="shared" si="3203"/>
        <v/>
      </c>
      <c r="CS747" s="1109" t="str">
        <f t="shared" si="3203"/>
        <v/>
      </c>
      <c r="CT747" s="1112" t="str">
        <f t="shared" si="3203"/>
        <v/>
      </c>
      <c r="CU747" s="324" t="str">
        <f t="shared" si="3204"/>
        <v/>
      </c>
      <c r="CV747" s="325" t="str">
        <f t="shared" si="3204"/>
        <v/>
      </c>
      <c r="CW747" s="326" t="str">
        <f t="shared" si="3204"/>
        <v/>
      </c>
      <c r="CX747" s="326" t="str">
        <f t="shared" si="3204"/>
        <v/>
      </c>
      <c r="CY747" s="326" t="str">
        <f t="shared" si="3204"/>
        <v/>
      </c>
      <c r="CZ747" s="326" t="str">
        <f t="shared" si="3204"/>
        <v/>
      </c>
      <c r="DA747" s="326" t="str">
        <f t="shared" si="3204"/>
        <v/>
      </c>
      <c r="DB747" s="327" t="str">
        <f t="shared" si="3204"/>
        <v/>
      </c>
      <c r="DC747" s="327" t="str">
        <f t="shared" si="3204"/>
        <v/>
      </c>
      <c r="DD747" s="327" t="str">
        <f t="shared" si="3204"/>
        <v/>
      </c>
      <c r="DE747" s="326" t="str">
        <f t="shared" si="3205"/>
        <v/>
      </c>
      <c r="DF747" s="326" t="str">
        <f t="shared" si="3205"/>
        <v/>
      </c>
      <c r="DG747" s="326" t="str">
        <f t="shared" si="3205"/>
        <v/>
      </c>
      <c r="DH747" s="326" t="str">
        <f t="shared" si="3205"/>
        <v/>
      </c>
      <c r="DI747" s="326" t="str">
        <f t="shared" si="3205"/>
        <v/>
      </c>
      <c r="DJ747" s="325" t="str">
        <f t="shared" si="3205"/>
        <v/>
      </c>
      <c r="DK747" s="324" t="str">
        <f t="shared" si="3205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198"/>
        <v>0</v>
      </c>
      <c r="CA748" s="373">
        <f t="shared" si="3199"/>
        <v>0</v>
      </c>
      <c r="CB748" s="373">
        <f t="shared" si="3200"/>
        <v>0</v>
      </c>
      <c r="CC748" s="462">
        <f t="shared" si="3201"/>
        <v>0</v>
      </c>
      <c r="CD748" s="110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9">
        <f t="shared" ref="CE748:CT748" si="320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10">
        <f t="shared" si="3206"/>
        <v>0</v>
      </c>
      <c r="CG748" s="1110">
        <f t="shared" si="3206"/>
        <v>0</v>
      </c>
      <c r="CH748" s="1110">
        <f t="shared" si="3206"/>
        <v>0</v>
      </c>
      <c r="CI748" s="1110">
        <f t="shared" si="3206"/>
        <v>0</v>
      </c>
      <c r="CJ748" s="1110">
        <f t="shared" si="3206"/>
        <v>0</v>
      </c>
      <c r="CK748" s="1111">
        <f t="shared" si="3206"/>
        <v>0</v>
      </c>
      <c r="CL748" s="1111">
        <f t="shared" si="3206"/>
        <v>0</v>
      </c>
      <c r="CM748" s="1111">
        <f t="shared" si="3206"/>
        <v>0</v>
      </c>
      <c r="CN748" s="1110">
        <f t="shared" si="3206"/>
        <v>0</v>
      </c>
      <c r="CO748" s="1110">
        <f t="shared" si="3206"/>
        <v>0</v>
      </c>
      <c r="CP748" s="1110">
        <f t="shared" si="3206"/>
        <v>0</v>
      </c>
      <c r="CQ748" s="1110">
        <f t="shared" si="3206"/>
        <v>0</v>
      </c>
      <c r="CR748" s="1110">
        <f t="shared" si="3206"/>
        <v>0</v>
      </c>
      <c r="CS748" s="1109">
        <f t="shared" si="3206"/>
        <v>0</v>
      </c>
      <c r="CT748" s="1112">
        <f t="shared" si="3206"/>
        <v>0</v>
      </c>
      <c r="CU748" s="324">
        <f t="shared" si="3204"/>
        <v>0</v>
      </c>
      <c r="CV748" s="325">
        <f t="shared" si="3204"/>
        <v>0</v>
      </c>
      <c r="CW748" s="326">
        <f t="shared" si="3204"/>
        <v>0</v>
      </c>
      <c r="CX748" s="326">
        <f t="shared" si="3204"/>
        <v>0</v>
      </c>
      <c r="CY748" s="326">
        <f t="shared" si="3204"/>
        <v>0</v>
      </c>
      <c r="CZ748" s="326">
        <f t="shared" si="3204"/>
        <v>0</v>
      </c>
      <c r="DA748" s="326">
        <f t="shared" si="3204"/>
        <v>0</v>
      </c>
      <c r="DB748" s="327">
        <f t="shared" si="3204"/>
        <v>0</v>
      </c>
      <c r="DC748" s="327">
        <f t="shared" si="3204"/>
        <v>0</v>
      </c>
      <c r="DD748" s="327">
        <f t="shared" si="3204"/>
        <v>0</v>
      </c>
      <c r="DE748" s="326">
        <f t="shared" si="3205"/>
        <v>0</v>
      </c>
      <c r="DF748" s="326">
        <f t="shared" si="3205"/>
        <v>0</v>
      </c>
      <c r="DG748" s="326">
        <f t="shared" si="3205"/>
        <v>0</v>
      </c>
      <c r="DH748" s="326">
        <f t="shared" si="3205"/>
        <v>0</v>
      </c>
      <c r="DI748" s="326">
        <f t="shared" si="3205"/>
        <v>0</v>
      </c>
      <c r="DJ748" s="325">
        <f t="shared" si="3205"/>
        <v>0</v>
      </c>
      <c r="DK748" s="324">
        <f t="shared" si="3205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198"/>
        <v/>
      </c>
      <c r="CA749" s="365" t="str">
        <f t="shared" si="3199"/>
        <v/>
      </c>
      <c r="CB749" s="365" t="str">
        <f t="shared" si="3200"/>
        <v/>
      </c>
      <c r="CC749" s="461" t="str">
        <f t="shared" si="3201"/>
        <v/>
      </c>
      <c r="CD749" s="1119"/>
      <c r="CE749" s="1119"/>
      <c r="CF749" s="1119"/>
      <c r="CG749" s="1119"/>
      <c r="CH749" s="1119"/>
      <c r="CI749" s="1119"/>
      <c r="CJ749" s="1119"/>
      <c r="CK749" s="1119"/>
      <c r="CL749" s="1119"/>
      <c r="CM749" s="1119"/>
      <c r="CN749" s="1119"/>
      <c r="CO749" s="1119"/>
      <c r="CP749" s="1119"/>
      <c r="CQ749" s="1119"/>
      <c r="CR749" s="1119"/>
      <c r="CS749" s="1119"/>
      <c r="CT749" s="1119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198"/>
        <v/>
      </c>
      <c r="CA750" s="373" t="str">
        <f t="shared" si="3199"/>
        <v/>
      </c>
      <c r="CB750" s="373" t="str">
        <f t="shared" si="3200"/>
        <v/>
      </c>
      <c r="CC750" s="462" t="str">
        <f t="shared" si="3201"/>
        <v/>
      </c>
      <c r="CD750" s="1108" t="str">
        <f t="shared" ref="CD750:CM753" si="320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9" t="str">
        <f t="shared" si="3207"/>
        <v/>
      </c>
      <c r="CF750" s="1110" t="str">
        <f t="shared" si="3207"/>
        <v/>
      </c>
      <c r="CG750" s="1110" t="str">
        <f t="shared" si="3207"/>
        <v/>
      </c>
      <c r="CH750" s="1110" t="str">
        <f t="shared" si="3207"/>
        <v/>
      </c>
      <c r="CI750" s="1110" t="str">
        <f t="shared" si="3207"/>
        <v/>
      </c>
      <c r="CJ750" s="1110" t="str">
        <f t="shared" si="3207"/>
        <v/>
      </c>
      <c r="CK750" s="1111" t="str">
        <f t="shared" si="3207"/>
        <v/>
      </c>
      <c r="CL750" s="1111" t="str">
        <f t="shared" si="3207"/>
        <v/>
      </c>
      <c r="CM750" s="1111" t="str">
        <f t="shared" si="3207"/>
        <v/>
      </c>
      <c r="CN750" s="1110" t="str">
        <f t="shared" ref="CN750:CT753" si="320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0" t="str">
        <f t="shared" si="3208"/>
        <v/>
      </c>
      <c r="CP750" s="1110" t="str">
        <f t="shared" si="3208"/>
        <v/>
      </c>
      <c r="CQ750" s="1110" t="str">
        <f t="shared" si="3208"/>
        <v/>
      </c>
      <c r="CR750" s="1110" t="str">
        <f t="shared" si="3208"/>
        <v/>
      </c>
      <c r="CS750" s="1109" t="str">
        <f t="shared" si="3208"/>
        <v/>
      </c>
      <c r="CT750" s="1112" t="str">
        <f t="shared" si="3208"/>
        <v/>
      </c>
      <c r="CU750" s="324" t="str">
        <f t="shared" ref="CU750:DD754" si="320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09"/>
        <v/>
      </c>
      <c r="CW750" s="326" t="str">
        <f t="shared" si="3209"/>
        <v/>
      </c>
      <c r="CX750" s="326" t="str">
        <f t="shared" si="3209"/>
        <v/>
      </c>
      <c r="CY750" s="326" t="str">
        <f t="shared" si="3209"/>
        <v/>
      </c>
      <c r="CZ750" s="326" t="str">
        <f t="shared" si="3209"/>
        <v/>
      </c>
      <c r="DA750" s="326" t="str">
        <f t="shared" si="3209"/>
        <v/>
      </c>
      <c r="DB750" s="327" t="str">
        <f t="shared" si="3209"/>
        <v/>
      </c>
      <c r="DC750" s="327" t="str">
        <f t="shared" si="3209"/>
        <v/>
      </c>
      <c r="DD750" s="327" t="str">
        <f t="shared" si="3209"/>
        <v/>
      </c>
      <c r="DE750" s="326" t="str">
        <f t="shared" ref="DE750:DK754" si="321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10"/>
        <v/>
      </c>
      <c r="DG750" s="326" t="str">
        <f t="shared" si="3210"/>
        <v/>
      </c>
      <c r="DH750" s="326" t="str">
        <f t="shared" si="3210"/>
        <v/>
      </c>
      <c r="DI750" s="326" t="str">
        <f t="shared" si="3210"/>
        <v/>
      </c>
      <c r="DJ750" s="325" t="str">
        <f t="shared" si="3210"/>
        <v/>
      </c>
      <c r="DK750" s="324" t="str">
        <f t="shared" si="3210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198"/>
        <v/>
      </c>
      <c r="CA751" s="373" t="str">
        <f t="shared" si="3199"/>
        <v/>
      </c>
      <c r="CB751" s="373" t="str">
        <f t="shared" si="3200"/>
        <v/>
      </c>
      <c r="CC751" s="462" t="str">
        <f t="shared" si="3201"/>
        <v/>
      </c>
      <c r="CD751" s="1108" t="str">
        <f t="shared" si="3207"/>
        <v/>
      </c>
      <c r="CE751" s="1109" t="str">
        <f t="shared" si="3207"/>
        <v/>
      </c>
      <c r="CF751" s="1110" t="str">
        <f t="shared" si="3207"/>
        <v/>
      </c>
      <c r="CG751" s="1110" t="str">
        <f t="shared" si="3207"/>
        <v/>
      </c>
      <c r="CH751" s="1110" t="str">
        <f t="shared" si="3207"/>
        <v/>
      </c>
      <c r="CI751" s="1110" t="str">
        <f t="shared" si="3207"/>
        <v/>
      </c>
      <c r="CJ751" s="1110" t="str">
        <f t="shared" si="3207"/>
        <v/>
      </c>
      <c r="CK751" s="1111" t="str">
        <f t="shared" si="3207"/>
        <v/>
      </c>
      <c r="CL751" s="1111" t="str">
        <f t="shared" si="3207"/>
        <v/>
      </c>
      <c r="CM751" s="1111" t="str">
        <f t="shared" si="3207"/>
        <v/>
      </c>
      <c r="CN751" s="1110" t="str">
        <f t="shared" si="3208"/>
        <v/>
      </c>
      <c r="CO751" s="1110" t="str">
        <f t="shared" si="3208"/>
        <v/>
      </c>
      <c r="CP751" s="1110" t="str">
        <f t="shared" si="3208"/>
        <v/>
      </c>
      <c r="CQ751" s="1110" t="str">
        <f t="shared" si="3208"/>
        <v/>
      </c>
      <c r="CR751" s="1110" t="str">
        <f t="shared" si="3208"/>
        <v/>
      </c>
      <c r="CS751" s="1109" t="str">
        <f t="shared" si="3208"/>
        <v/>
      </c>
      <c r="CT751" s="1112" t="str">
        <f t="shared" si="3208"/>
        <v/>
      </c>
      <c r="CU751" s="324" t="str">
        <f t="shared" si="3209"/>
        <v/>
      </c>
      <c r="CV751" s="325" t="str">
        <f t="shared" si="3209"/>
        <v/>
      </c>
      <c r="CW751" s="326" t="str">
        <f t="shared" si="3209"/>
        <v/>
      </c>
      <c r="CX751" s="326" t="str">
        <f t="shared" si="3209"/>
        <v/>
      </c>
      <c r="CY751" s="326" t="str">
        <f t="shared" si="3209"/>
        <v/>
      </c>
      <c r="CZ751" s="326" t="str">
        <f t="shared" si="3209"/>
        <v/>
      </c>
      <c r="DA751" s="326" t="str">
        <f t="shared" si="3209"/>
        <v/>
      </c>
      <c r="DB751" s="327" t="str">
        <f t="shared" si="3209"/>
        <v/>
      </c>
      <c r="DC751" s="327" t="str">
        <f t="shared" si="3209"/>
        <v/>
      </c>
      <c r="DD751" s="327" t="str">
        <f t="shared" si="3209"/>
        <v/>
      </c>
      <c r="DE751" s="326" t="str">
        <f t="shared" si="3210"/>
        <v/>
      </c>
      <c r="DF751" s="326" t="str">
        <f t="shared" si="3210"/>
        <v/>
      </c>
      <c r="DG751" s="326" t="str">
        <f t="shared" si="3210"/>
        <v/>
      </c>
      <c r="DH751" s="326" t="str">
        <f t="shared" si="3210"/>
        <v/>
      </c>
      <c r="DI751" s="326" t="str">
        <f t="shared" si="3210"/>
        <v/>
      </c>
      <c r="DJ751" s="325" t="str">
        <f t="shared" si="3210"/>
        <v/>
      </c>
      <c r="DK751" s="324" t="str">
        <f t="shared" si="3210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198"/>
        <v/>
      </c>
      <c r="CA752" s="373" t="str">
        <f t="shared" si="3199"/>
        <v/>
      </c>
      <c r="CB752" s="373" t="str">
        <f t="shared" si="3200"/>
        <v/>
      </c>
      <c r="CC752" s="462" t="str">
        <f t="shared" si="3201"/>
        <v/>
      </c>
      <c r="CD752" s="1108" t="str">
        <f t="shared" si="3207"/>
        <v/>
      </c>
      <c r="CE752" s="1109" t="str">
        <f t="shared" si="3207"/>
        <v/>
      </c>
      <c r="CF752" s="1110" t="str">
        <f t="shared" si="3207"/>
        <v/>
      </c>
      <c r="CG752" s="1110" t="str">
        <f t="shared" si="3207"/>
        <v/>
      </c>
      <c r="CH752" s="1110" t="str">
        <f t="shared" si="3207"/>
        <v/>
      </c>
      <c r="CI752" s="1110" t="str">
        <f t="shared" si="3207"/>
        <v/>
      </c>
      <c r="CJ752" s="1110" t="str">
        <f t="shared" si="3207"/>
        <v/>
      </c>
      <c r="CK752" s="1111" t="str">
        <f t="shared" si="3207"/>
        <v/>
      </c>
      <c r="CL752" s="1111" t="str">
        <f t="shared" si="3207"/>
        <v/>
      </c>
      <c r="CM752" s="1111" t="str">
        <f t="shared" si="3207"/>
        <v/>
      </c>
      <c r="CN752" s="1110" t="str">
        <f t="shared" si="3208"/>
        <v/>
      </c>
      <c r="CO752" s="1110" t="str">
        <f t="shared" si="3208"/>
        <v/>
      </c>
      <c r="CP752" s="1110" t="str">
        <f t="shared" si="3208"/>
        <v/>
      </c>
      <c r="CQ752" s="1110" t="str">
        <f t="shared" si="3208"/>
        <v/>
      </c>
      <c r="CR752" s="1110" t="str">
        <f t="shared" si="3208"/>
        <v/>
      </c>
      <c r="CS752" s="1109" t="str">
        <f t="shared" si="3208"/>
        <v/>
      </c>
      <c r="CT752" s="1112" t="str">
        <f t="shared" si="3208"/>
        <v/>
      </c>
      <c r="CU752" s="324" t="str">
        <f t="shared" si="3209"/>
        <v/>
      </c>
      <c r="CV752" s="325" t="str">
        <f t="shared" si="3209"/>
        <v/>
      </c>
      <c r="CW752" s="326" t="str">
        <f t="shared" si="3209"/>
        <v/>
      </c>
      <c r="CX752" s="326" t="str">
        <f t="shared" si="3209"/>
        <v/>
      </c>
      <c r="CY752" s="326" t="str">
        <f t="shared" si="3209"/>
        <v/>
      </c>
      <c r="CZ752" s="326" t="str">
        <f t="shared" si="3209"/>
        <v/>
      </c>
      <c r="DA752" s="326" t="str">
        <f t="shared" si="3209"/>
        <v/>
      </c>
      <c r="DB752" s="327" t="str">
        <f t="shared" si="3209"/>
        <v/>
      </c>
      <c r="DC752" s="327" t="str">
        <f t="shared" si="3209"/>
        <v/>
      </c>
      <c r="DD752" s="327" t="str">
        <f t="shared" si="3209"/>
        <v/>
      </c>
      <c r="DE752" s="326" t="str">
        <f t="shared" si="3210"/>
        <v/>
      </c>
      <c r="DF752" s="326" t="str">
        <f t="shared" si="3210"/>
        <v/>
      </c>
      <c r="DG752" s="326" t="str">
        <f t="shared" si="3210"/>
        <v/>
      </c>
      <c r="DH752" s="326" t="str">
        <f t="shared" si="3210"/>
        <v/>
      </c>
      <c r="DI752" s="326" t="str">
        <f t="shared" si="3210"/>
        <v/>
      </c>
      <c r="DJ752" s="325" t="str">
        <f t="shared" si="3210"/>
        <v/>
      </c>
      <c r="DK752" s="324" t="str">
        <f t="shared" si="3210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198"/>
        <v/>
      </c>
      <c r="CA753" s="373" t="str">
        <f t="shared" si="3199"/>
        <v/>
      </c>
      <c r="CB753" s="373" t="str">
        <f t="shared" si="3200"/>
        <v/>
      </c>
      <c r="CC753" s="462" t="str">
        <f t="shared" si="3201"/>
        <v/>
      </c>
      <c r="CD753" s="1108" t="str">
        <f t="shared" si="3207"/>
        <v/>
      </c>
      <c r="CE753" s="1109" t="str">
        <f t="shared" si="3207"/>
        <v/>
      </c>
      <c r="CF753" s="1110" t="str">
        <f t="shared" si="3207"/>
        <v/>
      </c>
      <c r="CG753" s="1110" t="str">
        <f t="shared" si="3207"/>
        <v/>
      </c>
      <c r="CH753" s="1110" t="str">
        <f t="shared" si="3207"/>
        <v/>
      </c>
      <c r="CI753" s="1110" t="str">
        <f t="shared" si="3207"/>
        <v/>
      </c>
      <c r="CJ753" s="1110" t="str">
        <f t="shared" si="3207"/>
        <v/>
      </c>
      <c r="CK753" s="1111" t="str">
        <f t="shared" si="3207"/>
        <v/>
      </c>
      <c r="CL753" s="1111" t="str">
        <f t="shared" si="3207"/>
        <v/>
      </c>
      <c r="CM753" s="1111" t="str">
        <f t="shared" si="3207"/>
        <v/>
      </c>
      <c r="CN753" s="1110" t="str">
        <f t="shared" si="3208"/>
        <v/>
      </c>
      <c r="CO753" s="1110" t="str">
        <f t="shared" si="3208"/>
        <v/>
      </c>
      <c r="CP753" s="1110" t="str">
        <f t="shared" si="3208"/>
        <v/>
      </c>
      <c r="CQ753" s="1110" t="str">
        <f t="shared" si="3208"/>
        <v/>
      </c>
      <c r="CR753" s="1110" t="str">
        <f t="shared" si="3208"/>
        <v/>
      </c>
      <c r="CS753" s="1109" t="str">
        <f t="shared" si="3208"/>
        <v/>
      </c>
      <c r="CT753" s="1112" t="str">
        <f t="shared" si="3208"/>
        <v/>
      </c>
      <c r="CU753" s="324" t="str">
        <f t="shared" si="3209"/>
        <v/>
      </c>
      <c r="CV753" s="325" t="str">
        <f t="shared" si="3209"/>
        <v/>
      </c>
      <c r="CW753" s="326" t="str">
        <f t="shared" si="3209"/>
        <v/>
      </c>
      <c r="CX753" s="326" t="str">
        <f t="shared" si="3209"/>
        <v/>
      </c>
      <c r="CY753" s="326" t="str">
        <f t="shared" si="3209"/>
        <v/>
      </c>
      <c r="CZ753" s="326" t="str">
        <f t="shared" si="3209"/>
        <v/>
      </c>
      <c r="DA753" s="326" t="str">
        <f t="shared" si="3209"/>
        <v/>
      </c>
      <c r="DB753" s="327" t="str">
        <f t="shared" si="3209"/>
        <v/>
      </c>
      <c r="DC753" s="327" t="str">
        <f t="shared" si="3209"/>
        <v/>
      </c>
      <c r="DD753" s="327" t="str">
        <f t="shared" si="3209"/>
        <v/>
      </c>
      <c r="DE753" s="326" t="str">
        <f t="shared" si="3210"/>
        <v/>
      </c>
      <c r="DF753" s="326" t="str">
        <f t="shared" si="3210"/>
        <v/>
      </c>
      <c r="DG753" s="326" t="str">
        <f t="shared" si="3210"/>
        <v/>
      </c>
      <c r="DH753" s="326" t="str">
        <f t="shared" si="3210"/>
        <v/>
      </c>
      <c r="DI753" s="326" t="str">
        <f t="shared" si="3210"/>
        <v/>
      </c>
      <c r="DJ753" s="325" t="str">
        <f t="shared" si="3210"/>
        <v/>
      </c>
      <c r="DK753" s="324" t="str">
        <f t="shared" si="3210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198"/>
        <v>178.26666666666668</v>
      </c>
      <c r="CA754" s="373">
        <f t="shared" si="3199"/>
        <v>234.33333333333334</v>
      </c>
      <c r="CB754" s="373">
        <f t="shared" si="3200"/>
        <v>192</v>
      </c>
      <c r="CC754" s="462">
        <f t="shared" si="3201"/>
        <v>632</v>
      </c>
      <c r="CD754" s="110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9">
        <f t="shared" ref="CE754:CT754" si="321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10">
        <f t="shared" si="3211"/>
        <v>0</v>
      </c>
      <c r="CG754" s="1110">
        <f t="shared" si="3211"/>
        <v>0</v>
      </c>
      <c r="CH754" s="1110">
        <f t="shared" si="3211"/>
        <v>0</v>
      </c>
      <c r="CI754" s="1110">
        <f t="shared" si="3211"/>
        <v>0</v>
      </c>
      <c r="CJ754" s="1110">
        <f t="shared" si="3211"/>
        <v>0</v>
      </c>
      <c r="CK754" s="1111">
        <f t="shared" si="3211"/>
        <v>0</v>
      </c>
      <c r="CL754" s="1111">
        <f t="shared" si="3211"/>
        <v>0</v>
      </c>
      <c r="CM754" s="1111">
        <f t="shared" si="3211"/>
        <v>0</v>
      </c>
      <c r="CN754" s="1110">
        <f t="shared" si="3211"/>
        <v>0</v>
      </c>
      <c r="CO754" s="1110">
        <f t="shared" si="3211"/>
        <v>0</v>
      </c>
      <c r="CP754" s="1110">
        <f t="shared" si="3211"/>
        <v>0</v>
      </c>
      <c r="CQ754" s="1110">
        <f t="shared" si="3211"/>
        <v>1848</v>
      </c>
      <c r="CR754" s="1110">
        <f t="shared" si="3211"/>
        <v>3600</v>
      </c>
      <c r="CS754" s="1109">
        <f t="shared" si="3211"/>
        <v>4032</v>
      </c>
      <c r="CT754" s="1112">
        <f t="shared" si="3211"/>
        <v>9000</v>
      </c>
      <c r="CU754" s="324">
        <f t="shared" si="3209"/>
        <v>0</v>
      </c>
      <c r="CV754" s="325">
        <f t="shared" si="3209"/>
        <v>0</v>
      </c>
      <c r="CW754" s="326">
        <f t="shared" si="3209"/>
        <v>0</v>
      </c>
      <c r="CX754" s="326">
        <f t="shared" si="3209"/>
        <v>0</v>
      </c>
      <c r="CY754" s="326">
        <f t="shared" si="3209"/>
        <v>0</v>
      </c>
      <c r="CZ754" s="326">
        <f t="shared" si="3209"/>
        <v>0</v>
      </c>
      <c r="DA754" s="326">
        <f t="shared" si="3209"/>
        <v>0</v>
      </c>
      <c r="DB754" s="327">
        <f t="shared" si="3209"/>
        <v>0</v>
      </c>
      <c r="DC754" s="327">
        <f t="shared" si="3209"/>
        <v>0</v>
      </c>
      <c r="DD754" s="327">
        <f t="shared" si="3209"/>
        <v>0</v>
      </c>
      <c r="DE754" s="326">
        <f t="shared" si="3210"/>
        <v>0</v>
      </c>
      <c r="DF754" s="326">
        <f t="shared" si="3210"/>
        <v>0</v>
      </c>
      <c r="DG754" s="326">
        <f t="shared" si="3210"/>
        <v>0</v>
      </c>
      <c r="DH754" s="326">
        <f t="shared" si="3210"/>
        <v>1848</v>
      </c>
      <c r="DI754" s="326">
        <f t="shared" si="3210"/>
        <v>3600</v>
      </c>
      <c r="DJ754" s="325">
        <f t="shared" si="3210"/>
        <v>4032</v>
      </c>
      <c r="DK754" s="324">
        <f t="shared" si="3210"/>
        <v>9000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198"/>
        <v/>
      </c>
      <c r="CA755" s="365" t="str">
        <f t="shared" si="3199"/>
        <v/>
      </c>
      <c r="CB755" s="365" t="str">
        <f t="shared" si="3200"/>
        <v/>
      </c>
      <c r="CC755" s="461" t="str">
        <f t="shared" si="3201"/>
        <v/>
      </c>
      <c r="CD755" s="1119"/>
      <c r="CE755" s="1119"/>
      <c r="CF755" s="1119"/>
      <c r="CG755" s="1119"/>
      <c r="CH755" s="1119"/>
      <c r="CI755" s="1119"/>
      <c r="CJ755" s="1119"/>
      <c r="CK755" s="1119"/>
      <c r="CL755" s="1119"/>
      <c r="CM755" s="1119"/>
      <c r="CN755" s="1119"/>
      <c r="CO755" s="1119"/>
      <c r="CP755" s="1119"/>
      <c r="CQ755" s="1119"/>
      <c r="CR755" s="1119"/>
      <c r="CS755" s="1119"/>
      <c r="CT755" s="1119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198"/>
        <v/>
      </c>
      <c r="CA756" s="373" t="str">
        <f t="shared" si="3199"/>
        <v/>
      </c>
      <c r="CB756" s="373" t="str">
        <f t="shared" si="3200"/>
        <v/>
      </c>
      <c r="CC756" s="462" t="str">
        <f t="shared" si="3201"/>
        <v/>
      </c>
      <c r="CD756" s="1108" t="str">
        <f t="shared" ref="CD756:CM758" si="321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9" t="str">
        <f t="shared" si="3212"/>
        <v/>
      </c>
      <c r="CF756" s="1110" t="str">
        <f t="shared" si="3212"/>
        <v/>
      </c>
      <c r="CG756" s="1110" t="str">
        <f t="shared" si="3212"/>
        <v/>
      </c>
      <c r="CH756" s="1110" t="str">
        <f t="shared" si="3212"/>
        <v/>
      </c>
      <c r="CI756" s="1110" t="str">
        <f t="shared" si="3212"/>
        <v/>
      </c>
      <c r="CJ756" s="1110" t="str">
        <f t="shared" si="3212"/>
        <v/>
      </c>
      <c r="CK756" s="1111" t="str">
        <f t="shared" si="3212"/>
        <v/>
      </c>
      <c r="CL756" s="1111" t="str">
        <f t="shared" si="3212"/>
        <v/>
      </c>
      <c r="CM756" s="1111" t="str">
        <f t="shared" si="3212"/>
        <v/>
      </c>
      <c r="CN756" s="1110" t="str">
        <f t="shared" ref="CN756:CT758" si="321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0" t="str">
        <f t="shared" si="3213"/>
        <v/>
      </c>
      <c r="CP756" s="1110" t="str">
        <f t="shared" si="3213"/>
        <v/>
      </c>
      <c r="CQ756" s="1110" t="str">
        <f t="shared" si="3213"/>
        <v/>
      </c>
      <c r="CR756" s="1110" t="str">
        <f t="shared" si="3213"/>
        <v/>
      </c>
      <c r="CS756" s="1109" t="str">
        <f t="shared" si="3213"/>
        <v/>
      </c>
      <c r="CT756" s="1112" t="str">
        <f t="shared" si="3213"/>
        <v/>
      </c>
      <c r="CU756" s="324" t="str">
        <f t="shared" ref="CU756:DD759" si="321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14"/>
        <v/>
      </c>
      <c r="CW756" s="326" t="str">
        <f t="shared" si="3214"/>
        <v/>
      </c>
      <c r="CX756" s="326" t="str">
        <f t="shared" si="3214"/>
        <v/>
      </c>
      <c r="CY756" s="326" t="str">
        <f t="shared" si="3214"/>
        <v/>
      </c>
      <c r="CZ756" s="326" t="str">
        <f t="shared" si="3214"/>
        <v/>
      </c>
      <c r="DA756" s="326" t="str">
        <f t="shared" si="3214"/>
        <v/>
      </c>
      <c r="DB756" s="327" t="str">
        <f t="shared" si="3214"/>
        <v/>
      </c>
      <c r="DC756" s="327" t="str">
        <f t="shared" si="3214"/>
        <v/>
      </c>
      <c r="DD756" s="327" t="str">
        <f t="shared" si="3214"/>
        <v/>
      </c>
      <c r="DE756" s="326" t="str">
        <f t="shared" ref="DE756:DK759" si="321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15"/>
        <v/>
      </c>
      <c r="DG756" s="326" t="str">
        <f t="shared" si="3215"/>
        <v/>
      </c>
      <c r="DH756" s="326" t="str">
        <f t="shared" si="3215"/>
        <v/>
      </c>
      <c r="DI756" s="326" t="str">
        <f t="shared" si="3215"/>
        <v/>
      </c>
      <c r="DJ756" s="325" t="str">
        <f t="shared" si="3215"/>
        <v/>
      </c>
      <c r="DK756" s="324" t="str">
        <f t="shared" si="3215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198"/>
        <v/>
      </c>
      <c r="CA757" s="373" t="str">
        <f t="shared" si="3199"/>
        <v/>
      </c>
      <c r="CB757" s="373" t="str">
        <f t="shared" si="3200"/>
        <v/>
      </c>
      <c r="CC757" s="462" t="str">
        <f t="shared" si="3201"/>
        <v/>
      </c>
      <c r="CD757" s="1108" t="str">
        <f t="shared" si="3212"/>
        <v/>
      </c>
      <c r="CE757" s="1109" t="str">
        <f t="shared" si="3212"/>
        <v/>
      </c>
      <c r="CF757" s="1110" t="str">
        <f t="shared" si="3212"/>
        <v/>
      </c>
      <c r="CG757" s="1110" t="str">
        <f t="shared" si="3212"/>
        <v/>
      </c>
      <c r="CH757" s="1110" t="str">
        <f t="shared" si="3212"/>
        <v/>
      </c>
      <c r="CI757" s="1110" t="str">
        <f t="shared" si="3212"/>
        <v/>
      </c>
      <c r="CJ757" s="1110" t="str">
        <f t="shared" si="3212"/>
        <v/>
      </c>
      <c r="CK757" s="1111" t="str">
        <f t="shared" si="3212"/>
        <v/>
      </c>
      <c r="CL757" s="1111" t="str">
        <f t="shared" si="3212"/>
        <v/>
      </c>
      <c r="CM757" s="1111" t="str">
        <f t="shared" si="3212"/>
        <v/>
      </c>
      <c r="CN757" s="1110" t="str">
        <f t="shared" si="3213"/>
        <v/>
      </c>
      <c r="CO757" s="1110" t="str">
        <f t="shared" si="3213"/>
        <v/>
      </c>
      <c r="CP757" s="1110" t="str">
        <f t="shared" si="3213"/>
        <v/>
      </c>
      <c r="CQ757" s="1110" t="str">
        <f t="shared" si="3213"/>
        <v/>
      </c>
      <c r="CR757" s="1110" t="str">
        <f t="shared" si="3213"/>
        <v/>
      </c>
      <c r="CS757" s="1109" t="str">
        <f t="shared" si="3213"/>
        <v/>
      </c>
      <c r="CT757" s="1112" t="str">
        <f t="shared" si="3213"/>
        <v/>
      </c>
      <c r="CU757" s="324" t="str">
        <f t="shared" si="3214"/>
        <v/>
      </c>
      <c r="CV757" s="325" t="str">
        <f t="shared" si="3214"/>
        <v/>
      </c>
      <c r="CW757" s="326" t="str">
        <f t="shared" si="3214"/>
        <v/>
      </c>
      <c r="CX757" s="326" t="str">
        <f t="shared" si="3214"/>
        <v/>
      </c>
      <c r="CY757" s="326" t="str">
        <f t="shared" si="3214"/>
        <v/>
      </c>
      <c r="CZ757" s="326" t="str">
        <f t="shared" si="3214"/>
        <v/>
      </c>
      <c r="DA757" s="326" t="str">
        <f t="shared" si="3214"/>
        <v/>
      </c>
      <c r="DB757" s="327" t="str">
        <f t="shared" si="3214"/>
        <v/>
      </c>
      <c r="DC757" s="327" t="str">
        <f t="shared" si="3214"/>
        <v/>
      </c>
      <c r="DD757" s="327" t="str">
        <f t="shared" si="3214"/>
        <v/>
      </c>
      <c r="DE757" s="326" t="str">
        <f t="shared" si="3215"/>
        <v/>
      </c>
      <c r="DF757" s="326" t="str">
        <f t="shared" si="3215"/>
        <v/>
      </c>
      <c r="DG757" s="326" t="str">
        <f t="shared" si="3215"/>
        <v/>
      </c>
      <c r="DH757" s="326" t="str">
        <f t="shared" si="3215"/>
        <v/>
      </c>
      <c r="DI757" s="326" t="str">
        <f t="shared" si="3215"/>
        <v/>
      </c>
      <c r="DJ757" s="325" t="str">
        <f t="shared" si="3215"/>
        <v/>
      </c>
      <c r="DK757" s="324" t="str">
        <f t="shared" si="3215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198"/>
        <v/>
      </c>
      <c r="CA758" s="373" t="str">
        <f t="shared" si="3199"/>
        <v/>
      </c>
      <c r="CB758" s="373" t="str">
        <f t="shared" si="3200"/>
        <v/>
      </c>
      <c r="CC758" s="462" t="str">
        <f t="shared" si="3201"/>
        <v/>
      </c>
      <c r="CD758" s="1108" t="str">
        <f t="shared" si="3212"/>
        <v/>
      </c>
      <c r="CE758" s="1109" t="str">
        <f t="shared" si="3212"/>
        <v/>
      </c>
      <c r="CF758" s="1110" t="str">
        <f t="shared" si="3212"/>
        <v/>
      </c>
      <c r="CG758" s="1110" t="str">
        <f t="shared" si="3212"/>
        <v/>
      </c>
      <c r="CH758" s="1110" t="str">
        <f t="shared" si="3212"/>
        <v/>
      </c>
      <c r="CI758" s="1110" t="str">
        <f t="shared" si="3212"/>
        <v/>
      </c>
      <c r="CJ758" s="1110" t="str">
        <f t="shared" si="3212"/>
        <v/>
      </c>
      <c r="CK758" s="1111" t="str">
        <f t="shared" si="3212"/>
        <v/>
      </c>
      <c r="CL758" s="1111" t="str">
        <f t="shared" si="3212"/>
        <v/>
      </c>
      <c r="CM758" s="1111" t="str">
        <f t="shared" si="3212"/>
        <v/>
      </c>
      <c r="CN758" s="1110" t="str">
        <f t="shared" si="3213"/>
        <v/>
      </c>
      <c r="CO758" s="1110" t="str">
        <f t="shared" si="3213"/>
        <v/>
      </c>
      <c r="CP758" s="1110" t="str">
        <f t="shared" si="3213"/>
        <v/>
      </c>
      <c r="CQ758" s="1110" t="str">
        <f t="shared" si="3213"/>
        <v/>
      </c>
      <c r="CR758" s="1110" t="str">
        <f t="shared" si="3213"/>
        <v/>
      </c>
      <c r="CS758" s="1109" t="str">
        <f t="shared" si="3213"/>
        <v/>
      </c>
      <c r="CT758" s="1112" t="str">
        <f t="shared" si="3213"/>
        <v/>
      </c>
      <c r="CU758" s="324" t="str">
        <f t="shared" si="3214"/>
        <v/>
      </c>
      <c r="CV758" s="325" t="str">
        <f t="shared" si="3214"/>
        <v/>
      </c>
      <c r="CW758" s="326" t="str">
        <f t="shared" si="3214"/>
        <v/>
      </c>
      <c r="CX758" s="326" t="str">
        <f t="shared" si="3214"/>
        <v/>
      </c>
      <c r="CY758" s="326" t="str">
        <f t="shared" si="3214"/>
        <v/>
      </c>
      <c r="CZ758" s="326" t="str">
        <f t="shared" si="3214"/>
        <v/>
      </c>
      <c r="DA758" s="326" t="str">
        <f t="shared" si="3214"/>
        <v/>
      </c>
      <c r="DB758" s="327" t="str">
        <f t="shared" si="3214"/>
        <v/>
      </c>
      <c r="DC758" s="327" t="str">
        <f t="shared" si="3214"/>
        <v/>
      </c>
      <c r="DD758" s="327" t="str">
        <f t="shared" si="3214"/>
        <v/>
      </c>
      <c r="DE758" s="326" t="str">
        <f t="shared" si="3215"/>
        <v/>
      </c>
      <c r="DF758" s="326" t="str">
        <f t="shared" si="3215"/>
        <v/>
      </c>
      <c r="DG758" s="326" t="str">
        <f t="shared" si="3215"/>
        <v/>
      </c>
      <c r="DH758" s="326" t="str">
        <f t="shared" si="3215"/>
        <v/>
      </c>
      <c r="DI758" s="326" t="str">
        <f t="shared" si="3215"/>
        <v/>
      </c>
      <c r="DJ758" s="325" t="str">
        <f t="shared" si="3215"/>
        <v/>
      </c>
      <c r="DK758" s="324" t="str">
        <f t="shared" si="3215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198"/>
        <v>148.26666666666668</v>
      </c>
      <c r="CA759" s="373">
        <f t="shared" si="3199"/>
        <v>245.66666666666666</v>
      </c>
      <c r="CB759" s="373">
        <f t="shared" si="3200"/>
        <v>5777.7333333333336</v>
      </c>
      <c r="CC759" s="462">
        <f t="shared" si="3201"/>
        <v>6177.333333333333</v>
      </c>
      <c r="CD759" s="110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9">
        <f t="shared" ref="CE759:CT759" si="321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10">
        <f t="shared" si="3216"/>
        <v>0</v>
      </c>
      <c r="CG759" s="1110">
        <f t="shared" si="3216"/>
        <v>0</v>
      </c>
      <c r="CH759" s="1110">
        <f t="shared" si="3216"/>
        <v>0</v>
      </c>
      <c r="CI759" s="1110">
        <f t="shared" si="3216"/>
        <v>0</v>
      </c>
      <c r="CJ759" s="1110">
        <f t="shared" si="3216"/>
        <v>0</v>
      </c>
      <c r="CK759" s="1111">
        <f t="shared" si="3216"/>
        <v>0</v>
      </c>
      <c r="CL759" s="1111">
        <f t="shared" si="3216"/>
        <v>4200</v>
      </c>
      <c r="CM759" s="1111">
        <f t="shared" si="3216"/>
        <v>6000</v>
      </c>
      <c r="CN759" s="1110">
        <f t="shared" si="3216"/>
        <v>9000</v>
      </c>
      <c r="CO759" s="1110">
        <f t="shared" si="3216"/>
        <v>12000</v>
      </c>
      <c r="CP759" s="1110">
        <f t="shared" si="3216"/>
        <v>14010</v>
      </c>
      <c r="CQ759" s="1110">
        <f t="shared" si="3216"/>
        <v>14080</v>
      </c>
      <c r="CR759" s="1110">
        <f t="shared" si="3216"/>
        <v>15850</v>
      </c>
      <c r="CS759" s="1109">
        <f t="shared" si="3216"/>
        <v>17520</v>
      </c>
      <c r="CT759" s="1112">
        <f t="shared" si="3216"/>
        <v>28800</v>
      </c>
      <c r="CU759" s="324">
        <f t="shared" si="3214"/>
        <v>0</v>
      </c>
      <c r="CV759" s="325">
        <f t="shared" si="3214"/>
        <v>0</v>
      </c>
      <c r="CW759" s="326">
        <f t="shared" si="3214"/>
        <v>0</v>
      </c>
      <c r="CX759" s="326">
        <f t="shared" si="3214"/>
        <v>0</v>
      </c>
      <c r="CY759" s="326">
        <f t="shared" si="3214"/>
        <v>0</v>
      </c>
      <c r="CZ759" s="326">
        <f t="shared" si="3214"/>
        <v>0</v>
      </c>
      <c r="DA759" s="326">
        <f t="shared" si="3214"/>
        <v>0</v>
      </c>
      <c r="DB759" s="327">
        <f t="shared" si="3214"/>
        <v>0</v>
      </c>
      <c r="DC759" s="327">
        <f t="shared" si="3214"/>
        <v>4200</v>
      </c>
      <c r="DD759" s="327">
        <f t="shared" si="3214"/>
        <v>6000</v>
      </c>
      <c r="DE759" s="326">
        <f t="shared" si="3215"/>
        <v>9000</v>
      </c>
      <c r="DF759" s="326">
        <f t="shared" si="3215"/>
        <v>12000</v>
      </c>
      <c r="DG759" s="326">
        <f t="shared" si="3215"/>
        <v>14010</v>
      </c>
      <c r="DH759" s="326">
        <f t="shared" si="3215"/>
        <v>14080</v>
      </c>
      <c r="DI759" s="326">
        <f t="shared" si="3215"/>
        <v>15850</v>
      </c>
      <c r="DJ759" s="325">
        <f t="shared" si="3215"/>
        <v>17520</v>
      </c>
      <c r="DK759" s="324">
        <f t="shared" si="3215"/>
        <v>28800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3"/>
      <c r="CE760" s="1133"/>
      <c r="CF760" s="1133"/>
      <c r="CG760" s="1133"/>
      <c r="CH760" s="1133"/>
      <c r="CI760" s="1133"/>
      <c r="CJ760" s="1133"/>
      <c r="CK760" s="1133"/>
      <c r="CL760" s="1133"/>
      <c r="CM760" s="1133"/>
      <c r="CN760" s="1133"/>
      <c r="CO760" s="1133"/>
      <c r="CP760" s="1133"/>
      <c r="CQ760" s="1133"/>
      <c r="CR760" s="1133"/>
      <c r="CS760" s="1133"/>
      <c r="CT760" s="1134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17">IF(DL761&lt;3,"",(SUM(B761:R761)-MIN(B761:R761)-MAX(B761:R761))/(DL761-2))</f>
        <v/>
      </c>
      <c r="CA761" s="373" t="str">
        <f t="shared" ref="CA761:CA775" si="3218">IF(DM761&lt;3,"",(SUM(T761:AJ761)-MIN(T761:AJ761)-MAX(T761:AJ761))/(DM761-2))</f>
        <v/>
      </c>
      <c r="CB761" s="373" t="str">
        <f t="shared" ref="CB761:CB775" si="3219">IF(DN761&lt;3,"",(SUM(AL761:BB761)-MIN(AL761:BB761)-MAX(AL761:BB761))/(DN761-2))</f>
        <v/>
      </c>
      <c r="CC761" s="462" t="str">
        <f t="shared" ref="CC761:CC775" si="3220">IF(DO761&lt;3,"",(SUM(BD761:BT761)-MIN(BD761:BT761)-MAX(BD761:BT761))/(DO761-2))</f>
        <v/>
      </c>
      <c r="CD761" s="1108" t="str">
        <f t="shared" ref="CD761:CS761" si="322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9" t="str">
        <f t="shared" si="3221"/>
        <v/>
      </c>
      <c r="CF761" s="1110" t="str">
        <f t="shared" si="3221"/>
        <v/>
      </c>
      <c r="CG761" s="1110" t="str">
        <f t="shared" si="3221"/>
        <v/>
      </c>
      <c r="CH761" s="1110" t="str">
        <f t="shared" si="3221"/>
        <v/>
      </c>
      <c r="CI761" s="1110" t="str">
        <f t="shared" si="3221"/>
        <v/>
      </c>
      <c r="CJ761" s="1110" t="str">
        <f t="shared" si="3221"/>
        <v/>
      </c>
      <c r="CK761" s="1111" t="str">
        <f t="shared" si="3221"/>
        <v/>
      </c>
      <c r="CL761" s="1111" t="str">
        <f t="shared" si="3221"/>
        <v/>
      </c>
      <c r="CM761" s="1111" t="str">
        <f t="shared" si="3221"/>
        <v/>
      </c>
      <c r="CN761" s="1110" t="str">
        <f t="shared" si="3221"/>
        <v/>
      </c>
      <c r="CO761" s="1110" t="str">
        <f t="shared" si="3221"/>
        <v/>
      </c>
      <c r="CP761" s="1110" t="str">
        <f t="shared" si="3221"/>
        <v/>
      </c>
      <c r="CQ761" s="1110" t="str">
        <f t="shared" si="3221"/>
        <v/>
      </c>
      <c r="CR761" s="1110" t="str">
        <f t="shared" si="3221"/>
        <v/>
      </c>
      <c r="CS761" s="1109" t="str">
        <f t="shared" si="3221"/>
        <v/>
      </c>
      <c r="CT761" s="1112" t="str">
        <f t="shared" ref="CE761:CT764" si="322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2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23"/>
        <v/>
      </c>
      <c r="CW761" s="326" t="str">
        <f t="shared" si="3223"/>
        <v/>
      </c>
      <c r="CX761" s="326" t="str">
        <f t="shared" si="3223"/>
        <v/>
      </c>
      <c r="CY761" s="326" t="str">
        <f t="shared" si="3223"/>
        <v/>
      </c>
      <c r="CZ761" s="326" t="str">
        <f t="shared" si="3223"/>
        <v/>
      </c>
      <c r="DA761" s="326" t="str">
        <f t="shared" si="3223"/>
        <v/>
      </c>
      <c r="DB761" s="327" t="str">
        <f t="shared" si="3223"/>
        <v/>
      </c>
      <c r="DC761" s="327" t="str">
        <f t="shared" si="3223"/>
        <v/>
      </c>
      <c r="DD761" s="327" t="str">
        <f t="shared" si="3223"/>
        <v/>
      </c>
      <c r="DE761" s="326" t="str">
        <f t="shared" ref="DE761:DK764" si="322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24"/>
        <v/>
      </c>
      <c r="DG761" s="326" t="str">
        <f t="shared" si="3224"/>
        <v/>
      </c>
      <c r="DH761" s="326" t="str">
        <f t="shared" si="3224"/>
        <v/>
      </c>
      <c r="DI761" s="326" t="str">
        <f t="shared" si="3224"/>
        <v/>
      </c>
      <c r="DJ761" s="325" t="str">
        <f t="shared" si="3224"/>
        <v/>
      </c>
      <c r="DK761" s="324" t="str">
        <f t="shared" si="3224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17"/>
        <v/>
      </c>
      <c r="CA762" s="373" t="str">
        <f t="shared" si="3218"/>
        <v/>
      </c>
      <c r="CB762" s="373" t="str">
        <f t="shared" si="3219"/>
        <v/>
      </c>
      <c r="CC762" s="462" t="str">
        <f t="shared" si="3220"/>
        <v/>
      </c>
      <c r="CD762" s="11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9" t="str">
        <f t="shared" si="3222"/>
        <v/>
      </c>
      <c r="CF762" s="1110" t="str">
        <f t="shared" si="3222"/>
        <v/>
      </c>
      <c r="CG762" s="1110" t="str">
        <f t="shared" si="3222"/>
        <v/>
      </c>
      <c r="CH762" s="1110" t="str">
        <f t="shared" si="3222"/>
        <v/>
      </c>
      <c r="CI762" s="1110" t="str">
        <f t="shared" si="3222"/>
        <v/>
      </c>
      <c r="CJ762" s="1110" t="str">
        <f t="shared" si="3222"/>
        <v/>
      </c>
      <c r="CK762" s="1111" t="str">
        <f t="shared" si="3222"/>
        <v/>
      </c>
      <c r="CL762" s="1111" t="str">
        <f t="shared" si="3222"/>
        <v/>
      </c>
      <c r="CM762" s="1111" t="str">
        <f t="shared" si="3222"/>
        <v/>
      </c>
      <c r="CN762" s="1110" t="str">
        <f t="shared" si="3222"/>
        <v/>
      </c>
      <c r="CO762" s="1110" t="str">
        <f t="shared" si="3222"/>
        <v/>
      </c>
      <c r="CP762" s="1110" t="str">
        <f t="shared" si="3222"/>
        <v/>
      </c>
      <c r="CQ762" s="1110" t="str">
        <f t="shared" si="3222"/>
        <v/>
      </c>
      <c r="CR762" s="1110" t="str">
        <f t="shared" si="3222"/>
        <v/>
      </c>
      <c r="CS762" s="1109" t="str">
        <f t="shared" si="3222"/>
        <v/>
      </c>
      <c r="CT762" s="1112" t="str">
        <f t="shared" si="3222"/>
        <v/>
      </c>
      <c r="CU762" s="324" t="str">
        <f t="shared" si="3223"/>
        <v/>
      </c>
      <c r="CV762" s="325" t="str">
        <f t="shared" si="3223"/>
        <v/>
      </c>
      <c r="CW762" s="326" t="str">
        <f t="shared" si="3223"/>
        <v/>
      </c>
      <c r="CX762" s="326" t="str">
        <f t="shared" si="3223"/>
        <v/>
      </c>
      <c r="CY762" s="326" t="str">
        <f t="shared" si="3223"/>
        <v/>
      </c>
      <c r="CZ762" s="326" t="str">
        <f t="shared" si="3223"/>
        <v/>
      </c>
      <c r="DA762" s="326" t="str">
        <f t="shared" si="3223"/>
        <v/>
      </c>
      <c r="DB762" s="327" t="str">
        <f t="shared" si="3223"/>
        <v/>
      </c>
      <c r="DC762" s="327" t="str">
        <f t="shared" si="3223"/>
        <v/>
      </c>
      <c r="DD762" s="327" t="str">
        <f t="shared" si="3223"/>
        <v/>
      </c>
      <c r="DE762" s="326" t="str">
        <f t="shared" si="3224"/>
        <v/>
      </c>
      <c r="DF762" s="326" t="str">
        <f t="shared" si="3224"/>
        <v/>
      </c>
      <c r="DG762" s="326" t="str">
        <f t="shared" si="3224"/>
        <v/>
      </c>
      <c r="DH762" s="326" t="str">
        <f t="shared" si="3224"/>
        <v/>
      </c>
      <c r="DI762" s="326" t="str">
        <f t="shared" si="3224"/>
        <v/>
      </c>
      <c r="DJ762" s="325" t="str">
        <f t="shared" si="3224"/>
        <v/>
      </c>
      <c r="DK762" s="324" t="str">
        <f t="shared" si="3224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17"/>
        <v/>
      </c>
      <c r="CA763" s="373" t="str">
        <f t="shared" si="3218"/>
        <v/>
      </c>
      <c r="CB763" s="373" t="str">
        <f t="shared" si="3219"/>
        <v/>
      </c>
      <c r="CC763" s="462" t="str">
        <f t="shared" si="3220"/>
        <v/>
      </c>
      <c r="CD763" s="11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9" t="str">
        <f t="shared" si="3222"/>
        <v/>
      </c>
      <c r="CF763" s="1110" t="str">
        <f t="shared" si="3222"/>
        <v/>
      </c>
      <c r="CG763" s="1110" t="str">
        <f t="shared" si="3222"/>
        <v/>
      </c>
      <c r="CH763" s="1110" t="str">
        <f t="shared" si="3222"/>
        <v/>
      </c>
      <c r="CI763" s="1110" t="str">
        <f t="shared" si="3222"/>
        <v/>
      </c>
      <c r="CJ763" s="1110" t="str">
        <f t="shared" si="3222"/>
        <v/>
      </c>
      <c r="CK763" s="1111" t="str">
        <f t="shared" si="3222"/>
        <v/>
      </c>
      <c r="CL763" s="1111" t="str">
        <f t="shared" si="3222"/>
        <v/>
      </c>
      <c r="CM763" s="1111" t="str">
        <f t="shared" si="3222"/>
        <v/>
      </c>
      <c r="CN763" s="1110" t="str">
        <f t="shared" si="3222"/>
        <v/>
      </c>
      <c r="CO763" s="1110" t="str">
        <f t="shared" si="3222"/>
        <v/>
      </c>
      <c r="CP763" s="1110" t="str">
        <f t="shared" si="3222"/>
        <v/>
      </c>
      <c r="CQ763" s="1110" t="str">
        <f t="shared" si="3222"/>
        <v/>
      </c>
      <c r="CR763" s="1110" t="str">
        <f t="shared" si="3222"/>
        <v/>
      </c>
      <c r="CS763" s="1109" t="str">
        <f t="shared" si="3222"/>
        <v/>
      </c>
      <c r="CT763" s="1112" t="str">
        <f t="shared" si="3222"/>
        <v/>
      </c>
      <c r="CU763" s="324" t="str">
        <f t="shared" si="3223"/>
        <v/>
      </c>
      <c r="CV763" s="325" t="str">
        <f t="shared" si="3223"/>
        <v/>
      </c>
      <c r="CW763" s="326" t="str">
        <f t="shared" si="3223"/>
        <v/>
      </c>
      <c r="CX763" s="326" t="str">
        <f t="shared" si="3223"/>
        <v/>
      </c>
      <c r="CY763" s="326" t="str">
        <f t="shared" si="3223"/>
        <v/>
      </c>
      <c r="CZ763" s="326" t="str">
        <f t="shared" si="3223"/>
        <v/>
      </c>
      <c r="DA763" s="326" t="str">
        <f t="shared" si="3223"/>
        <v/>
      </c>
      <c r="DB763" s="327" t="str">
        <f t="shared" si="3223"/>
        <v/>
      </c>
      <c r="DC763" s="327" t="str">
        <f t="shared" si="3223"/>
        <v/>
      </c>
      <c r="DD763" s="327" t="str">
        <f t="shared" si="3223"/>
        <v/>
      </c>
      <c r="DE763" s="326" t="str">
        <f t="shared" si="3224"/>
        <v/>
      </c>
      <c r="DF763" s="326" t="str">
        <f t="shared" si="3224"/>
        <v/>
      </c>
      <c r="DG763" s="326" t="str">
        <f t="shared" si="3224"/>
        <v/>
      </c>
      <c r="DH763" s="326" t="str">
        <f t="shared" si="3224"/>
        <v/>
      </c>
      <c r="DI763" s="326" t="str">
        <f t="shared" si="3224"/>
        <v/>
      </c>
      <c r="DJ763" s="325" t="str">
        <f t="shared" si="3224"/>
        <v/>
      </c>
      <c r="DK763" s="324" t="str">
        <f t="shared" si="3224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25">IF(B761="","",B761*B762*B763)</f>
        <v/>
      </c>
      <c r="C764" s="383" t="str">
        <f t="shared" si="3225"/>
        <v/>
      </c>
      <c r="D764" s="383" t="str">
        <f t="shared" si="3225"/>
        <v/>
      </c>
      <c r="E764" s="383" t="str">
        <f t="shared" si="3225"/>
        <v/>
      </c>
      <c r="F764" s="383" t="str">
        <f t="shared" si="3225"/>
        <v/>
      </c>
      <c r="G764" s="383" t="str">
        <f t="shared" si="3225"/>
        <v/>
      </c>
      <c r="H764" s="383" t="str">
        <f t="shared" si="3225"/>
        <v/>
      </c>
      <c r="I764" s="383" t="str">
        <f t="shared" si="3225"/>
        <v/>
      </c>
      <c r="J764" s="383" t="str">
        <f t="shared" si="3225"/>
        <v/>
      </c>
      <c r="K764" s="383" t="str">
        <f t="shared" ref="K764:R764" si="3226">IF(K761="","",K761*K762*K763)</f>
        <v/>
      </c>
      <c r="L764" s="383" t="str">
        <f t="shared" si="3226"/>
        <v/>
      </c>
      <c r="M764" s="383" t="str">
        <f t="shared" si="3226"/>
        <v/>
      </c>
      <c r="N764" s="383" t="str">
        <f t="shared" si="3226"/>
        <v/>
      </c>
      <c r="O764" s="383" t="str">
        <f t="shared" si="3226"/>
        <v/>
      </c>
      <c r="P764" s="383" t="str">
        <f t="shared" si="3226"/>
        <v/>
      </c>
      <c r="Q764" s="383" t="str">
        <f t="shared" si="3226"/>
        <v/>
      </c>
      <c r="R764" s="383" t="str">
        <f t="shared" si="3226"/>
        <v/>
      </c>
      <c r="S764" s="423"/>
      <c r="T764" s="383" t="str">
        <f t="shared" ref="T764:AB764" si="3227">IF(T761="","",T761*T762*T763)</f>
        <v/>
      </c>
      <c r="U764" s="383" t="str">
        <f t="shared" si="3227"/>
        <v/>
      </c>
      <c r="V764" s="383" t="str">
        <f t="shared" si="3227"/>
        <v/>
      </c>
      <c r="W764" s="383" t="str">
        <f t="shared" si="3227"/>
        <v/>
      </c>
      <c r="X764" s="383" t="str">
        <f t="shared" si="3227"/>
        <v/>
      </c>
      <c r="Y764" s="383" t="str">
        <f t="shared" si="3227"/>
        <v/>
      </c>
      <c r="Z764" s="383" t="str">
        <f t="shared" si="3227"/>
        <v/>
      </c>
      <c r="AA764" s="383" t="str">
        <f t="shared" si="3227"/>
        <v/>
      </c>
      <c r="AB764" s="383" t="str">
        <f t="shared" si="3227"/>
        <v/>
      </c>
      <c r="AC764" s="383" t="str">
        <f t="shared" ref="AC764:AJ764" si="3228">IF(AC761="","",AC761*AC762*AC763)</f>
        <v/>
      </c>
      <c r="AD764" s="383" t="str">
        <f t="shared" si="3228"/>
        <v/>
      </c>
      <c r="AE764" s="383" t="str">
        <f t="shared" si="3228"/>
        <v/>
      </c>
      <c r="AF764" s="383" t="str">
        <f t="shared" si="3228"/>
        <v/>
      </c>
      <c r="AG764" s="383" t="str">
        <f t="shared" si="3228"/>
        <v/>
      </c>
      <c r="AH764" s="383" t="str">
        <f t="shared" si="3228"/>
        <v/>
      </c>
      <c r="AI764" s="383" t="str">
        <f t="shared" si="3228"/>
        <v/>
      </c>
      <c r="AJ764" s="383" t="str">
        <f t="shared" si="3228"/>
        <v/>
      </c>
      <c r="AK764" s="423"/>
      <c r="AL764" s="383" t="str">
        <f t="shared" ref="AL764:AT764" si="3229">IF(AL761="","",AL761*AL762*AL763)</f>
        <v/>
      </c>
      <c r="AM764" s="383" t="str">
        <f t="shared" si="3229"/>
        <v/>
      </c>
      <c r="AN764" s="383" t="str">
        <f t="shared" si="3229"/>
        <v/>
      </c>
      <c r="AO764" s="383" t="str">
        <f t="shared" si="3229"/>
        <v/>
      </c>
      <c r="AP764" s="383" t="str">
        <f t="shared" si="3229"/>
        <v/>
      </c>
      <c r="AQ764" s="383" t="str">
        <f t="shared" si="3229"/>
        <v/>
      </c>
      <c r="AR764" s="383" t="str">
        <f t="shared" si="3229"/>
        <v/>
      </c>
      <c r="AS764" s="383" t="str">
        <f t="shared" si="3229"/>
        <v/>
      </c>
      <c r="AT764" s="383" t="str">
        <f t="shared" si="3229"/>
        <v/>
      </c>
      <c r="AU764" s="383" t="str">
        <f t="shared" ref="AU764:BB764" si="3230">IF(AU761="","",AU761*AU762*AU763)</f>
        <v/>
      </c>
      <c r="AV764" s="383" t="str">
        <f t="shared" si="3230"/>
        <v/>
      </c>
      <c r="AW764" s="383" t="str">
        <f t="shared" si="3230"/>
        <v/>
      </c>
      <c r="AX764" s="383" t="str">
        <f t="shared" si="3230"/>
        <v/>
      </c>
      <c r="AY764" s="383" t="str">
        <f t="shared" si="3230"/>
        <v/>
      </c>
      <c r="AZ764" s="383" t="str">
        <f t="shared" si="3230"/>
        <v/>
      </c>
      <c r="BA764" s="383" t="str">
        <f t="shared" si="3230"/>
        <v/>
      </c>
      <c r="BB764" s="383" t="str">
        <f t="shared" si="3230"/>
        <v/>
      </c>
      <c r="BC764" s="423"/>
      <c r="BD764" s="383" t="str">
        <f t="shared" ref="BD764:BL764" si="3231">IF(BD761="","",BD761*BD762*BD763)</f>
        <v/>
      </c>
      <c r="BE764" s="383" t="str">
        <f t="shared" si="3231"/>
        <v/>
      </c>
      <c r="BF764" s="383" t="str">
        <f t="shared" si="3231"/>
        <v/>
      </c>
      <c r="BG764" s="383" t="str">
        <f t="shared" si="3231"/>
        <v/>
      </c>
      <c r="BH764" s="383" t="str">
        <f t="shared" si="3231"/>
        <v/>
      </c>
      <c r="BI764" s="383" t="str">
        <f t="shared" si="3231"/>
        <v/>
      </c>
      <c r="BJ764" s="383" t="str">
        <f t="shared" si="3231"/>
        <v/>
      </c>
      <c r="BK764" s="383" t="str">
        <f t="shared" si="3231"/>
        <v/>
      </c>
      <c r="BL764" s="383" t="str">
        <f t="shared" si="3231"/>
        <v/>
      </c>
      <c r="BM764" s="383" t="str">
        <f t="shared" ref="BM764:BT764" si="3232">IF(BM761="","",BM761*BM762*BM763)</f>
        <v/>
      </c>
      <c r="BN764" s="383" t="str">
        <f t="shared" si="3232"/>
        <v/>
      </c>
      <c r="BO764" s="383" t="str">
        <f t="shared" si="3232"/>
        <v/>
      </c>
      <c r="BP764" s="383" t="str">
        <f t="shared" si="3232"/>
        <v/>
      </c>
      <c r="BQ764" s="383" t="str">
        <f t="shared" si="3232"/>
        <v/>
      </c>
      <c r="BR764" s="383" t="str">
        <f t="shared" si="3232"/>
        <v/>
      </c>
      <c r="BS764" s="383" t="str">
        <f t="shared" si="3232"/>
        <v/>
      </c>
      <c r="BT764" s="383" t="str">
        <f t="shared" si="3232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17"/>
        <v/>
      </c>
      <c r="CA764" s="373" t="str">
        <f t="shared" si="3218"/>
        <v/>
      </c>
      <c r="CB764" s="373" t="str">
        <f t="shared" si="3219"/>
        <v/>
      </c>
      <c r="CC764" s="462" t="str">
        <f t="shared" si="3220"/>
        <v/>
      </c>
      <c r="CD764" s="11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9" t="str">
        <f t="shared" si="3222"/>
        <v/>
      </c>
      <c r="CF764" s="1110" t="str">
        <f t="shared" si="3222"/>
        <v/>
      </c>
      <c r="CG764" s="1110" t="str">
        <f t="shared" si="3222"/>
        <v/>
      </c>
      <c r="CH764" s="1110" t="str">
        <f t="shared" si="3222"/>
        <v/>
      </c>
      <c r="CI764" s="1110" t="str">
        <f t="shared" si="3222"/>
        <v/>
      </c>
      <c r="CJ764" s="1110" t="str">
        <f t="shared" si="3222"/>
        <v/>
      </c>
      <c r="CK764" s="1111" t="str">
        <f t="shared" si="3222"/>
        <v/>
      </c>
      <c r="CL764" s="1111" t="str">
        <f t="shared" si="3222"/>
        <v/>
      </c>
      <c r="CM764" s="1111" t="str">
        <f t="shared" si="3222"/>
        <v/>
      </c>
      <c r="CN764" s="1110" t="str">
        <f t="shared" si="3222"/>
        <v/>
      </c>
      <c r="CO764" s="1110" t="str">
        <f t="shared" si="3222"/>
        <v/>
      </c>
      <c r="CP764" s="1110" t="str">
        <f t="shared" si="3222"/>
        <v/>
      </c>
      <c r="CQ764" s="1110" t="str">
        <f t="shared" si="3222"/>
        <v/>
      </c>
      <c r="CR764" s="1110" t="str">
        <f t="shared" si="3222"/>
        <v/>
      </c>
      <c r="CS764" s="1109" t="str">
        <f t="shared" si="3222"/>
        <v/>
      </c>
      <c r="CT764" s="1112" t="str">
        <f t="shared" si="3222"/>
        <v/>
      </c>
      <c r="CU764" s="324" t="str">
        <f t="shared" si="3223"/>
        <v/>
      </c>
      <c r="CV764" s="325" t="str">
        <f t="shared" si="3223"/>
        <v/>
      </c>
      <c r="CW764" s="326" t="str">
        <f t="shared" si="3223"/>
        <v/>
      </c>
      <c r="CX764" s="326" t="str">
        <f t="shared" si="3223"/>
        <v/>
      </c>
      <c r="CY764" s="326" t="str">
        <f t="shared" si="3223"/>
        <v/>
      </c>
      <c r="CZ764" s="326" t="str">
        <f t="shared" si="3223"/>
        <v/>
      </c>
      <c r="DA764" s="326" t="str">
        <f t="shared" si="3223"/>
        <v/>
      </c>
      <c r="DB764" s="327" t="str">
        <f t="shared" si="3223"/>
        <v/>
      </c>
      <c r="DC764" s="327" t="str">
        <f t="shared" si="3223"/>
        <v/>
      </c>
      <c r="DD764" s="327" t="str">
        <f t="shared" si="3223"/>
        <v/>
      </c>
      <c r="DE764" s="326" t="str">
        <f t="shared" si="3224"/>
        <v/>
      </c>
      <c r="DF764" s="326" t="str">
        <f t="shared" si="3224"/>
        <v/>
      </c>
      <c r="DG764" s="326" t="str">
        <f t="shared" si="3224"/>
        <v/>
      </c>
      <c r="DH764" s="326" t="str">
        <f t="shared" si="3224"/>
        <v/>
      </c>
      <c r="DI764" s="326" t="str">
        <f t="shared" si="3224"/>
        <v/>
      </c>
      <c r="DJ764" s="325" t="str">
        <f t="shared" si="3224"/>
        <v/>
      </c>
      <c r="DK764" s="324" t="str">
        <f t="shared" si="3224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17"/>
        <v/>
      </c>
      <c r="CA765" s="365" t="str">
        <f t="shared" si="3218"/>
        <v/>
      </c>
      <c r="CB765" s="365" t="str">
        <f t="shared" si="3219"/>
        <v/>
      </c>
      <c r="CC765" s="461" t="str">
        <f t="shared" si="3220"/>
        <v/>
      </c>
      <c r="CD765" s="1119"/>
      <c r="CE765" s="1119"/>
      <c r="CF765" s="1119"/>
      <c r="CG765" s="1119"/>
      <c r="CH765" s="1119"/>
      <c r="CI765" s="1119"/>
      <c r="CJ765" s="1119"/>
      <c r="CK765" s="1119"/>
      <c r="CL765" s="1119"/>
      <c r="CM765" s="1119"/>
      <c r="CN765" s="1119"/>
      <c r="CO765" s="1119"/>
      <c r="CP765" s="1119"/>
      <c r="CQ765" s="1119"/>
      <c r="CR765" s="1119"/>
      <c r="CS765" s="1119"/>
      <c r="CT765" s="1119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17"/>
        <v/>
      </c>
      <c r="CA766" s="373" t="str">
        <f t="shared" si="3218"/>
        <v/>
      </c>
      <c r="CB766" s="373" t="str">
        <f t="shared" si="3219"/>
        <v/>
      </c>
      <c r="CC766" s="462" t="str">
        <f t="shared" si="3220"/>
        <v/>
      </c>
      <c r="CD766" s="1108" t="str">
        <f t="shared" ref="CD766:CS766" si="323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9" t="str">
        <f t="shared" si="3233"/>
        <v/>
      </c>
      <c r="CF766" s="1110" t="str">
        <f t="shared" si="3233"/>
        <v/>
      </c>
      <c r="CG766" s="1110" t="str">
        <f t="shared" si="3233"/>
        <v/>
      </c>
      <c r="CH766" s="1110" t="str">
        <f t="shared" si="3233"/>
        <v/>
      </c>
      <c r="CI766" s="1110" t="str">
        <f t="shared" si="3233"/>
        <v/>
      </c>
      <c r="CJ766" s="1110" t="str">
        <f t="shared" si="3233"/>
        <v/>
      </c>
      <c r="CK766" s="1111" t="str">
        <f t="shared" si="3233"/>
        <v/>
      </c>
      <c r="CL766" s="1111" t="str">
        <f t="shared" si="3233"/>
        <v/>
      </c>
      <c r="CM766" s="1111" t="str">
        <f t="shared" si="3233"/>
        <v/>
      </c>
      <c r="CN766" s="1110" t="str">
        <f t="shared" si="3233"/>
        <v/>
      </c>
      <c r="CO766" s="1110" t="str">
        <f t="shared" si="3233"/>
        <v/>
      </c>
      <c r="CP766" s="1110" t="str">
        <f t="shared" si="3233"/>
        <v/>
      </c>
      <c r="CQ766" s="1110" t="str">
        <f t="shared" si="3233"/>
        <v/>
      </c>
      <c r="CR766" s="1110" t="str">
        <f t="shared" si="3233"/>
        <v/>
      </c>
      <c r="CS766" s="1109" t="str">
        <f t="shared" si="3233"/>
        <v/>
      </c>
      <c r="CT766" s="1112" t="str">
        <f t="shared" ref="CE766:CT769" si="323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3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35"/>
        <v/>
      </c>
      <c r="CW766" s="326" t="str">
        <f t="shared" si="3235"/>
        <v/>
      </c>
      <c r="CX766" s="326" t="str">
        <f t="shared" si="3235"/>
        <v/>
      </c>
      <c r="CY766" s="326" t="str">
        <f t="shared" si="3235"/>
        <v/>
      </c>
      <c r="CZ766" s="326" t="str">
        <f t="shared" si="3235"/>
        <v/>
      </c>
      <c r="DA766" s="326" t="str">
        <f t="shared" si="3235"/>
        <v/>
      </c>
      <c r="DB766" s="327" t="str">
        <f t="shared" si="3235"/>
        <v/>
      </c>
      <c r="DC766" s="327" t="str">
        <f t="shared" si="3235"/>
        <v/>
      </c>
      <c r="DD766" s="327" t="str">
        <f t="shared" si="3235"/>
        <v/>
      </c>
      <c r="DE766" s="326" t="str">
        <f t="shared" ref="DE766:DK769" si="323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36"/>
        <v/>
      </c>
      <c r="DG766" s="326" t="str">
        <f t="shared" si="3236"/>
        <v/>
      </c>
      <c r="DH766" s="326" t="str">
        <f t="shared" si="3236"/>
        <v/>
      </c>
      <c r="DI766" s="326" t="str">
        <f t="shared" si="3236"/>
        <v/>
      </c>
      <c r="DJ766" s="325" t="str">
        <f t="shared" si="3236"/>
        <v/>
      </c>
      <c r="DK766" s="324" t="str">
        <f t="shared" si="3236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17"/>
        <v/>
      </c>
      <c r="CA767" s="373" t="str">
        <f t="shared" si="3218"/>
        <v/>
      </c>
      <c r="CB767" s="373" t="str">
        <f t="shared" si="3219"/>
        <v/>
      </c>
      <c r="CC767" s="462" t="str">
        <f t="shared" si="3220"/>
        <v/>
      </c>
      <c r="CD767" s="11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9" t="str">
        <f t="shared" si="3234"/>
        <v/>
      </c>
      <c r="CF767" s="1110" t="str">
        <f t="shared" si="3234"/>
        <v/>
      </c>
      <c r="CG767" s="1110" t="str">
        <f t="shared" si="3234"/>
        <v/>
      </c>
      <c r="CH767" s="1110" t="str">
        <f t="shared" si="3234"/>
        <v/>
      </c>
      <c r="CI767" s="1110" t="str">
        <f t="shared" si="3234"/>
        <v/>
      </c>
      <c r="CJ767" s="1110" t="str">
        <f t="shared" si="3234"/>
        <v/>
      </c>
      <c r="CK767" s="1111" t="str">
        <f t="shared" si="3234"/>
        <v/>
      </c>
      <c r="CL767" s="1111" t="str">
        <f t="shared" si="3234"/>
        <v/>
      </c>
      <c r="CM767" s="1111" t="str">
        <f t="shared" si="3234"/>
        <v/>
      </c>
      <c r="CN767" s="1110" t="str">
        <f t="shared" si="3234"/>
        <v/>
      </c>
      <c r="CO767" s="1110" t="str">
        <f t="shared" si="3234"/>
        <v/>
      </c>
      <c r="CP767" s="1110" t="str">
        <f t="shared" si="3234"/>
        <v/>
      </c>
      <c r="CQ767" s="1110" t="str">
        <f t="shared" si="3234"/>
        <v/>
      </c>
      <c r="CR767" s="1110" t="str">
        <f t="shared" si="3234"/>
        <v/>
      </c>
      <c r="CS767" s="1109" t="str">
        <f t="shared" si="3234"/>
        <v/>
      </c>
      <c r="CT767" s="1112" t="str">
        <f t="shared" si="3234"/>
        <v/>
      </c>
      <c r="CU767" s="324" t="str">
        <f t="shared" si="3235"/>
        <v/>
      </c>
      <c r="CV767" s="325" t="str">
        <f t="shared" si="3235"/>
        <v/>
      </c>
      <c r="CW767" s="326" t="str">
        <f t="shared" si="3235"/>
        <v/>
      </c>
      <c r="CX767" s="326" t="str">
        <f t="shared" si="3235"/>
        <v/>
      </c>
      <c r="CY767" s="326" t="str">
        <f t="shared" si="3235"/>
        <v/>
      </c>
      <c r="CZ767" s="326" t="str">
        <f t="shared" si="3235"/>
        <v/>
      </c>
      <c r="DA767" s="326" t="str">
        <f t="shared" si="3235"/>
        <v/>
      </c>
      <c r="DB767" s="327" t="str">
        <f t="shared" si="3235"/>
        <v/>
      </c>
      <c r="DC767" s="327" t="str">
        <f t="shared" si="3235"/>
        <v/>
      </c>
      <c r="DD767" s="327" t="str">
        <f t="shared" si="3235"/>
        <v/>
      </c>
      <c r="DE767" s="326" t="str">
        <f t="shared" si="3236"/>
        <v/>
      </c>
      <c r="DF767" s="326" t="str">
        <f t="shared" si="3236"/>
        <v/>
      </c>
      <c r="DG767" s="326" t="str">
        <f t="shared" si="3236"/>
        <v/>
      </c>
      <c r="DH767" s="326" t="str">
        <f t="shared" si="3236"/>
        <v/>
      </c>
      <c r="DI767" s="326" t="str">
        <f t="shared" si="3236"/>
        <v/>
      </c>
      <c r="DJ767" s="325" t="str">
        <f t="shared" si="3236"/>
        <v/>
      </c>
      <c r="DK767" s="324" t="str">
        <f t="shared" si="3236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17"/>
        <v/>
      </c>
      <c r="CA768" s="373" t="str">
        <f t="shared" si="3218"/>
        <v/>
      </c>
      <c r="CB768" s="373" t="str">
        <f t="shared" si="3219"/>
        <v/>
      </c>
      <c r="CC768" s="462" t="str">
        <f t="shared" si="3220"/>
        <v/>
      </c>
      <c r="CD768" s="11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9" t="str">
        <f t="shared" si="3234"/>
        <v/>
      </c>
      <c r="CF768" s="1110" t="str">
        <f t="shared" si="3234"/>
        <v/>
      </c>
      <c r="CG768" s="1110" t="str">
        <f t="shared" si="3234"/>
        <v/>
      </c>
      <c r="CH768" s="1110" t="str">
        <f t="shared" si="3234"/>
        <v/>
      </c>
      <c r="CI768" s="1110" t="str">
        <f t="shared" si="3234"/>
        <v/>
      </c>
      <c r="CJ768" s="1110" t="str">
        <f t="shared" si="3234"/>
        <v/>
      </c>
      <c r="CK768" s="1111" t="str">
        <f t="shared" si="3234"/>
        <v/>
      </c>
      <c r="CL768" s="1111" t="str">
        <f t="shared" si="3234"/>
        <v/>
      </c>
      <c r="CM768" s="1111" t="str">
        <f t="shared" si="3234"/>
        <v/>
      </c>
      <c r="CN768" s="1110" t="str">
        <f t="shared" si="3234"/>
        <v/>
      </c>
      <c r="CO768" s="1110" t="str">
        <f t="shared" si="3234"/>
        <v/>
      </c>
      <c r="CP768" s="1110" t="str">
        <f t="shared" si="3234"/>
        <v/>
      </c>
      <c r="CQ768" s="1110" t="str">
        <f t="shared" si="3234"/>
        <v/>
      </c>
      <c r="CR768" s="1110" t="str">
        <f t="shared" si="3234"/>
        <v/>
      </c>
      <c r="CS768" s="1109" t="str">
        <f t="shared" si="3234"/>
        <v/>
      </c>
      <c r="CT768" s="1112" t="str">
        <f t="shared" si="3234"/>
        <v/>
      </c>
      <c r="CU768" s="324" t="str">
        <f t="shared" si="3235"/>
        <v/>
      </c>
      <c r="CV768" s="325" t="str">
        <f t="shared" si="3235"/>
        <v/>
      </c>
      <c r="CW768" s="326" t="str">
        <f t="shared" si="3235"/>
        <v/>
      </c>
      <c r="CX768" s="326" t="str">
        <f t="shared" si="3235"/>
        <v/>
      </c>
      <c r="CY768" s="326" t="str">
        <f t="shared" si="3235"/>
        <v/>
      </c>
      <c r="CZ768" s="326" t="str">
        <f t="shared" si="3235"/>
        <v/>
      </c>
      <c r="DA768" s="326" t="str">
        <f t="shared" si="3235"/>
        <v/>
      </c>
      <c r="DB768" s="327" t="str">
        <f t="shared" si="3235"/>
        <v/>
      </c>
      <c r="DC768" s="327" t="str">
        <f t="shared" si="3235"/>
        <v/>
      </c>
      <c r="DD768" s="327" t="str">
        <f t="shared" si="3235"/>
        <v/>
      </c>
      <c r="DE768" s="326" t="str">
        <f t="shared" si="3236"/>
        <v/>
      </c>
      <c r="DF768" s="326" t="str">
        <f t="shared" si="3236"/>
        <v/>
      </c>
      <c r="DG768" s="326" t="str">
        <f t="shared" si="3236"/>
        <v/>
      </c>
      <c r="DH768" s="326" t="str">
        <f t="shared" si="3236"/>
        <v/>
      </c>
      <c r="DI768" s="326" t="str">
        <f t="shared" si="3236"/>
        <v/>
      </c>
      <c r="DJ768" s="325" t="str">
        <f t="shared" si="3236"/>
        <v/>
      </c>
      <c r="DK768" s="324" t="str">
        <f t="shared" si="3236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37">IF(B766="","",B766*B767*B768)</f>
        <v/>
      </c>
      <c r="C769" s="383" t="str">
        <f t="shared" si="3237"/>
        <v/>
      </c>
      <c r="D769" s="383" t="str">
        <f t="shared" si="3237"/>
        <v/>
      </c>
      <c r="E769" s="383" t="str">
        <f t="shared" si="3237"/>
        <v/>
      </c>
      <c r="F769" s="383" t="str">
        <f t="shared" si="3237"/>
        <v/>
      </c>
      <c r="G769" s="383" t="str">
        <f t="shared" si="3237"/>
        <v/>
      </c>
      <c r="H769" s="383" t="str">
        <f t="shared" si="3237"/>
        <v/>
      </c>
      <c r="I769" s="383" t="str">
        <f t="shared" si="3237"/>
        <v/>
      </c>
      <c r="J769" s="383" t="str">
        <f t="shared" si="3237"/>
        <v/>
      </c>
      <c r="K769" s="383" t="str">
        <f t="shared" ref="K769:R769" si="3238">IF(K766="","",K766*K767*K768)</f>
        <v/>
      </c>
      <c r="L769" s="383" t="str">
        <f t="shared" si="3238"/>
        <v/>
      </c>
      <c r="M769" s="383" t="str">
        <f t="shared" si="3238"/>
        <v/>
      </c>
      <c r="N769" s="383" t="str">
        <f t="shared" si="3238"/>
        <v/>
      </c>
      <c r="O769" s="383" t="str">
        <f t="shared" si="3238"/>
        <v/>
      </c>
      <c r="P769" s="383" t="str">
        <f t="shared" si="3238"/>
        <v/>
      </c>
      <c r="Q769" s="383" t="str">
        <f t="shared" si="3238"/>
        <v/>
      </c>
      <c r="R769" s="383" t="str">
        <f t="shared" si="3238"/>
        <v/>
      </c>
      <c r="S769" s="423"/>
      <c r="T769" s="383" t="str">
        <f t="shared" ref="T769:AB769" si="3239">IF(T766="","",T766*T767*T768)</f>
        <v/>
      </c>
      <c r="U769" s="383" t="str">
        <f t="shared" si="3239"/>
        <v/>
      </c>
      <c r="V769" s="383" t="str">
        <f t="shared" si="3239"/>
        <v/>
      </c>
      <c r="W769" s="383" t="str">
        <f t="shared" si="3239"/>
        <v/>
      </c>
      <c r="X769" s="383" t="str">
        <f t="shared" si="3239"/>
        <v/>
      </c>
      <c r="Y769" s="383" t="str">
        <f t="shared" si="3239"/>
        <v/>
      </c>
      <c r="Z769" s="383" t="str">
        <f t="shared" si="3239"/>
        <v/>
      </c>
      <c r="AA769" s="383" t="str">
        <f t="shared" si="3239"/>
        <v/>
      </c>
      <c r="AB769" s="383" t="str">
        <f t="shared" si="3239"/>
        <v/>
      </c>
      <c r="AC769" s="383" t="str">
        <f t="shared" ref="AC769:AJ769" si="3240">IF(AC766="","",AC766*AC767*AC768)</f>
        <v/>
      </c>
      <c r="AD769" s="383" t="str">
        <f t="shared" si="3240"/>
        <v/>
      </c>
      <c r="AE769" s="383" t="str">
        <f t="shared" si="3240"/>
        <v/>
      </c>
      <c r="AF769" s="383" t="str">
        <f t="shared" si="3240"/>
        <v/>
      </c>
      <c r="AG769" s="383" t="str">
        <f t="shared" si="3240"/>
        <v/>
      </c>
      <c r="AH769" s="383" t="str">
        <f t="shared" si="3240"/>
        <v/>
      </c>
      <c r="AI769" s="383" t="str">
        <f t="shared" si="3240"/>
        <v/>
      </c>
      <c r="AJ769" s="383" t="str">
        <f t="shared" si="3240"/>
        <v/>
      </c>
      <c r="AK769" s="423"/>
      <c r="AL769" s="383" t="str">
        <f t="shared" ref="AL769:AT769" si="3241">IF(AL766="","",AL766*AL767*AL768)</f>
        <v/>
      </c>
      <c r="AM769" s="383" t="str">
        <f t="shared" si="3241"/>
        <v/>
      </c>
      <c r="AN769" s="383" t="str">
        <f t="shared" si="3241"/>
        <v/>
      </c>
      <c r="AO769" s="383" t="str">
        <f t="shared" si="3241"/>
        <v/>
      </c>
      <c r="AP769" s="383" t="str">
        <f t="shared" si="3241"/>
        <v/>
      </c>
      <c r="AQ769" s="383" t="str">
        <f t="shared" si="3241"/>
        <v/>
      </c>
      <c r="AR769" s="383" t="str">
        <f t="shared" si="3241"/>
        <v/>
      </c>
      <c r="AS769" s="383" t="str">
        <f t="shared" si="3241"/>
        <v/>
      </c>
      <c r="AT769" s="383" t="str">
        <f t="shared" si="3241"/>
        <v/>
      </c>
      <c r="AU769" s="383" t="str">
        <f t="shared" ref="AU769:BB769" si="3242">IF(AU766="","",AU766*AU767*AU768)</f>
        <v/>
      </c>
      <c r="AV769" s="383" t="str">
        <f t="shared" si="3242"/>
        <v/>
      </c>
      <c r="AW769" s="383" t="str">
        <f t="shared" si="3242"/>
        <v/>
      </c>
      <c r="AX769" s="383" t="str">
        <f t="shared" si="3242"/>
        <v/>
      </c>
      <c r="AY769" s="383" t="str">
        <f t="shared" si="3242"/>
        <v/>
      </c>
      <c r="AZ769" s="383" t="str">
        <f t="shared" si="3242"/>
        <v/>
      </c>
      <c r="BA769" s="383" t="str">
        <f t="shared" si="3242"/>
        <v/>
      </c>
      <c r="BB769" s="383" t="str">
        <f t="shared" si="3242"/>
        <v/>
      </c>
      <c r="BC769" s="423"/>
      <c r="BD769" s="383" t="str">
        <f t="shared" ref="BD769:BL769" si="3243">IF(BD766="","",BD766*BD767*BD768)</f>
        <v/>
      </c>
      <c r="BE769" s="383" t="str">
        <f t="shared" si="3243"/>
        <v/>
      </c>
      <c r="BF769" s="383" t="str">
        <f t="shared" si="3243"/>
        <v/>
      </c>
      <c r="BG769" s="383" t="str">
        <f t="shared" si="3243"/>
        <v/>
      </c>
      <c r="BH769" s="383" t="str">
        <f t="shared" si="3243"/>
        <v/>
      </c>
      <c r="BI769" s="383" t="str">
        <f t="shared" si="3243"/>
        <v/>
      </c>
      <c r="BJ769" s="383" t="str">
        <f t="shared" si="3243"/>
        <v/>
      </c>
      <c r="BK769" s="383" t="str">
        <f t="shared" si="3243"/>
        <v/>
      </c>
      <c r="BL769" s="383" t="str">
        <f t="shared" si="3243"/>
        <v/>
      </c>
      <c r="BM769" s="383" t="str">
        <f t="shared" ref="BM769:BT769" si="3244">IF(BM766="","",BM766*BM767*BM768)</f>
        <v/>
      </c>
      <c r="BN769" s="383" t="str">
        <f t="shared" si="3244"/>
        <v/>
      </c>
      <c r="BO769" s="383" t="str">
        <f t="shared" si="3244"/>
        <v/>
      </c>
      <c r="BP769" s="383" t="str">
        <f t="shared" si="3244"/>
        <v/>
      </c>
      <c r="BQ769" s="383" t="str">
        <f t="shared" si="3244"/>
        <v/>
      </c>
      <c r="BR769" s="383" t="str">
        <f t="shared" si="3244"/>
        <v/>
      </c>
      <c r="BS769" s="383" t="str">
        <f t="shared" si="3244"/>
        <v/>
      </c>
      <c r="BT769" s="383" t="str">
        <f t="shared" si="3244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17"/>
        <v/>
      </c>
      <c r="CA769" s="373" t="str">
        <f t="shared" si="3218"/>
        <v/>
      </c>
      <c r="CB769" s="373" t="str">
        <f t="shared" si="3219"/>
        <v/>
      </c>
      <c r="CC769" s="462" t="str">
        <f t="shared" si="3220"/>
        <v/>
      </c>
      <c r="CD769" s="11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9" t="str">
        <f t="shared" si="3234"/>
        <v/>
      </c>
      <c r="CF769" s="1110" t="str">
        <f t="shared" si="3234"/>
        <v/>
      </c>
      <c r="CG769" s="1110" t="str">
        <f t="shared" si="3234"/>
        <v/>
      </c>
      <c r="CH769" s="1110" t="str">
        <f t="shared" si="3234"/>
        <v/>
      </c>
      <c r="CI769" s="1110" t="str">
        <f t="shared" si="3234"/>
        <v/>
      </c>
      <c r="CJ769" s="1110" t="str">
        <f t="shared" si="3234"/>
        <v/>
      </c>
      <c r="CK769" s="1111" t="str">
        <f t="shared" si="3234"/>
        <v/>
      </c>
      <c r="CL769" s="1111" t="str">
        <f t="shared" si="3234"/>
        <v/>
      </c>
      <c r="CM769" s="1111" t="str">
        <f t="shared" si="3234"/>
        <v/>
      </c>
      <c r="CN769" s="1110" t="str">
        <f t="shared" si="3234"/>
        <v/>
      </c>
      <c r="CO769" s="1110" t="str">
        <f t="shared" si="3234"/>
        <v/>
      </c>
      <c r="CP769" s="1110" t="str">
        <f t="shared" si="3234"/>
        <v/>
      </c>
      <c r="CQ769" s="1110" t="str">
        <f t="shared" si="3234"/>
        <v/>
      </c>
      <c r="CR769" s="1110" t="str">
        <f t="shared" si="3234"/>
        <v/>
      </c>
      <c r="CS769" s="1109" t="str">
        <f t="shared" si="3234"/>
        <v/>
      </c>
      <c r="CT769" s="1112" t="str">
        <f t="shared" si="3234"/>
        <v/>
      </c>
      <c r="CU769" s="324" t="str">
        <f t="shared" si="3235"/>
        <v/>
      </c>
      <c r="CV769" s="325" t="str">
        <f t="shared" si="3235"/>
        <v/>
      </c>
      <c r="CW769" s="326" t="str">
        <f t="shared" si="3235"/>
        <v/>
      </c>
      <c r="CX769" s="326" t="str">
        <f t="shared" si="3235"/>
        <v/>
      </c>
      <c r="CY769" s="326" t="str">
        <f t="shared" si="3235"/>
        <v/>
      </c>
      <c r="CZ769" s="326" t="str">
        <f t="shared" si="3235"/>
        <v/>
      </c>
      <c r="DA769" s="326" t="str">
        <f t="shared" si="3235"/>
        <v/>
      </c>
      <c r="DB769" s="327" t="str">
        <f t="shared" si="3235"/>
        <v/>
      </c>
      <c r="DC769" s="327" t="str">
        <f t="shared" si="3235"/>
        <v/>
      </c>
      <c r="DD769" s="327" t="str">
        <f t="shared" si="3235"/>
        <v/>
      </c>
      <c r="DE769" s="326" t="str">
        <f t="shared" si="3236"/>
        <v/>
      </c>
      <c r="DF769" s="326" t="str">
        <f t="shared" si="3236"/>
        <v/>
      </c>
      <c r="DG769" s="326" t="str">
        <f t="shared" si="3236"/>
        <v/>
      </c>
      <c r="DH769" s="326" t="str">
        <f t="shared" si="3236"/>
        <v/>
      </c>
      <c r="DI769" s="326" t="str">
        <f t="shared" si="3236"/>
        <v/>
      </c>
      <c r="DJ769" s="325" t="str">
        <f t="shared" si="3236"/>
        <v/>
      </c>
      <c r="DK769" s="324" t="str">
        <f t="shared" si="3236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17"/>
        <v/>
      </c>
      <c r="CA770" s="365" t="str">
        <f t="shared" si="3218"/>
        <v/>
      </c>
      <c r="CB770" s="365" t="str">
        <f t="shared" si="3219"/>
        <v/>
      </c>
      <c r="CC770" s="461" t="str">
        <f t="shared" si="3220"/>
        <v/>
      </c>
      <c r="CD770" s="1137"/>
      <c r="CE770" s="1137"/>
      <c r="CF770" s="1137"/>
      <c r="CG770" s="1137"/>
      <c r="CH770" s="1137"/>
      <c r="CI770" s="1137"/>
      <c r="CJ770" s="1137"/>
      <c r="CK770" s="1137"/>
      <c r="CL770" s="1137"/>
      <c r="CM770" s="1137"/>
      <c r="CN770" s="1137"/>
      <c r="CO770" s="1137"/>
      <c r="CP770" s="1137"/>
      <c r="CQ770" s="1137"/>
      <c r="CR770" s="1137"/>
      <c r="CS770" s="1137"/>
      <c r="CT770" s="1137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17"/>
        <v/>
      </c>
      <c r="CA771" s="373" t="str">
        <f t="shared" si="3218"/>
        <v/>
      </c>
      <c r="CB771" s="373">
        <f t="shared" si="3219"/>
        <v>33.166666666666664</v>
      </c>
      <c r="CC771" s="462">
        <f t="shared" si="3220"/>
        <v>90.857142857142861</v>
      </c>
      <c r="CD771" s="1108" t="str">
        <f t="shared" ref="CD771:CS771" si="324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9" t="str">
        <f t="shared" si="3245"/>
        <v/>
      </c>
      <c r="CF771" s="1110" t="str">
        <f t="shared" si="3245"/>
        <v/>
      </c>
      <c r="CG771" s="1110" t="str">
        <f t="shared" si="3245"/>
        <v/>
      </c>
      <c r="CH771" s="1110">
        <f t="shared" si="3245"/>
        <v>35</v>
      </c>
      <c r="CI771" s="1110">
        <f t="shared" si="3245"/>
        <v>48</v>
      </c>
      <c r="CJ771" s="1110">
        <f t="shared" si="3245"/>
        <v>50</v>
      </c>
      <c r="CK771" s="1111">
        <f t="shared" si="3245"/>
        <v>72</v>
      </c>
      <c r="CL771" s="1111">
        <f t="shared" si="3245"/>
        <v>90</v>
      </c>
      <c r="CM771" s="1111">
        <f t="shared" si="3245"/>
        <v>96</v>
      </c>
      <c r="CN771" s="1110">
        <f t="shared" si="3245"/>
        <v>120</v>
      </c>
      <c r="CO771" s="1110">
        <f t="shared" si="3245"/>
        <v>160</v>
      </c>
      <c r="CP771" s="1110">
        <f t="shared" si="3245"/>
        <v>300</v>
      </c>
      <c r="CQ771" s="1110" t="str">
        <f t="shared" si="3245"/>
        <v/>
      </c>
      <c r="CR771" s="1110" t="str">
        <f t="shared" si="3245"/>
        <v/>
      </c>
      <c r="CS771" s="1109" t="str">
        <f t="shared" si="3245"/>
        <v/>
      </c>
      <c r="CT771" s="1112" t="str">
        <f t="shared" ref="CE771:CT775" si="324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4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47"/>
        <v/>
      </c>
      <c r="CW771" s="326" t="str">
        <f t="shared" si="3247"/>
        <v/>
      </c>
      <c r="CX771" s="326" t="str">
        <f t="shared" si="3247"/>
        <v/>
      </c>
      <c r="CY771" s="326">
        <f t="shared" si="3247"/>
        <v>35</v>
      </c>
      <c r="CZ771" s="326">
        <f t="shared" si="3247"/>
        <v>48</v>
      </c>
      <c r="DA771" s="326">
        <f t="shared" si="3247"/>
        <v>50</v>
      </c>
      <c r="DB771" s="327">
        <f t="shared" si="3247"/>
        <v>72</v>
      </c>
      <c r="DC771" s="327">
        <f t="shared" si="3247"/>
        <v>90</v>
      </c>
      <c r="DD771" s="327">
        <f t="shared" si="3247"/>
        <v>96</v>
      </c>
      <c r="DE771" s="326">
        <f t="shared" ref="DE771:DK775" si="324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3248"/>
        <v>160</v>
      </c>
      <c r="DG771" s="326">
        <f t="shared" si="3248"/>
        <v>300</v>
      </c>
      <c r="DH771" s="326" t="str">
        <f t="shared" si="3248"/>
        <v/>
      </c>
      <c r="DI771" s="326" t="str">
        <f t="shared" si="3248"/>
        <v/>
      </c>
      <c r="DJ771" s="325" t="str">
        <f t="shared" si="3248"/>
        <v/>
      </c>
      <c r="DK771" s="324" t="str">
        <f t="shared" si="3248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17"/>
        <v>39</v>
      </c>
      <c r="CA772" s="373">
        <f t="shared" si="3218"/>
        <v>56.857142857142854</v>
      </c>
      <c r="CB772" s="373">
        <f t="shared" si="3219"/>
        <v>63.714285714285715</v>
      </c>
      <c r="CC772" s="462">
        <f t="shared" si="3220"/>
        <v>78</v>
      </c>
      <c r="CD772" s="11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9" t="str">
        <f t="shared" si="3246"/>
        <v/>
      </c>
      <c r="CF772" s="1110" t="str">
        <f t="shared" si="3246"/>
        <v/>
      </c>
      <c r="CG772" s="1110" t="str">
        <f t="shared" si="3246"/>
        <v/>
      </c>
      <c r="CH772" s="1110">
        <f t="shared" si="3246"/>
        <v>16</v>
      </c>
      <c r="CI772" s="1110">
        <f t="shared" si="3246"/>
        <v>48</v>
      </c>
      <c r="CJ772" s="1110">
        <f t="shared" si="3246"/>
        <v>60</v>
      </c>
      <c r="CK772" s="1111">
        <f t="shared" si="3246"/>
        <v>60</v>
      </c>
      <c r="CL772" s="1111">
        <f t="shared" si="3246"/>
        <v>72</v>
      </c>
      <c r="CM772" s="1111">
        <f t="shared" si="3246"/>
        <v>72</v>
      </c>
      <c r="CN772" s="1110">
        <f t="shared" si="3246"/>
        <v>90</v>
      </c>
      <c r="CO772" s="1110">
        <f t="shared" si="3246"/>
        <v>144</v>
      </c>
      <c r="CP772" s="1110">
        <f t="shared" si="3246"/>
        <v>144</v>
      </c>
      <c r="CQ772" s="1110" t="str">
        <f t="shared" si="3246"/>
        <v/>
      </c>
      <c r="CR772" s="1110" t="str">
        <f t="shared" si="3246"/>
        <v/>
      </c>
      <c r="CS772" s="1109" t="str">
        <f t="shared" si="3246"/>
        <v/>
      </c>
      <c r="CT772" s="1112" t="str">
        <f t="shared" si="3246"/>
        <v/>
      </c>
      <c r="CU772" s="324" t="str">
        <f t="shared" si="3247"/>
        <v/>
      </c>
      <c r="CV772" s="325" t="str">
        <f t="shared" si="3247"/>
        <v/>
      </c>
      <c r="CW772" s="326" t="str">
        <f t="shared" si="3247"/>
        <v/>
      </c>
      <c r="CX772" s="326" t="str">
        <f t="shared" si="3247"/>
        <v/>
      </c>
      <c r="CY772" s="326">
        <f t="shared" si="3247"/>
        <v>16</v>
      </c>
      <c r="CZ772" s="326">
        <f t="shared" si="3247"/>
        <v>48</v>
      </c>
      <c r="DA772" s="326">
        <f t="shared" si="3247"/>
        <v>60</v>
      </c>
      <c r="DB772" s="327">
        <f t="shared" si="3247"/>
        <v>60</v>
      </c>
      <c r="DC772" s="327">
        <f t="shared" si="3247"/>
        <v>72</v>
      </c>
      <c r="DD772" s="327">
        <f t="shared" si="3247"/>
        <v>72</v>
      </c>
      <c r="DE772" s="326">
        <f t="shared" si="3248"/>
        <v>90</v>
      </c>
      <c r="DF772" s="326">
        <f t="shared" si="3248"/>
        <v>144</v>
      </c>
      <c r="DG772" s="326">
        <f t="shared" si="3248"/>
        <v>144</v>
      </c>
      <c r="DH772" s="326" t="str">
        <f t="shared" si="3248"/>
        <v/>
      </c>
      <c r="DI772" s="326" t="str">
        <f t="shared" si="3248"/>
        <v/>
      </c>
      <c r="DJ772" s="325" t="str">
        <f t="shared" si="3248"/>
        <v/>
      </c>
      <c r="DK772" s="324" t="str">
        <f t="shared" si="3248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17"/>
        <v>97.142857142857139</v>
      </c>
      <c r="CA773" s="373">
        <f t="shared" si="3218"/>
        <v>136.28571428571428</v>
      </c>
      <c r="CB773" s="373">
        <f t="shared" si="3219"/>
        <v>274.28571428571428</v>
      </c>
      <c r="CC773" s="462">
        <f t="shared" si="3220"/>
        <v>282.85714285714283</v>
      </c>
      <c r="CD773" s="11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9" t="str">
        <f t="shared" si="3246"/>
        <v/>
      </c>
      <c r="CF773" s="1110" t="str">
        <f t="shared" si="3246"/>
        <v/>
      </c>
      <c r="CG773" s="1110" t="str">
        <f t="shared" si="3246"/>
        <v/>
      </c>
      <c r="CH773" s="1110">
        <f t="shared" si="3246"/>
        <v>40</v>
      </c>
      <c r="CI773" s="1110">
        <f t="shared" si="3246"/>
        <v>120</v>
      </c>
      <c r="CJ773" s="1110">
        <f t="shared" si="3246"/>
        <v>264</v>
      </c>
      <c r="CK773" s="1111">
        <f t="shared" si="3246"/>
        <v>270</v>
      </c>
      <c r="CL773" s="1111">
        <f t="shared" si="3246"/>
        <v>276</v>
      </c>
      <c r="CM773" s="1111">
        <f t="shared" si="3246"/>
        <v>330</v>
      </c>
      <c r="CN773" s="1110">
        <f t="shared" si="3246"/>
        <v>360</v>
      </c>
      <c r="CO773" s="1110">
        <f t="shared" si="3246"/>
        <v>360</v>
      </c>
      <c r="CP773" s="1110">
        <f t="shared" si="3246"/>
        <v>720</v>
      </c>
      <c r="CQ773" s="1110" t="str">
        <f t="shared" si="3246"/>
        <v/>
      </c>
      <c r="CR773" s="1110" t="str">
        <f t="shared" si="3246"/>
        <v/>
      </c>
      <c r="CS773" s="1109" t="str">
        <f t="shared" si="3246"/>
        <v/>
      </c>
      <c r="CT773" s="1112" t="str">
        <f t="shared" si="3246"/>
        <v/>
      </c>
      <c r="CU773" s="324" t="str">
        <f t="shared" si="3247"/>
        <v/>
      </c>
      <c r="CV773" s="325" t="str">
        <f t="shared" si="3247"/>
        <v/>
      </c>
      <c r="CW773" s="326" t="str">
        <f t="shared" si="3247"/>
        <v/>
      </c>
      <c r="CX773" s="326" t="str">
        <f t="shared" si="3247"/>
        <v/>
      </c>
      <c r="CY773" s="326">
        <f t="shared" si="3247"/>
        <v>40</v>
      </c>
      <c r="CZ773" s="326">
        <f t="shared" si="3247"/>
        <v>120</v>
      </c>
      <c r="DA773" s="326">
        <f t="shared" si="3247"/>
        <v>264</v>
      </c>
      <c r="DB773" s="327">
        <f t="shared" si="3247"/>
        <v>270</v>
      </c>
      <c r="DC773" s="327">
        <f t="shared" si="3247"/>
        <v>276</v>
      </c>
      <c r="DD773" s="327">
        <f t="shared" si="3247"/>
        <v>330</v>
      </c>
      <c r="DE773" s="326">
        <f t="shared" si="3248"/>
        <v>360</v>
      </c>
      <c r="DF773" s="326">
        <f t="shared" si="3248"/>
        <v>360</v>
      </c>
      <c r="DG773" s="326">
        <f t="shared" si="3248"/>
        <v>720</v>
      </c>
      <c r="DH773" s="326" t="str">
        <f t="shared" si="3248"/>
        <v/>
      </c>
      <c r="DI773" s="326" t="str">
        <f t="shared" si="3248"/>
        <v/>
      </c>
      <c r="DJ773" s="325" t="str">
        <f t="shared" si="3248"/>
        <v/>
      </c>
      <c r="DK773" s="324" t="str">
        <f t="shared" si="3248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17"/>
        <v>60</v>
      </c>
      <c r="CA774" s="373">
        <f t="shared" si="3218"/>
        <v>27</v>
      </c>
      <c r="CB774" s="373">
        <f t="shared" si="3219"/>
        <v>120.66666666666667</v>
      </c>
      <c r="CC774" s="462">
        <f t="shared" si="3220"/>
        <v>335.4</v>
      </c>
      <c r="CD774" s="11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9" t="str">
        <f t="shared" si="3246"/>
        <v/>
      </c>
      <c r="CF774" s="1110" t="str">
        <f t="shared" si="3246"/>
        <v/>
      </c>
      <c r="CG774" s="1110" t="str">
        <f t="shared" si="3246"/>
        <v/>
      </c>
      <c r="CH774" s="1110" t="str">
        <f t="shared" si="3246"/>
        <v/>
      </c>
      <c r="CI774" s="1110">
        <f t="shared" si="3246"/>
        <v>50</v>
      </c>
      <c r="CJ774" s="1110">
        <f t="shared" si="3246"/>
        <v>75</v>
      </c>
      <c r="CK774" s="1111">
        <f t="shared" si="3246"/>
        <v>144</v>
      </c>
      <c r="CL774" s="1111">
        <f t="shared" si="3246"/>
        <v>150</v>
      </c>
      <c r="CM774" s="1111">
        <f t="shared" si="3246"/>
        <v>216</v>
      </c>
      <c r="CN774" s="1110">
        <f t="shared" si="3246"/>
        <v>1092</v>
      </c>
      <c r="CO774" s="1110">
        <f t="shared" si="3246"/>
        <v>1440</v>
      </c>
      <c r="CP774" s="1110" t="str">
        <f t="shared" si="3246"/>
        <v/>
      </c>
      <c r="CQ774" s="1110" t="str">
        <f t="shared" si="3246"/>
        <v/>
      </c>
      <c r="CR774" s="1110" t="str">
        <f t="shared" si="3246"/>
        <v/>
      </c>
      <c r="CS774" s="1109" t="str">
        <f t="shared" si="3246"/>
        <v/>
      </c>
      <c r="CT774" s="1112" t="str">
        <f t="shared" si="3246"/>
        <v/>
      </c>
      <c r="CU774" s="324" t="str">
        <f t="shared" si="3247"/>
        <v/>
      </c>
      <c r="CV774" s="325" t="str">
        <f t="shared" si="3247"/>
        <v/>
      </c>
      <c r="CW774" s="326" t="str">
        <f t="shared" si="3247"/>
        <v/>
      </c>
      <c r="CX774" s="326" t="str">
        <f t="shared" si="3247"/>
        <v/>
      </c>
      <c r="CY774" s="326" t="str">
        <f t="shared" si="3247"/>
        <v/>
      </c>
      <c r="CZ774" s="326">
        <f t="shared" si="3247"/>
        <v>50</v>
      </c>
      <c r="DA774" s="326">
        <f t="shared" si="3247"/>
        <v>75</v>
      </c>
      <c r="DB774" s="327">
        <f t="shared" si="3247"/>
        <v>144</v>
      </c>
      <c r="DC774" s="327">
        <f t="shared" si="3247"/>
        <v>150</v>
      </c>
      <c r="DD774" s="327">
        <f t="shared" si="3247"/>
        <v>216</v>
      </c>
      <c r="DE774" s="326">
        <f t="shared" si="3248"/>
        <v>1092</v>
      </c>
      <c r="DF774" s="326">
        <f t="shared" si="3248"/>
        <v>1440</v>
      </c>
      <c r="DG774" s="326" t="str">
        <f t="shared" si="3248"/>
        <v/>
      </c>
      <c r="DH774" s="326" t="str">
        <f t="shared" si="3248"/>
        <v/>
      </c>
      <c r="DI774" s="326" t="str">
        <f t="shared" si="3248"/>
        <v/>
      </c>
      <c r="DJ774" s="325" t="str">
        <f t="shared" si="3248"/>
        <v/>
      </c>
      <c r="DK774" s="324" t="str">
        <f t="shared" si="3248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17"/>
        <v>112.14285714285714</v>
      </c>
      <c r="CA775" s="373">
        <f t="shared" si="3218"/>
        <v>138</v>
      </c>
      <c r="CB775" s="373">
        <f t="shared" si="3219"/>
        <v>213.33333333333334</v>
      </c>
      <c r="CC775" s="462">
        <f t="shared" si="3220"/>
        <v>194.66666666666666</v>
      </c>
      <c r="CD775" s="11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9" t="str">
        <f t="shared" si="3246"/>
        <v/>
      </c>
      <c r="CF775" s="1110" t="str">
        <f t="shared" si="3246"/>
        <v/>
      </c>
      <c r="CG775" s="1110" t="str">
        <f t="shared" si="3246"/>
        <v/>
      </c>
      <c r="CH775" s="1110" t="str">
        <f t="shared" si="3246"/>
        <v/>
      </c>
      <c r="CI775" s="1110">
        <f t="shared" si="3246"/>
        <v>120</v>
      </c>
      <c r="CJ775" s="1110">
        <f t="shared" si="3246"/>
        <v>144</v>
      </c>
      <c r="CK775" s="1111">
        <f t="shared" si="3246"/>
        <v>144</v>
      </c>
      <c r="CL775" s="1111">
        <f t="shared" si="3246"/>
        <v>150</v>
      </c>
      <c r="CM775" s="1111">
        <f t="shared" si="3246"/>
        <v>192</v>
      </c>
      <c r="CN775" s="1110">
        <f t="shared" si="3246"/>
        <v>250</v>
      </c>
      <c r="CO775" s="1110">
        <f t="shared" si="3246"/>
        <v>288</v>
      </c>
      <c r="CP775" s="1110">
        <f t="shared" si="3246"/>
        <v>1140</v>
      </c>
      <c r="CQ775" s="1110" t="str">
        <f t="shared" si="3246"/>
        <v/>
      </c>
      <c r="CR775" s="1110" t="str">
        <f t="shared" si="3246"/>
        <v/>
      </c>
      <c r="CS775" s="1109" t="str">
        <f t="shared" si="3246"/>
        <v/>
      </c>
      <c r="CT775" s="1112" t="str">
        <f t="shared" si="3246"/>
        <v/>
      </c>
      <c r="CU775" s="324" t="str">
        <f t="shared" si="3247"/>
        <v/>
      </c>
      <c r="CV775" s="325" t="str">
        <f t="shared" si="3247"/>
        <v/>
      </c>
      <c r="CW775" s="326" t="str">
        <f t="shared" si="3247"/>
        <v/>
      </c>
      <c r="CX775" s="326" t="str">
        <f t="shared" si="3247"/>
        <v/>
      </c>
      <c r="CY775" s="326" t="str">
        <f t="shared" si="3247"/>
        <v/>
      </c>
      <c r="CZ775" s="326">
        <f t="shared" si="3247"/>
        <v>120</v>
      </c>
      <c r="DA775" s="326">
        <f t="shared" si="3247"/>
        <v>144</v>
      </c>
      <c r="DB775" s="327">
        <f t="shared" si="3247"/>
        <v>144</v>
      </c>
      <c r="DC775" s="327">
        <f t="shared" si="3247"/>
        <v>150</v>
      </c>
      <c r="DD775" s="327">
        <f t="shared" si="3247"/>
        <v>192</v>
      </c>
      <c r="DE775" s="326">
        <f t="shared" si="3248"/>
        <v>250</v>
      </c>
      <c r="DF775" s="326">
        <f t="shared" si="3248"/>
        <v>288</v>
      </c>
      <c r="DG775" s="326">
        <f t="shared" si="3248"/>
        <v>1140</v>
      </c>
      <c r="DH775" s="326" t="str">
        <f t="shared" si="3248"/>
        <v/>
      </c>
      <c r="DI775" s="326" t="str">
        <f t="shared" si="3248"/>
        <v/>
      </c>
      <c r="DJ775" s="325" t="str">
        <f t="shared" si="3248"/>
        <v/>
      </c>
      <c r="DK775" s="324" t="str">
        <f t="shared" si="3248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3"/>
      <c r="CE776" s="1133"/>
      <c r="CF776" s="1133"/>
      <c r="CG776" s="1133"/>
      <c r="CH776" s="1133"/>
      <c r="CI776" s="1133"/>
      <c r="CJ776" s="1133"/>
      <c r="CK776" s="1133"/>
      <c r="CL776" s="1133"/>
      <c r="CM776" s="1133"/>
      <c r="CN776" s="1133"/>
      <c r="CO776" s="1133"/>
      <c r="CP776" s="1133"/>
      <c r="CQ776" s="1133"/>
      <c r="CR776" s="1133"/>
      <c r="CS776" s="1133"/>
      <c r="CT776" s="1134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49">IF(DL777&lt;3,"",(SUM(B777:R777)-MIN(B777:R777)-MAX(B777:R777))/(DL777-2))</f>
        <v/>
      </c>
      <c r="CA777" s="373" t="str">
        <f t="shared" ref="CA777:CA784" si="3250">IF(DM777&lt;3,"",(SUM(T777:AJ777)-MIN(T777:AJ777)-MAX(T777:AJ777))/(DM777-2))</f>
        <v/>
      </c>
      <c r="CB777" s="373" t="str">
        <f t="shared" ref="CB777:CB784" si="3251">IF(DN777&lt;3,"",(SUM(AL777:BB777)-MIN(AL777:BB777)-MAX(AL777:BB777))/(DN777-2))</f>
        <v/>
      </c>
      <c r="CC777" s="462" t="str">
        <f t="shared" ref="CC777:CC784" si="3252">IF(DO777&lt;3,"",(SUM(BD777:BT777)-MIN(BD777:BT777)-MAX(BD777:BT777))/(DO777-2))</f>
        <v/>
      </c>
      <c r="CD777" s="1108" t="str">
        <f t="shared" ref="CD777:CS777" si="325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9" t="str">
        <f t="shared" si="3253"/>
        <v/>
      </c>
      <c r="CF777" s="1110" t="str">
        <f t="shared" si="3253"/>
        <v/>
      </c>
      <c r="CG777" s="1110" t="str">
        <f t="shared" si="3253"/>
        <v/>
      </c>
      <c r="CH777" s="1110" t="str">
        <f t="shared" si="3253"/>
        <v/>
      </c>
      <c r="CI777" s="1110" t="str">
        <f t="shared" si="3253"/>
        <v/>
      </c>
      <c r="CJ777" s="1110" t="str">
        <f t="shared" si="3253"/>
        <v/>
      </c>
      <c r="CK777" s="1111" t="str">
        <f t="shared" si="3253"/>
        <v/>
      </c>
      <c r="CL777" s="1111" t="str">
        <f t="shared" si="3253"/>
        <v/>
      </c>
      <c r="CM777" s="1111" t="str">
        <f t="shared" si="3253"/>
        <v/>
      </c>
      <c r="CN777" s="1110" t="str">
        <f t="shared" si="3253"/>
        <v/>
      </c>
      <c r="CO777" s="1110" t="str">
        <f t="shared" si="3253"/>
        <v/>
      </c>
      <c r="CP777" s="1110" t="str">
        <f t="shared" si="3253"/>
        <v/>
      </c>
      <c r="CQ777" s="1110" t="str">
        <f t="shared" si="3253"/>
        <v/>
      </c>
      <c r="CR777" s="1110" t="str">
        <f t="shared" si="3253"/>
        <v/>
      </c>
      <c r="CS777" s="1109" t="str">
        <f t="shared" si="3253"/>
        <v/>
      </c>
      <c r="CT777" s="1112" t="str">
        <f t="shared" ref="CE777:CT784" si="325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5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5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5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5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5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6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6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6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6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6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6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6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26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26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26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27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27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272">COUNT(B777:R777)</f>
        <v>0</v>
      </c>
      <c r="DM777" s="66">
        <f t="shared" ref="DM777:DM784" si="3273">COUNT(T777:AJ777)</f>
        <v>0</v>
      </c>
      <c r="DN777" s="66">
        <f t="shared" ref="DN777:DN784" si="3274">COUNT(AL777:BB777)</f>
        <v>0</v>
      </c>
      <c r="DO777" s="66">
        <f t="shared" ref="DO777:DO784" si="3275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49"/>
        <v/>
      </c>
      <c r="CA778" s="373" t="str">
        <f t="shared" si="3250"/>
        <v/>
      </c>
      <c r="CB778" s="373" t="str">
        <f t="shared" si="3251"/>
        <v/>
      </c>
      <c r="CC778" s="462" t="str">
        <f t="shared" si="3252"/>
        <v/>
      </c>
      <c r="CD778" s="1108" t="str">
        <f t="shared" ref="CD778:CD784" si="327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9" t="str">
        <f t="shared" si="3254"/>
        <v/>
      </c>
      <c r="CF778" s="1110" t="str">
        <f t="shared" si="3254"/>
        <v/>
      </c>
      <c r="CG778" s="1110" t="str">
        <f t="shared" si="3254"/>
        <v/>
      </c>
      <c r="CH778" s="1110" t="str">
        <f t="shared" si="3254"/>
        <v/>
      </c>
      <c r="CI778" s="1110" t="str">
        <f t="shared" si="3254"/>
        <v/>
      </c>
      <c r="CJ778" s="1110" t="str">
        <f t="shared" si="3254"/>
        <v/>
      </c>
      <c r="CK778" s="1111" t="str">
        <f t="shared" si="3254"/>
        <v/>
      </c>
      <c r="CL778" s="1111" t="str">
        <f t="shared" si="3254"/>
        <v/>
      </c>
      <c r="CM778" s="1111" t="str">
        <f t="shared" si="3254"/>
        <v/>
      </c>
      <c r="CN778" s="1110" t="str">
        <f t="shared" si="3254"/>
        <v/>
      </c>
      <c r="CO778" s="1110" t="str">
        <f t="shared" si="3254"/>
        <v/>
      </c>
      <c r="CP778" s="1110" t="str">
        <f t="shared" si="3254"/>
        <v/>
      </c>
      <c r="CQ778" s="1110" t="str">
        <f t="shared" si="3254"/>
        <v/>
      </c>
      <c r="CR778" s="1110" t="str">
        <f t="shared" si="3254"/>
        <v/>
      </c>
      <c r="CS778" s="1109" t="str">
        <f t="shared" si="3254"/>
        <v/>
      </c>
      <c r="CT778" s="1112" t="str">
        <f t="shared" si="3254"/>
        <v/>
      </c>
      <c r="CU778" s="324" t="str">
        <f t="shared" si="3255"/>
        <v/>
      </c>
      <c r="CV778" s="325" t="str">
        <f t="shared" si="3256"/>
        <v/>
      </c>
      <c r="CW778" s="326" t="str">
        <f t="shared" si="3257"/>
        <v/>
      </c>
      <c r="CX778" s="326" t="str">
        <f t="shared" si="3258"/>
        <v/>
      </c>
      <c r="CY778" s="326" t="str">
        <f t="shared" si="3259"/>
        <v/>
      </c>
      <c r="CZ778" s="326" t="str">
        <f t="shared" si="3260"/>
        <v/>
      </c>
      <c r="DA778" s="326" t="str">
        <f t="shared" si="3261"/>
        <v/>
      </c>
      <c r="DB778" s="327" t="str">
        <f t="shared" si="3262"/>
        <v/>
      </c>
      <c r="DC778" s="327" t="str">
        <f t="shared" si="3263"/>
        <v/>
      </c>
      <c r="DD778" s="327" t="str">
        <f t="shared" si="3264"/>
        <v/>
      </c>
      <c r="DE778" s="326" t="str">
        <f t="shared" si="3265"/>
        <v/>
      </c>
      <c r="DF778" s="326" t="str">
        <f t="shared" si="3266"/>
        <v/>
      </c>
      <c r="DG778" s="326" t="str">
        <f t="shared" si="3267"/>
        <v/>
      </c>
      <c r="DH778" s="326" t="str">
        <f t="shared" si="3268"/>
        <v/>
      </c>
      <c r="DI778" s="326" t="str">
        <f t="shared" si="3269"/>
        <v/>
      </c>
      <c r="DJ778" s="325" t="str">
        <f t="shared" si="3270"/>
        <v/>
      </c>
      <c r="DK778" s="324" t="str">
        <f t="shared" si="3271"/>
        <v/>
      </c>
      <c r="DL778" s="428">
        <f t="shared" si="3272"/>
        <v>0</v>
      </c>
      <c r="DM778" s="66">
        <f t="shared" si="3273"/>
        <v>0</v>
      </c>
      <c r="DN778" s="66">
        <f t="shared" si="3274"/>
        <v>0</v>
      </c>
      <c r="DO778" s="66">
        <f t="shared" si="3275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49"/>
        <v/>
      </c>
      <c r="CA779" s="373" t="str">
        <f t="shared" si="3250"/>
        <v/>
      </c>
      <c r="CB779" s="373" t="str">
        <f t="shared" si="3251"/>
        <v/>
      </c>
      <c r="CC779" s="462" t="str">
        <f t="shared" si="3252"/>
        <v/>
      </c>
      <c r="CD779" s="1108" t="str">
        <f t="shared" si="3276"/>
        <v/>
      </c>
      <c r="CE779" s="1109" t="str">
        <f t="shared" si="3254"/>
        <v/>
      </c>
      <c r="CF779" s="1110" t="str">
        <f t="shared" si="3254"/>
        <v/>
      </c>
      <c r="CG779" s="1110" t="str">
        <f t="shared" si="3254"/>
        <v/>
      </c>
      <c r="CH779" s="1110" t="str">
        <f t="shared" si="3254"/>
        <v/>
      </c>
      <c r="CI779" s="1110" t="str">
        <f t="shared" si="3254"/>
        <v/>
      </c>
      <c r="CJ779" s="1110" t="str">
        <f t="shared" si="3254"/>
        <v/>
      </c>
      <c r="CK779" s="1111" t="str">
        <f t="shared" si="3254"/>
        <v/>
      </c>
      <c r="CL779" s="1111" t="str">
        <f t="shared" si="3254"/>
        <v/>
      </c>
      <c r="CM779" s="1111" t="str">
        <f t="shared" si="3254"/>
        <v/>
      </c>
      <c r="CN779" s="1110" t="str">
        <f t="shared" si="3254"/>
        <v/>
      </c>
      <c r="CO779" s="1110" t="str">
        <f t="shared" si="3254"/>
        <v/>
      </c>
      <c r="CP779" s="1110" t="str">
        <f t="shared" si="3254"/>
        <v/>
      </c>
      <c r="CQ779" s="1110" t="str">
        <f t="shared" si="3254"/>
        <v/>
      </c>
      <c r="CR779" s="1110" t="str">
        <f t="shared" si="3254"/>
        <v/>
      </c>
      <c r="CS779" s="1109" t="str">
        <f t="shared" si="3254"/>
        <v/>
      </c>
      <c r="CT779" s="1112" t="str">
        <f t="shared" si="3254"/>
        <v/>
      </c>
      <c r="CU779" s="324" t="str">
        <f t="shared" si="3255"/>
        <v/>
      </c>
      <c r="CV779" s="325" t="str">
        <f t="shared" si="3256"/>
        <v/>
      </c>
      <c r="CW779" s="326" t="str">
        <f t="shared" si="3257"/>
        <v/>
      </c>
      <c r="CX779" s="326" t="str">
        <f t="shared" si="3258"/>
        <v/>
      </c>
      <c r="CY779" s="326" t="str">
        <f t="shared" si="3259"/>
        <v/>
      </c>
      <c r="CZ779" s="326" t="str">
        <f t="shared" si="3260"/>
        <v/>
      </c>
      <c r="DA779" s="326" t="str">
        <f t="shared" si="3261"/>
        <v/>
      </c>
      <c r="DB779" s="327" t="str">
        <f t="shared" si="3262"/>
        <v/>
      </c>
      <c r="DC779" s="327" t="str">
        <f t="shared" si="3263"/>
        <v/>
      </c>
      <c r="DD779" s="327" t="str">
        <f t="shared" si="3264"/>
        <v/>
      </c>
      <c r="DE779" s="326" t="str">
        <f t="shared" si="3265"/>
        <v/>
      </c>
      <c r="DF779" s="326" t="str">
        <f t="shared" si="3266"/>
        <v/>
      </c>
      <c r="DG779" s="326" t="str">
        <f t="shared" si="3267"/>
        <v/>
      </c>
      <c r="DH779" s="326" t="str">
        <f t="shared" si="3268"/>
        <v/>
      </c>
      <c r="DI779" s="326" t="str">
        <f t="shared" si="3269"/>
        <v/>
      </c>
      <c r="DJ779" s="325" t="str">
        <f t="shared" si="3270"/>
        <v/>
      </c>
      <c r="DK779" s="324" t="str">
        <f t="shared" si="3271"/>
        <v/>
      </c>
      <c r="DL779" s="428">
        <f t="shared" si="3272"/>
        <v>0</v>
      </c>
      <c r="DM779" s="66">
        <f t="shared" si="3273"/>
        <v>0</v>
      </c>
      <c r="DN779" s="66">
        <f t="shared" si="3274"/>
        <v>0</v>
      </c>
      <c r="DO779" s="66">
        <f t="shared" si="3275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277">IF(B777="","",B777*B778*B779)</f>
        <v/>
      </c>
      <c r="C780" s="383" t="str">
        <f t="shared" si="3277"/>
        <v/>
      </c>
      <c r="D780" s="383" t="str">
        <f t="shared" si="3277"/>
        <v/>
      </c>
      <c r="E780" s="383" t="str">
        <f t="shared" si="3277"/>
        <v/>
      </c>
      <c r="F780" s="383" t="str">
        <f t="shared" si="3277"/>
        <v/>
      </c>
      <c r="G780" s="383" t="str">
        <f t="shared" si="3277"/>
        <v/>
      </c>
      <c r="H780" s="383" t="str">
        <f t="shared" si="3277"/>
        <v/>
      </c>
      <c r="I780" s="383" t="str">
        <f t="shared" si="3277"/>
        <v/>
      </c>
      <c r="J780" s="383" t="str">
        <f t="shared" si="3277"/>
        <v/>
      </c>
      <c r="K780" s="383" t="str">
        <f t="shared" ref="K780:R780" si="3278">IF(K777="","",K777*K778*K779)</f>
        <v/>
      </c>
      <c r="L780" s="383" t="str">
        <f t="shared" si="3278"/>
        <v/>
      </c>
      <c r="M780" s="383" t="str">
        <f t="shared" si="3278"/>
        <v/>
      </c>
      <c r="N780" s="383" t="str">
        <f t="shared" si="3278"/>
        <v/>
      </c>
      <c r="O780" s="383" t="str">
        <f t="shared" si="3278"/>
        <v/>
      </c>
      <c r="P780" s="383" t="str">
        <f t="shared" si="3278"/>
        <v/>
      </c>
      <c r="Q780" s="383" t="str">
        <f t="shared" si="3278"/>
        <v/>
      </c>
      <c r="R780" s="383" t="str">
        <f t="shared" si="3278"/>
        <v/>
      </c>
      <c r="S780" s="423"/>
      <c r="T780" s="383" t="str">
        <f t="shared" ref="T780:AB780" si="3279">IF(T777="","",T777*T778*T779)</f>
        <v/>
      </c>
      <c r="U780" s="383" t="str">
        <f t="shared" si="3279"/>
        <v/>
      </c>
      <c r="V780" s="383" t="str">
        <f t="shared" si="3279"/>
        <v/>
      </c>
      <c r="W780" s="383" t="str">
        <f t="shared" si="3279"/>
        <v/>
      </c>
      <c r="X780" s="383" t="str">
        <f t="shared" si="3279"/>
        <v/>
      </c>
      <c r="Y780" s="383" t="str">
        <f t="shared" si="3279"/>
        <v/>
      </c>
      <c r="Z780" s="383" t="str">
        <f t="shared" si="3279"/>
        <v/>
      </c>
      <c r="AA780" s="383" t="str">
        <f t="shared" si="3279"/>
        <v/>
      </c>
      <c r="AB780" s="383" t="str">
        <f t="shared" si="3279"/>
        <v/>
      </c>
      <c r="AC780" s="383" t="str">
        <f t="shared" ref="AC780:AJ780" si="3280">IF(AC777="","",AC777*AC778*AC779)</f>
        <v/>
      </c>
      <c r="AD780" s="383" t="str">
        <f t="shared" si="3280"/>
        <v/>
      </c>
      <c r="AE780" s="383" t="str">
        <f t="shared" si="3280"/>
        <v/>
      </c>
      <c r="AF780" s="383" t="str">
        <f t="shared" si="3280"/>
        <v/>
      </c>
      <c r="AG780" s="383" t="str">
        <f t="shared" si="3280"/>
        <v/>
      </c>
      <c r="AH780" s="383" t="str">
        <f t="shared" si="3280"/>
        <v/>
      </c>
      <c r="AI780" s="383" t="str">
        <f t="shared" si="3280"/>
        <v/>
      </c>
      <c r="AJ780" s="383" t="str">
        <f t="shared" si="3280"/>
        <v/>
      </c>
      <c r="AK780" s="423"/>
      <c r="AL780" s="383" t="str">
        <f t="shared" ref="AL780:BB780" si="3281">IF(AL777="","",AL777*AL778*AL779)</f>
        <v/>
      </c>
      <c r="AM780" s="383" t="str">
        <f t="shared" si="3281"/>
        <v/>
      </c>
      <c r="AN780" s="383" t="str">
        <f t="shared" si="3281"/>
        <v/>
      </c>
      <c r="AO780" s="383" t="str">
        <f t="shared" si="3281"/>
        <v/>
      </c>
      <c r="AP780" s="383" t="str">
        <f t="shared" si="3281"/>
        <v/>
      </c>
      <c r="AQ780" s="383" t="str">
        <f t="shared" si="3281"/>
        <v/>
      </c>
      <c r="AR780" s="383" t="str">
        <f t="shared" si="3281"/>
        <v/>
      </c>
      <c r="AS780" s="383" t="str">
        <f t="shared" si="3281"/>
        <v/>
      </c>
      <c r="AT780" s="383" t="str">
        <f t="shared" si="3281"/>
        <v/>
      </c>
      <c r="AU780" s="383" t="str">
        <f t="shared" ref="AU780:BB780" si="3282">IF(AU777="","",AU777*AU778*AU779)</f>
        <v/>
      </c>
      <c r="AV780" s="383" t="str">
        <f t="shared" si="3282"/>
        <v/>
      </c>
      <c r="AW780" s="383" t="str">
        <f t="shared" si="3282"/>
        <v/>
      </c>
      <c r="AX780" s="383" t="str">
        <f t="shared" si="3282"/>
        <v/>
      </c>
      <c r="AY780" s="383" t="str">
        <f t="shared" si="3282"/>
        <v/>
      </c>
      <c r="AZ780" s="383" t="str">
        <f t="shared" si="3282"/>
        <v/>
      </c>
      <c r="BA780" s="383" t="str">
        <f t="shared" si="3282"/>
        <v/>
      </c>
      <c r="BB780" s="383" t="str">
        <f t="shared" si="3282"/>
        <v/>
      </c>
      <c r="BC780" s="423"/>
      <c r="BD780" s="383" t="str">
        <f t="shared" ref="BD780:BT780" si="3283">IF(BD777="","",BD777*BD778*BD779)</f>
        <v/>
      </c>
      <c r="BE780" s="383" t="str">
        <f t="shared" si="3283"/>
        <v/>
      </c>
      <c r="BF780" s="383" t="str">
        <f t="shared" si="3283"/>
        <v/>
      </c>
      <c r="BG780" s="383" t="str">
        <f t="shared" si="3283"/>
        <v/>
      </c>
      <c r="BH780" s="383" t="str">
        <f t="shared" si="3283"/>
        <v/>
      </c>
      <c r="BI780" s="383" t="str">
        <f t="shared" si="3283"/>
        <v/>
      </c>
      <c r="BJ780" s="383" t="str">
        <f t="shared" si="3283"/>
        <v/>
      </c>
      <c r="BK780" s="383" t="str">
        <f t="shared" si="3283"/>
        <v/>
      </c>
      <c r="BL780" s="383" t="str">
        <f t="shared" si="3283"/>
        <v/>
      </c>
      <c r="BM780" s="383" t="str">
        <f t="shared" ref="BM780:BT780" si="3284">IF(BM777="","",BM777*BM778*BM779)</f>
        <v/>
      </c>
      <c r="BN780" s="383" t="str">
        <f t="shared" si="3284"/>
        <v/>
      </c>
      <c r="BO780" s="383" t="str">
        <f t="shared" si="3284"/>
        <v/>
      </c>
      <c r="BP780" s="383" t="str">
        <f t="shared" si="3284"/>
        <v/>
      </c>
      <c r="BQ780" s="383" t="str">
        <f t="shared" si="3284"/>
        <v/>
      </c>
      <c r="BR780" s="383" t="str">
        <f t="shared" si="3284"/>
        <v/>
      </c>
      <c r="BS780" s="383" t="str">
        <f t="shared" si="3284"/>
        <v/>
      </c>
      <c r="BT780" s="383" t="str">
        <f t="shared" si="3284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49"/>
        <v/>
      </c>
      <c r="CA780" s="373" t="str">
        <f t="shared" si="3250"/>
        <v/>
      </c>
      <c r="CB780" s="373" t="str">
        <f t="shared" si="3251"/>
        <v/>
      </c>
      <c r="CC780" s="462" t="str">
        <f t="shared" si="3252"/>
        <v/>
      </c>
      <c r="CD780" s="1108" t="str">
        <f t="shared" si="3276"/>
        <v/>
      </c>
      <c r="CE780" s="1109" t="str">
        <f t="shared" si="3254"/>
        <v/>
      </c>
      <c r="CF780" s="1110" t="str">
        <f t="shared" si="3254"/>
        <v/>
      </c>
      <c r="CG780" s="1110" t="str">
        <f t="shared" si="3254"/>
        <v/>
      </c>
      <c r="CH780" s="1110" t="str">
        <f t="shared" si="3254"/>
        <v/>
      </c>
      <c r="CI780" s="1110" t="str">
        <f t="shared" si="3254"/>
        <v/>
      </c>
      <c r="CJ780" s="1110" t="str">
        <f t="shared" si="3254"/>
        <v/>
      </c>
      <c r="CK780" s="1111" t="str">
        <f t="shared" si="3254"/>
        <v/>
      </c>
      <c r="CL780" s="1111" t="str">
        <f t="shared" si="3254"/>
        <v/>
      </c>
      <c r="CM780" s="1111" t="str">
        <f t="shared" si="3254"/>
        <v/>
      </c>
      <c r="CN780" s="1110" t="str">
        <f t="shared" si="3254"/>
        <v/>
      </c>
      <c r="CO780" s="1110" t="str">
        <f t="shared" si="3254"/>
        <v/>
      </c>
      <c r="CP780" s="1110" t="str">
        <f t="shared" si="3254"/>
        <v/>
      </c>
      <c r="CQ780" s="1110" t="str">
        <f t="shared" si="3254"/>
        <v/>
      </c>
      <c r="CR780" s="1110" t="str">
        <f t="shared" si="3254"/>
        <v/>
      </c>
      <c r="CS780" s="1109" t="str">
        <f t="shared" si="3254"/>
        <v/>
      </c>
      <c r="CT780" s="1112" t="str">
        <f t="shared" si="3254"/>
        <v/>
      </c>
      <c r="CU780" s="324" t="str">
        <f t="shared" si="3255"/>
        <v/>
      </c>
      <c r="CV780" s="325" t="str">
        <f t="shared" si="3256"/>
        <v/>
      </c>
      <c r="CW780" s="326" t="str">
        <f t="shared" si="3257"/>
        <v/>
      </c>
      <c r="CX780" s="326" t="str">
        <f t="shared" si="3258"/>
        <v/>
      </c>
      <c r="CY780" s="326" t="str">
        <f t="shared" si="3259"/>
        <v/>
      </c>
      <c r="CZ780" s="326" t="str">
        <f t="shared" si="3260"/>
        <v/>
      </c>
      <c r="DA780" s="326" t="str">
        <f t="shared" si="3261"/>
        <v/>
      </c>
      <c r="DB780" s="327" t="str">
        <f t="shared" si="3262"/>
        <v/>
      </c>
      <c r="DC780" s="327" t="str">
        <f t="shared" si="3263"/>
        <v/>
      </c>
      <c r="DD780" s="327" t="str">
        <f t="shared" si="3264"/>
        <v/>
      </c>
      <c r="DE780" s="326" t="str">
        <f t="shared" si="3265"/>
        <v/>
      </c>
      <c r="DF780" s="326" t="str">
        <f t="shared" si="3266"/>
        <v/>
      </c>
      <c r="DG780" s="326" t="str">
        <f t="shared" si="3267"/>
        <v/>
      </c>
      <c r="DH780" s="326" t="str">
        <f t="shared" si="3268"/>
        <v/>
      </c>
      <c r="DI780" s="326" t="str">
        <f t="shared" si="3269"/>
        <v/>
      </c>
      <c r="DJ780" s="325" t="str">
        <f t="shared" si="3270"/>
        <v/>
      </c>
      <c r="DK780" s="324" t="str">
        <f t="shared" si="3271"/>
        <v/>
      </c>
      <c r="DL780" s="428">
        <f t="shared" si="3272"/>
        <v>0</v>
      </c>
      <c r="DM780" s="66">
        <f t="shared" si="3273"/>
        <v>0</v>
      </c>
      <c r="DN780" s="66">
        <f t="shared" si="3274"/>
        <v>0</v>
      </c>
      <c r="DO780" s="66">
        <f t="shared" si="3275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49"/>
        <v/>
      </c>
      <c r="CA781" s="373" t="str">
        <f t="shared" si="3250"/>
        <v/>
      </c>
      <c r="CB781" s="373">
        <f t="shared" si="3251"/>
        <v>480</v>
      </c>
      <c r="CC781" s="462">
        <f t="shared" si="3252"/>
        <v>420</v>
      </c>
      <c r="CD781" s="1108" t="str">
        <f t="shared" si="3276"/>
        <v/>
      </c>
      <c r="CE781" s="1109" t="str">
        <f t="shared" si="3254"/>
        <v/>
      </c>
      <c r="CF781" s="1110" t="str">
        <f t="shared" si="3254"/>
        <v/>
      </c>
      <c r="CG781" s="1110" t="str">
        <f t="shared" si="3254"/>
        <v/>
      </c>
      <c r="CH781" s="1110" t="str">
        <f t="shared" si="3254"/>
        <v/>
      </c>
      <c r="CI781" s="1110" t="str">
        <f t="shared" si="3254"/>
        <v/>
      </c>
      <c r="CJ781" s="1110" t="str">
        <f t="shared" si="3254"/>
        <v/>
      </c>
      <c r="CK781" s="1111">
        <f t="shared" si="3254"/>
        <v>240</v>
      </c>
      <c r="CL781" s="1111">
        <f t="shared" si="3254"/>
        <v>360</v>
      </c>
      <c r="CM781" s="1111">
        <f t="shared" si="3254"/>
        <v>480</v>
      </c>
      <c r="CN781" s="1110">
        <f t="shared" si="3254"/>
        <v>540</v>
      </c>
      <c r="CO781" s="1110" t="str">
        <f t="shared" si="3254"/>
        <v/>
      </c>
      <c r="CP781" s="1110" t="str">
        <f t="shared" si="3254"/>
        <v/>
      </c>
      <c r="CQ781" s="1110" t="str">
        <f t="shared" si="3254"/>
        <v/>
      </c>
      <c r="CR781" s="1110" t="str">
        <f t="shared" si="3254"/>
        <v/>
      </c>
      <c r="CS781" s="1109" t="str">
        <f t="shared" si="3254"/>
        <v/>
      </c>
      <c r="CT781" s="1112" t="str">
        <f t="shared" si="3254"/>
        <v/>
      </c>
      <c r="CU781" s="324" t="str">
        <f t="shared" si="3255"/>
        <v/>
      </c>
      <c r="CV781" s="325" t="str">
        <f t="shared" si="3256"/>
        <v/>
      </c>
      <c r="CW781" s="326" t="str">
        <f t="shared" si="3257"/>
        <v/>
      </c>
      <c r="CX781" s="326" t="str">
        <f t="shared" si="3258"/>
        <v/>
      </c>
      <c r="CY781" s="326" t="str">
        <f t="shared" si="3259"/>
        <v/>
      </c>
      <c r="CZ781" s="326" t="str">
        <f t="shared" si="3260"/>
        <v/>
      </c>
      <c r="DA781" s="326" t="str">
        <f t="shared" si="3261"/>
        <v/>
      </c>
      <c r="DB781" s="327">
        <f t="shared" si="3262"/>
        <v>240</v>
      </c>
      <c r="DC781" s="327">
        <f t="shared" si="3263"/>
        <v>360</v>
      </c>
      <c r="DD781" s="327">
        <f t="shared" si="3264"/>
        <v>480</v>
      </c>
      <c r="DE781" s="326">
        <f t="shared" si="3265"/>
        <v>540</v>
      </c>
      <c r="DF781" s="326" t="str">
        <f t="shared" si="3266"/>
        <v/>
      </c>
      <c r="DG781" s="326" t="str">
        <f t="shared" si="3267"/>
        <v/>
      </c>
      <c r="DH781" s="326" t="str">
        <f t="shared" si="3268"/>
        <v/>
      </c>
      <c r="DI781" s="326" t="str">
        <f t="shared" si="3269"/>
        <v/>
      </c>
      <c r="DJ781" s="325" t="str">
        <f t="shared" si="3270"/>
        <v/>
      </c>
      <c r="DK781" s="324" t="str">
        <f t="shared" si="3271"/>
        <v/>
      </c>
      <c r="DL781" s="428">
        <f t="shared" si="3272"/>
        <v>1</v>
      </c>
      <c r="DM781" s="66">
        <f t="shared" si="3273"/>
        <v>1</v>
      </c>
      <c r="DN781" s="66">
        <f t="shared" si="3274"/>
        <v>3</v>
      </c>
      <c r="DO781" s="66">
        <f t="shared" si="3275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49"/>
        <v/>
      </c>
      <c r="CA782" s="373">
        <f t="shared" si="3250"/>
        <v>48.25</v>
      </c>
      <c r="CB782" s="373">
        <f t="shared" si="3251"/>
        <v>133.33333333333334</v>
      </c>
      <c r="CC782" s="462">
        <f t="shared" si="3252"/>
        <v>163.33333333333334</v>
      </c>
      <c r="CD782" s="1108" t="str">
        <f t="shared" si="3276"/>
        <v/>
      </c>
      <c r="CE782" s="1109" t="str">
        <f t="shared" si="3254"/>
        <v/>
      </c>
      <c r="CF782" s="1110" t="str">
        <f t="shared" si="3254"/>
        <v/>
      </c>
      <c r="CG782" s="1110" t="str">
        <f t="shared" si="3254"/>
        <v/>
      </c>
      <c r="CH782" s="1110" t="str">
        <f t="shared" si="3254"/>
        <v/>
      </c>
      <c r="CI782" s="1110" t="str">
        <f t="shared" si="3254"/>
        <v/>
      </c>
      <c r="CJ782" s="1110">
        <f t="shared" si="3254"/>
        <v>30</v>
      </c>
      <c r="CK782" s="1111">
        <f t="shared" si="3254"/>
        <v>60</v>
      </c>
      <c r="CL782" s="1111">
        <f t="shared" si="3254"/>
        <v>180</v>
      </c>
      <c r="CM782" s="1111">
        <f t="shared" si="3254"/>
        <v>250</v>
      </c>
      <c r="CN782" s="1110">
        <f t="shared" si="3254"/>
        <v>260</v>
      </c>
      <c r="CO782" s="1110" t="str">
        <f t="shared" si="3254"/>
        <v/>
      </c>
      <c r="CP782" s="1110" t="str">
        <f t="shared" si="3254"/>
        <v/>
      </c>
      <c r="CQ782" s="1110" t="str">
        <f t="shared" si="3254"/>
        <v/>
      </c>
      <c r="CR782" s="1110" t="str">
        <f t="shared" si="3254"/>
        <v/>
      </c>
      <c r="CS782" s="1109" t="str">
        <f t="shared" si="3254"/>
        <v/>
      </c>
      <c r="CT782" s="1112" t="str">
        <f t="shared" si="3254"/>
        <v/>
      </c>
      <c r="CU782" s="324" t="str">
        <f t="shared" si="3255"/>
        <v/>
      </c>
      <c r="CV782" s="325" t="str">
        <f t="shared" si="3256"/>
        <v/>
      </c>
      <c r="CW782" s="326" t="str">
        <f t="shared" si="3257"/>
        <v/>
      </c>
      <c r="CX782" s="326" t="str">
        <f t="shared" si="3258"/>
        <v/>
      </c>
      <c r="CY782" s="326" t="str">
        <f t="shared" si="3259"/>
        <v/>
      </c>
      <c r="CZ782" s="326" t="str">
        <f t="shared" si="3260"/>
        <v/>
      </c>
      <c r="DA782" s="326">
        <f t="shared" si="3261"/>
        <v>30</v>
      </c>
      <c r="DB782" s="327">
        <f t="shared" si="3262"/>
        <v>60</v>
      </c>
      <c r="DC782" s="327">
        <f t="shared" si="3263"/>
        <v>180</v>
      </c>
      <c r="DD782" s="327">
        <f t="shared" si="3264"/>
        <v>250</v>
      </c>
      <c r="DE782" s="326">
        <f t="shared" si="3265"/>
        <v>260</v>
      </c>
      <c r="DF782" s="326" t="str">
        <f t="shared" si="3266"/>
        <v/>
      </c>
      <c r="DG782" s="326" t="str">
        <f t="shared" si="3267"/>
        <v/>
      </c>
      <c r="DH782" s="326" t="str">
        <f t="shared" si="3268"/>
        <v/>
      </c>
      <c r="DI782" s="326" t="str">
        <f t="shared" si="3269"/>
        <v/>
      </c>
      <c r="DJ782" s="325" t="str">
        <f t="shared" si="3270"/>
        <v/>
      </c>
      <c r="DK782" s="324" t="str">
        <f t="shared" si="3271"/>
        <v/>
      </c>
      <c r="DL782" s="428">
        <f t="shared" si="3272"/>
        <v>1</v>
      </c>
      <c r="DM782" s="66">
        <f t="shared" si="3273"/>
        <v>6</v>
      </c>
      <c r="DN782" s="66">
        <f t="shared" si="3274"/>
        <v>8</v>
      </c>
      <c r="DO782" s="66">
        <f t="shared" si="3275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49"/>
        <v/>
      </c>
      <c r="CA783" s="373" t="str">
        <f t="shared" si="3250"/>
        <v/>
      </c>
      <c r="CB783" s="373">
        <f t="shared" si="3251"/>
        <v>127.5</v>
      </c>
      <c r="CC783" s="462">
        <f t="shared" si="3252"/>
        <v>123.33333333333333</v>
      </c>
      <c r="CD783" s="1108" t="str">
        <f t="shared" si="3276"/>
        <v/>
      </c>
      <c r="CE783" s="1109" t="str">
        <f t="shared" si="3254"/>
        <v/>
      </c>
      <c r="CF783" s="1110" t="str">
        <f t="shared" si="3254"/>
        <v/>
      </c>
      <c r="CG783" s="1110" t="str">
        <f t="shared" si="3254"/>
        <v/>
      </c>
      <c r="CH783" s="1110" t="str">
        <f t="shared" si="3254"/>
        <v/>
      </c>
      <c r="CI783" s="1110">
        <f t="shared" si="3254"/>
        <v>45</v>
      </c>
      <c r="CJ783" s="1110">
        <f t="shared" si="3254"/>
        <v>45</v>
      </c>
      <c r="CK783" s="1111">
        <f t="shared" si="3254"/>
        <v>90</v>
      </c>
      <c r="CL783" s="1111">
        <f t="shared" si="3254"/>
        <v>100</v>
      </c>
      <c r="CM783" s="1111">
        <f t="shared" si="3254"/>
        <v>140</v>
      </c>
      <c r="CN783" s="1110">
        <f t="shared" si="3254"/>
        <v>165</v>
      </c>
      <c r="CO783" s="1110">
        <f t="shared" si="3254"/>
        <v>200</v>
      </c>
      <c r="CP783" s="1110">
        <f t="shared" si="3254"/>
        <v>700</v>
      </c>
      <c r="CQ783" s="1110" t="str">
        <f t="shared" si="3254"/>
        <v/>
      </c>
      <c r="CR783" s="1110" t="str">
        <f t="shared" si="3254"/>
        <v/>
      </c>
      <c r="CS783" s="1109" t="str">
        <f t="shared" si="3254"/>
        <v/>
      </c>
      <c r="CT783" s="1112" t="str">
        <f t="shared" si="3254"/>
        <v/>
      </c>
      <c r="CU783" s="324" t="str">
        <f t="shared" si="3255"/>
        <v/>
      </c>
      <c r="CV783" s="325" t="str">
        <f t="shared" si="3256"/>
        <v/>
      </c>
      <c r="CW783" s="326" t="str">
        <f t="shared" si="3257"/>
        <v/>
      </c>
      <c r="CX783" s="326" t="str">
        <f t="shared" si="3258"/>
        <v/>
      </c>
      <c r="CY783" s="326" t="str">
        <f t="shared" si="3259"/>
        <v/>
      </c>
      <c r="CZ783" s="326">
        <f t="shared" si="3260"/>
        <v>45</v>
      </c>
      <c r="DA783" s="326">
        <f t="shared" si="3261"/>
        <v>45</v>
      </c>
      <c r="DB783" s="327">
        <f t="shared" si="3262"/>
        <v>90</v>
      </c>
      <c r="DC783" s="327">
        <f t="shared" si="3263"/>
        <v>100</v>
      </c>
      <c r="DD783" s="327">
        <f t="shared" si="3264"/>
        <v>140</v>
      </c>
      <c r="DE783" s="326">
        <f t="shared" si="3265"/>
        <v>165</v>
      </c>
      <c r="DF783" s="326">
        <f t="shared" si="3266"/>
        <v>200</v>
      </c>
      <c r="DG783" s="326">
        <f t="shared" si="3267"/>
        <v>700</v>
      </c>
      <c r="DH783" s="326" t="str">
        <f t="shared" si="3268"/>
        <v/>
      </c>
      <c r="DI783" s="326" t="str">
        <f t="shared" si="3269"/>
        <v/>
      </c>
      <c r="DJ783" s="325" t="str">
        <f t="shared" si="3270"/>
        <v/>
      </c>
      <c r="DK783" s="324" t="str">
        <f t="shared" si="3271"/>
        <v/>
      </c>
      <c r="DL783" s="428">
        <f t="shared" si="3272"/>
        <v>0</v>
      </c>
      <c r="DM783" s="66">
        <f t="shared" si="3273"/>
        <v>2</v>
      </c>
      <c r="DN783" s="66">
        <f t="shared" si="3274"/>
        <v>8</v>
      </c>
      <c r="DO783" s="66">
        <f t="shared" si="3275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49"/>
        <v/>
      </c>
      <c r="CA784" s="373" t="str">
        <f t="shared" si="3250"/>
        <v/>
      </c>
      <c r="CB784" s="373" t="str">
        <f t="shared" si="3251"/>
        <v/>
      </c>
      <c r="CC784" s="462" t="str">
        <f t="shared" si="3252"/>
        <v/>
      </c>
      <c r="CD784" s="1108" t="str">
        <f t="shared" si="3276"/>
        <v/>
      </c>
      <c r="CE784" s="1109" t="str">
        <f t="shared" si="3254"/>
        <v/>
      </c>
      <c r="CF784" s="1110" t="str">
        <f t="shared" si="3254"/>
        <v/>
      </c>
      <c r="CG784" s="1110" t="str">
        <f t="shared" si="3254"/>
        <v/>
      </c>
      <c r="CH784" s="1110" t="str">
        <f t="shared" si="3254"/>
        <v/>
      </c>
      <c r="CI784" s="1110" t="str">
        <f t="shared" si="3254"/>
        <v/>
      </c>
      <c r="CJ784" s="1110" t="str">
        <f t="shared" si="3254"/>
        <v/>
      </c>
      <c r="CK784" s="1111" t="str">
        <f t="shared" si="3254"/>
        <v/>
      </c>
      <c r="CL784" s="1111" t="str">
        <f t="shared" si="3254"/>
        <v/>
      </c>
      <c r="CM784" s="1111" t="str">
        <f t="shared" si="3254"/>
        <v/>
      </c>
      <c r="CN784" s="1110" t="str">
        <f t="shared" si="3254"/>
        <v/>
      </c>
      <c r="CO784" s="1110" t="str">
        <f t="shared" si="3254"/>
        <v/>
      </c>
      <c r="CP784" s="1110" t="str">
        <f t="shared" si="3254"/>
        <v/>
      </c>
      <c r="CQ784" s="1110" t="str">
        <f t="shared" si="3254"/>
        <v/>
      </c>
      <c r="CR784" s="1110" t="str">
        <f t="shared" si="3254"/>
        <v/>
      </c>
      <c r="CS784" s="1109" t="str">
        <f t="shared" si="3254"/>
        <v/>
      </c>
      <c r="CT784" s="1112" t="str">
        <f t="shared" si="3254"/>
        <v/>
      </c>
      <c r="CU784" s="324" t="str">
        <f t="shared" si="3255"/>
        <v/>
      </c>
      <c r="CV784" s="325" t="str">
        <f t="shared" si="3256"/>
        <v/>
      </c>
      <c r="CW784" s="326" t="str">
        <f t="shared" si="3257"/>
        <v/>
      </c>
      <c r="CX784" s="326" t="str">
        <f t="shared" si="3258"/>
        <v/>
      </c>
      <c r="CY784" s="326" t="str">
        <f t="shared" si="3259"/>
        <v/>
      </c>
      <c r="CZ784" s="326" t="str">
        <f t="shared" si="3260"/>
        <v/>
      </c>
      <c r="DA784" s="326" t="str">
        <f t="shared" si="3261"/>
        <v/>
      </c>
      <c r="DB784" s="327" t="str">
        <f t="shared" si="3262"/>
        <v/>
      </c>
      <c r="DC784" s="327" t="str">
        <f t="shared" si="3263"/>
        <v/>
      </c>
      <c r="DD784" s="327" t="str">
        <f t="shared" si="3264"/>
        <v/>
      </c>
      <c r="DE784" s="326" t="str">
        <f t="shared" si="3265"/>
        <v/>
      </c>
      <c r="DF784" s="326" t="str">
        <f t="shared" si="3266"/>
        <v/>
      </c>
      <c r="DG784" s="326" t="str">
        <f t="shared" si="3267"/>
        <v/>
      </c>
      <c r="DH784" s="326" t="str">
        <f t="shared" si="3268"/>
        <v/>
      </c>
      <c r="DI784" s="326" t="str">
        <f t="shared" si="3269"/>
        <v/>
      </c>
      <c r="DJ784" s="325" t="str">
        <f t="shared" si="3270"/>
        <v/>
      </c>
      <c r="DK784" s="324" t="str">
        <f t="shared" si="3271"/>
        <v/>
      </c>
      <c r="DL784" s="428">
        <f t="shared" si="3272"/>
        <v>0</v>
      </c>
      <c r="DM784" s="66">
        <f t="shared" si="3273"/>
        <v>0</v>
      </c>
      <c r="DN784" s="66">
        <f t="shared" si="3274"/>
        <v>0</v>
      </c>
      <c r="DO784" s="66">
        <f t="shared" si="3275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3"/>
      <c r="CE785" s="1133"/>
      <c r="CF785" s="1133"/>
      <c r="CG785" s="1133"/>
      <c r="CH785" s="1133"/>
      <c r="CI785" s="1133"/>
      <c r="CJ785" s="1133"/>
      <c r="CK785" s="1133"/>
      <c r="CL785" s="1133"/>
      <c r="CM785" s="1133"/>
      <c r="CN785" s="1133"/>
      <c r="CO785" s="1133"/>
      <c r="CP785" s="1133"/>
      <c r="CQ785" s="1133"/>
      <c r="CR785" s="1133"/>
      <c r="CS785" s="1133"/>
      <c r="CT785" s="1134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285">IF(DL786&lt;3,"",(SUM(B786:R786)-MIN(B786:R786)-MAX(B786:R786))/(DL786-2))</f>
        <v/>
      </c>
      <c r="CA786" s="373" t="str">
        <f t="shared" ref="CA786:CA800" si="3286">IF(DM786&lt;3,"",(SUM(T786:AJ786)-MIN(T786:AJ786)-MAX(T786:AJ786))/(DM786-2))</f>
        <v/>
      </c>
      <c r="CB786" s="373" t="str">
        <f t="shared" ref="CB786:CB800" si="3287">IF(DN786&lt;3,"",(SUM(AL786:BB786)-MIN(AL786:BB786)-MAX(AL786:BB786))/(DN786-2))</f>
        <v/>
      </c>
      <c r="CC786" s="462" t="str">
        <f t="shared" ref="CC786:CC800" si="3288">IF(DO786&lt;3,"",(SUM(BD786:BT786)-MIN(BD786:BT786)-MAX(BD786:BT786))/(DO786-2))</f>
        <v/>
      </c>
      <c r="CD786" s="1108" t="str">
        <f t="shared" ref="CD786:CS786" si="328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9" t="str">
        <f t="shared" si="3289"/>
        <v/>
      </c>
      <c r="CF786" s="1110" t="str">
        <f t="shared" si="3289"/>
        <v/>
      </c>
      <c r="CG786" s="1110" t="str">
        <f t="shared" si="3289"/>
        <v/>
      </c>
      <c r="CH786" s="1110" t="str">
        <f t="shared" si="3289"/>
        <v/>
      </c>
      <c r="CI786" s="1110" t="str">
        <f t="shared" si="3289"/>
        <v/>
      </c>
      <c r="CJ786" s="1110" t="str">
        <f t="shared" si="3289"/>
        <v/>
      </c>
      <c r="CK786" s="1111" t="str">
        <f t="shared" si="3289"/>
        <v/>
      </c>
      <c r="CL786" s="1111" t="str">
        <f t="shared" si="3289"/>
        <v/>
      </c>
      <c r="CM786" s="1111" t="str">
        <f t="shared" si="3289"/>
        <v/>
      </c>
      <c r="CN786" s="1110" t="str">
        <f t="shared" si="3289"/>
        <v/>
      </c>
      <c r="CO786" s="1110" t="str">
        <f t="shared" si="3289"/>
        <v/>
      </c>
      <c r="CP786" s="1110" t="str">
        <f t="shared" si="3289"/>
        <v/>
      </c>
      <c r="CQ786" s="1110" t="str">
        <f t="shared" si="3289"/>
        <v/>
      </c>
      <c r="CR786" s="1110" t="str">
        <f t="shared" si="3289"/>
        <v/>
      </c>
      <c r="CS786" s="1109" t="str">
        <f t="shared" si="3289"/>
        <v/>
      </c>
      <c r="CT786" s="1112" t="str">
        <f t="shared" ref="CE786:CT802" si="329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29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29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29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29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29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29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29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29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29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0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0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0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0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0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0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0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0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08">COUNT(B786:R786)</f>
        <v>0</v>
      </c>
      <c r="DM786" s="66">
        <f t="shared" ref="DM786:DM800" si="3309">COUNT(T786:AJ786)</f>
        <v>0</v>
      </c>
      <c r="DN786" s="66">
        <f t="shared" ref="DN786:DN800" si="3310">COUNT(AL786:BB786)</f>
        <v>0</v>
      </c>
      <c r="DO786" s="66">
        <f t="shared" ref="DO786:DO800" si="3311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285"/>
        <v/>
      </c>
      <c r="CA787" s="373" t="str">
        <f t="shared" si="3286"/>
        <v/>
      </c>
      <c r="CB787" s="373" t="str">
        <f t="shared" si="3287"/>
        <v/>
      </c>
      <c r="CC787" s="462" t="str">
        <f t="shared" si="3288"/>
        <v/>
      </c>
      <c r="CD787" s="1108" t="str">
        <f t="shared" ref="CD787:CD809" si="33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9" t="str">
        <f t="shared" si="3290"/>
        <v/>
      </c>
      <c r="CF787" s="1110" t="str">
        <f t="shared" si="3290"/>
        <v/>
      </c>
      <c r="CG787" s="1110" t="str">
        <f t="shared" si="3290"/>
        <v/>
      </c>
      <c r="CH787" s="1110" t="str">
        <f t="shared" si="3290"/>
        <v/>
      </c>
      <c r="CI787" s="1110" t="str">
        <f t="shared" si="3290"/>
        <v/>
      </c>
      <c r="CJ787" s="1110" t="str">
        <f t="shared" si="3290"/>
        <v/>
      </c>
      <c r="CK787" s="1111" t="str">
        <f t="shared" si="3290"/>
        <v/>
      </c>
      <c r="CL787" s="1111" t="str">
        <f t="shared" si="3290"/>
        <v/>
      </c>
      <c r="CM787" s="1111" t="str">
        <f t="shared" si="3290"/>
        <v/>
      </c>
      <c r="CN787" s="1110" t="str">
        <f t="shared" si="3290"/>
        <v/>
      </c>
      <c r="CO787" s="1110" t="str">
        <f t="shared" si="3290"/>
        <v/>
      </c>
      <c r="CP787" s="1110" t="str">
        <f t="shared" si="3290"/>
        <v/>
      </c>
      <c r="CQ787" s="1110" t="str">
        <f t="shared" si="3290"/>
        <v/>
      </c>
      <c r="CR787" s="1110" t="str">
        <f t="shared" si="3290"/>
        <v/>
      </c>
      <c r="CS787" s="1109" t="str">
        <f t="shared" si="3290"/>
        <v/>
      </c>
      <c r="CT787" s="1112" t="str">
        <f t="shared" si="3290"/>
        <v/>
      </c>
      <c r="CU787" s="324" t="str">
        <f t="shared" si="3291"/>
        <v/>
      </c>
      <c r="CV787" s="325" t="str">
        <f t="shared" si="3292"/>
        <v/>
      </c>
      <c r="CW787" s="326" t="str">
        <f t="shared" si="3293"/>
        <v/>
      </c>
      <c r="CX787" s="326" t="str">
        <f t="shared" si="3294"/>
        <v/>
      </c>
      <c r="CY787" s="326" t="str">
        <f t="shared" si="3295"/>
        <v/>
      </c>
      <c r="CZ787" s="326" t="str">
        <f t="shared" si="3296"/>
        <v/>
      </c>
      <c r="DA787" s="326" t="str">
        <f t="shared" si="3297"/>
        <v/>
      </c>
      <c r="DB787" s="327" t="str">
        <f t="shared" si="3298"/>
        <v/>
      </c>
      <c r="DC787" s="327" t="str">
        <f t="shared" si="3299"/>
        <v/>
      </c>
      <c r="DD787" s="327" t="str">
        <f t="shared" si="3300"/>
        <v/>
      </c>
      <c r="DE787" s="326" t="str">
        <f t="shared" si="3301"/>
        <v/>
      </c>
      <c r="DF787" s="326" t="str">
        <f t="shared" si="3302"/>
        <v/>
      </c>
      <c r="DG787" s="326" t="str">
        <f t="shared" si="3303"/>
        <v/>
      </c>
      <c r="DH787" s="326" t="str">
        <f t="shared" si="3304"/>
        <v/>
      </c>
      <c r="DI787" s="326" t="str">
        <f t="shared" si="3305"/>
        <v/>
      </c>
      <c r="DJ787" s="325" t="str">
        <f t="shared" si="3306"/>
        <v/>
      </c>
      <c r="DK787" s="324" t="str">
        <f t="shared" si="3307"/>
        <v/>
      </c>
      <c r="DL787" s="428">
        <f t="shared" si="3308"/>
        <v>0</v>
      </c>
      <c r="DM787" s="66">
        <f t="shared" si="3309"/>
        <v>0</v>
      </c>
      <c r="DN787" s="66">
        <f t="shared" si="3310"/>
        <v>0</v>
      </c>
      <c r="DO787" s="66">
        <f t="shared" si="3311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285"/>
        <v/>
      </c>
      <c r="CA788" s="373" t="str">
        <f t="shared" si="3286"/>
        <v/>
      </c>
      <c r="CB788" s="373" t="str">
        <f t="shared" si="3287"/>
        <v/>
      </c>
      <c r="CC788" s="462" t="str">
        <f t="shared" si="3288"/>
        <v/>
      </c>
      <c r="CD788" s="1108" t="str">
        <f t="shared" si="3312"/>
        <v/>
      </c>
      <c r="CE788" s="1109" t="str">
        <f t="shared" si="3290"/>
        <v/>
      </c>
      <c r="CF788" s="1110" t="str">
        <f t="shared" si="3290"/>
        <v/>
      </c>
      <c r="CG788" s="1110" t="str">
        <f t="shared" si="3290"/>
        <v/>
      </c>
      <c r="CH788" s="1110" t="str">
        <f t="shared" si="3290"/>
        <v/>
      </c>
      <c r="CI788" s="1110" t="str">
        <f t="shared" si="3290"/>
        <v/>
      </c>
      <c r="CJ788" s="1110" t="str">
        <f t="shared" si="3290"/>
        <v/>
      </c>
      <c r="CK788" s="1111" t="str">
        <f t="shared" si="3290"/>
        <v/>
      </c>
      <c r="CL788" s="1111" t="str">
        <f t="shared" si="3290"/>
        <v/>
      </c>
      <c r="CM788" s="1111" t="str">
        <f t="shared" si="3290"/>
        <v/>
      </c>
      <c r="CN788" s="1110" t="str">
        <f t="shared" si="3290"/>
        <v/>
      </c>
      <c r="CO788" s="1110" t="str">
        <f t="shared" si="3290"/>
        <v/>
      </c>
      <c r="CP788" s="1110" t="str">
        <f t="shared" si="3290"/>
        <v/>
      </c>
      <c r="CQ788" s="1110" t="str">
        <f t="shared" si="3290"/>
        <v/>
      </c>
      <c r="CR788" s="1110" t="str">
        <f t="shared" si="3290"/>
        <v/>
      </c>
      <c r="CS788" s="1109" t="str">
        <f t="shared" si="3290"/>
        <v/>
      </c>
      <c r="CT788" s="1112" t="str">
        <f t="shared" si="3290"/>
        <v/>
      </c>
      <c r="CU788" s="324" t="str">
        <f t="shared" si="3291"/>
        <v/>
      </c>
      <c r="CV788" s="325" t="str">
        <f t="shared" si="3292"/>
        <v/>
      </c>
      <c r="CW788" s="326" t="str">
        <f t="shared" si="3293"/>
        <v/>
      </c>
      <c r="CX788" s="326" t="str">
        <f t="shared" si="3294"/>
        <v/>
      </c>
      <c r="CY788" s="326" t="str">
        <f t="shared" si="3295"/>
        <v/>
      </c>
      <c r="CZ788" s="326" t="str">
        <f t="shared" si="3296"/>
        <v/>
      </c>
      <c r="DA788" s="326" t="str">
        <f t="shared" si="3297"/>
        <v/>
      </c>
      <c r="DB788" s="327" t="str">
        <f t="shared" si="3298"/>
        <v/>
      </c>
      <c r="DC788" s="327" t="str">
        <f t="shared" si="3299"/>
        <v/>
      </c>
      <c r="DD788" s="327" t="str">
        <f t="shared" si="3300"/>
        <v/>
      </c>
      <c r="DE788" s="326" t="str">
        <f t="shared" si="3301"/>
        <v/>
      </c>
      <c r="DF788" s="326" t="str">
        <f t="shared" si="3302"/>
        <v/>
      </c>
      <c r="DG788" s="326" t="str">
        <f t="shared" si="3303"/>
        <v/>
      </c>
      <c r="DH788" s="326" t="str">
        <f t="shared" si="3304"/>
        <v/>
      </c>
      <c r="DI788" s="326" t="str">
        <f t="shared" si="3305"/>
        <v/>
      </c>
      <c r="DJ788" s="325" t="str">
        <f t="shared" si="3306"/>
        <v/>
      </c>
      <c r="DK788" s="324" t="str">
        <f t="shared" si="3307"/>
        <v/>
      </c>
      <c r="DL788" s="428">
        <f t="shared" si="3308"/>
        <v>0</v>
      </c>
      <c r="DM788" s="66">
        <f t="shared" si="3309"/>
        <v>0</v>
      </c>
      <c r="DN788" s="66">
        <f t="shared" si="3310"/>
        <v>0</v>
      </c>
      <c r="DO788" s="66">
        <f t="shared" si="3311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13">IF(B786="","",B786*B787*B788)</f>
        <v/>
      </c>
      <c r="C789" s="383" t="str">
        <f t="shared" si="3313"/>
        <v/>
      </c>
      <c r="D789" s="383" t="str">
        <f t="shared" si="3313"/>
        <v/>
      </c>
      <c r="E789" s="383" t="str">
        <f t="shared" si="3313"/>
        <v/>
      </c>
      <c r="F789" s="383" t="str">
        <f t="shared" si="3313"/>
        <v/>
      </c>
      <c r="G789" s="383" t="str">
        <f t="shared" si="3313"/>
        <v/>
      </c>
      <c r="H789" s="383" t="str">
        <f t="shared" si="3313"/>
        <v/>
      </c>
      <c r="I789" s="383" t="str">
        <f t="shared" si="3313"/>
        <v/>
      </c>
      <c r="J789" s="383" t="str">
        <f t="shared" si="3313"/>
        <v/>
      </c>
      <c r="K789" s="383" t="str">
        <f t="shared" ref="K789:R789" si="3314">IF(K786="","",K786*K787*K788)</f>
        <v/>
      </c>
      <c r="L789" s="383" t="str">
        <f t="shared" si="3314"/>
        <v/>
      </c>
      <c r="M789" s="383" t="str">
        <f t="shared" si="3314"/>
        <v/>
      </c>
      <c r="N789" s="383" t="str">
        <f t="shared" si="3314"/>
        <v/>
      </c>
      <c r="O789" s="383" t="str">
        <f t="shared" si="3314"/>
        <v/>
      </c>
      <c r="P789" s="383" t="str">
        <f t="shared" si="3314"/>
        <v/>
      </c>
      <c r="Q789" s="383" t="str">
        <f t="shared" si="3314"/>
        <v/>
      </c>
      <c r="R789" s="383" t="str">
        <f t="shared" si="3314"/>
        <v/>
      </c>
      <c r="S789" s="423"/>
      <c r="T789" s="383" t="str">
        <f t="shared" ref="T789:AB789" si="3315">IF(T786="","",T786*T787*T788)</f>
        <v/>
      </c>
      <c r="U789" s="383" t="str">
        <f t="shared" si="3315"/>
        <v/>
      </c>
      <c r="V789" s="383" t="str">
        <f t="shared" si="3315"/>
        <v/>
      </c>
      <c r="W789" s="383" t="str">
        <f t="shared" si="3315"/>
        <v/>
      </c>
      <c r="X789" s="383" t="str">
        <f t="shared" si="3315"/>
        <v/>
      </c>
      <c r="Y789" s="383" t="str">
        <f t="shared" si="3315"/>
        <v/>
      </c>
      <c r="Z789" s="383" t="str">
        <f t="shared" si="3315"/>
        <v/>
      </c>
      <c r="AA789" s="383" t="str">
        <f t="shared" si="3315"/>
        <v/>
      </c>
      <c r="AB789" s="383" t="str">
        <f t="shared" si="3315"/>
        <v/>
      </c>
      <c r="AC789" s="383" t="str">
        <f t="shared" ref="AC789:AJ789" si="3316">IF(AC786="","",AC786*AC787*AC788)</f>
        <v/>
      </c>
      <c r="AD789" s="383" t="str">
        <f t="shared" si="3316"/>
        <v/>
      </c>
      <c r="AE789" s="383" t="str">
        <f t="shared" si="3316"/>
        <v/>
      </c>
      <c r="AF789" s="383" t="str">
        <f t="shared" si="3316"/>
        <v/>
      </c>
      <c r="AG789" s="383" t="str">
        <f t="shared" si="3316"/>
        <v/>
      </c>
      <c r="AH789" s="383" t="str">
        <f t="shared" si="3316"/>
        <v/>
      </c>
      <c r="AI789" s="383" t="str">
        <f t="shared" si="3316"/>
        <v/>
      </c>
      <c r="AJ789" s="383" t="str">
        <f t="shared" si="3316"/>
        <v/>
      </c>
      <c r="AK789" s="423"/>
      <c r="AL789" s="383" t="str">
        <f t="shared" ref="AL789:AT789" si="3317">IF(AL786="","",AL786*AL787*AL788)</f>
        <v/>
      </c>
      <c r="AM789" s="383" t="str">
        <f t="shared" si="3317"/>
        <v/>
      </c>
      <c r="AN789" s="383" t="str">
        <f t="shared" si="3317"/>
        <v/>
      </c>
      <c r="AO789" s="383" t="str">
        <f t="shared" si="3317"/>
        <v/>
      </c>
      <c r="AP789" s="383" t="str">
        <f t="shared" si="3317"/>
        <v/>
      </c>
      <c r="AQ789" s="383" t="str">
        <f t="shared" si="3317"/>
        <v/>
      </c>
      <c r="AR789" s="383" t="str">
        <f t="shared" si="3317"/>
        <v/>
      </c>
      <c r="AS789" s="383" t="str">
        <f t="shared" si="3317"/>
        <v/>
      </c>
      <c r="AT789" s="383" t="str">
        <f t="shared" si="3317"/>
        <v/>
      </c>
      <c r="AU789" s="383" t="str">
        <f t="shared" ref="AU789:BB789" si="3318">IF(AU786="","",AU786*AU787*AU788)</f>
        <v/>
      </c>
      <c r="AV789" s="383" t="str">
        <f t="shared" si="3318"/>
        <v/>
      </c>
      <c r="AW789" s="383" t="str">
        <f t="shared" si="3318"/>
        <v/>
      </c>
      <c r="AX789" s="383" t="str">
        <f t="shared" si="3318"/>
        <v/>
      </c>
      <c r="AY789" s="383" t="str">
        <f t="shared" si="3318"/>
        <v/>
      </c>
      <c r="AZ789" s="383" t="str">
        <f t="shared" si="3318"/>
        <v/>
      </c>
      <c r="BA789" s="383" t="str">
        <f t="shared" si="3318"/>
        <v/>
      </c>
      <c r="BB789" s="383" t="str">
        <f t="shared" si="3318"/>
        <v/>
      </c>
      <c r="BC789" s="423"/>
      <c r="BD789" s="383" t="str">
        <f t="shared" ref="BD789:BT789" si="3319">IF(BD786="","",BD786*BD787*BD788)</f>
        <v/>
      </c>
      <c r="BE789" s="383" t="str">
        <f t="shared" si="3319"/>
        <v/>
      </c>
      <c r="BF789" s="383" t="str">
        <f t="shared" si="3319"/>
        <v/>
      </c>
      <c r="BG789" s="383" t="str">
        <f t="shared" si="3319"/>
        <v/>
      </c>
      <c r="BH789" s="383" t="str">
        <f t="shared" si="3319"/>
        <v/>
      </c>
      <c r="BI789" s="383" t="str">
        <f t="shared" si="3319"/>
        <v/>
      </c>
      <c r="BJ789" s="383" t="str">
        <f t="shared" si="3319"/>
        <v/>
      </c>
      <c r="BK789" s="383" t="str">
        <f t="shared" si="3319"/>
        <v/>
      </c>
      <c r="BL789" s="383" t="str">
        <f t="shared" si="3319"/>
        <v/>
      </c>
      <c r="BM789" s="383" t="str">
        <f t="shared" ref="BM789:BT789" si="3320">IF(BM786="","",BM786*BM787*BM788)</f>
        <v/>
      </c>
      <c r="BN789" s="383" t="str">
        <f t="shared" si="3320"/>
        <v/>
      </c>
      <c r="BO789" s="383" t="str">
        <f t="shared" si="3320"/>
        <v/>
      </c>
      <c r="BP789" s="383" t="str">
        <f t="shared" si="3320"/>
        <v/>
      </c>
      <c r="BQ789" s="383" t="str">
        <f t="shared" si="3320"/>
        <v/>
      </c>
      <c r="BR789" s="383" t="str">
        <f t="shared" si="3320"/>
        <v/>
      </c>
      <c r="BS789" s="383" t="str">
        <f t="shared" si="3320"/>
        <v/>
      </c>
      <c r="BT789" s="383" t="str">
        <f t="shared" si="3320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285"/>
        <v/>
      </c>
      <c r="CA789" s="373" t="str">
        <f t="shared" si="3286"/>
        <v/>
      </c>
      <c r="CB789" s="373" t="str">
        <f t="shared" si="3287"/>
        <v/>
      </c>
      <c r="CC789" s="462" t="str">
        <f t="shared" si="3288"/>
        <v/>
      </c>
      <c r="CD789" s="1108" t="str">
        <f t="shared" si="3312"/>
        <v/>
      </c>
      <c r="CE789" s="1109" t="str">
        <f t="shared" si="3290"/>
        <v/>
      </c>
      <c r="CF789" s="1110" t="str">
        <f t="shared" si="3290"/>
        <v/>
      </c>
      <c r="CG789" s="1110" t="str">
        <f t="shared" si="3290"/>
        <v/>
      </c>
      <c r="CH789" s="1110" t="str">
        <f t="shared" si="3290"/>
        <v/>
      </c>
      <c r="CI789" s="1110" t="str">
        <f t="shared" si="3290"/>
        <v/>
      </c>
      <c r="CJ789" s="1110" t="str">
        <f t="shared" si="3290"/>
        <v/>
      </c>
      <c r="CK789" s="1111" t="str">
        <f t="shared" si="3290"/>
        <v/>
      </c>
      <c r="CL789" s="1111" t="str">
        <f t="shared" si="3290"/>
        <v/>
      </c>
      <c r="CM789" s="1111" t="str">
        <f t="shared" si="3290"/>
        <v/>
      </c>
      <c r="CN789" s="1110" t="str">
        <f t="shared" si="3290"/>
        <v/>
      </c>
      <c r="CO789" s="1110" t="str">
        <f t="shared" si="3290"/>
        <v/>
      </c>
      <c r="CP789" s="1110" t="str">
        <f t="shared" si="3290"/>
        <v/>
      </c>
      <c r="CQ789" s="1110" t="str">
        <f t="shared" si="3290"/>
        <v/>
      </c>
      <c r="CR789" s="1110" t="str">
        <f t="shared" si="3290"/>
        <v/>
      </c>
      <c r="CS789" s="1109" t="str">
        <f t="shared" si="3290"/>
        <v/>
      </c>
      <c r="CT789" s="1112" t="str">
        <f t="shared" si="3290"/>
        <v/>
      </c>
      <c r="CU789" s="324" t="str">
        <f t="shared" si="3291"/>
        <v/>
      </c>
      <c r="CV789" s="325" t="str">
        <f t="shared" si="3292"/>
        <v/>
      </c>
      <c r="CW789" s="326" t="str">
        <f t="shared" si="3293"/>
        <v/>
      </c>
      <c r="CX789" s="326" t="str">
        <f t="shared" si="3294"/>
        <v/>
      </c>
      <c r="CY789" s="326" t="str">
        <f t="shared" si="3295"/>
        <v/>
      </c>
      <c r="CZ789" s="326" t="str">
        <f t="shared" si="3296"/>
        <v/>
      </c>
      <c r="DA789" s="326" t="str">
        <f t="shared" si="3297"/>
        <v/>
      </c>
      <c r="DB789" s="327" t="str">
        <f t="shared" si="3298"/>
        <v/>
      </c>
      <c r="DC789" s="327" t="str">
        <f t="shared" si="3299"/>
        <v/>
      </c>
      <c r="DD789" s="327" t="str">
        <f t="shared" si="3300"/>
        <v/>
      </c>
      <c r="DE789" s="326" t="str">
        <f t="shared" si="3301"/>
        <v/>
      </c>
      <c r="DF789" s="326" t="str">
        <f t="shared" si="3302"/>
        <v/>
      </c>
      <c r="DG789" s="326" t="str">
        <f t="shared" si="3303"/>
        <v/>
      </c>
      <c r="DH789" s="326" t="str">
        <f t="shared" si="3304"/>
        <v/>
      </c>
      <c r="DI789" s="326" t="str">
        <f t="shared" si="3305"/>
        <v/>
      </c>
      <c r="DJ789" s="325" t="str">
        <f t="shared" si="3306"/>
        <v/>
      </c>
      <c r="DK789" s="324" t="str">
        <f t="shared" si="3307"/>
        <v/>
      </c>
      <c r="DL789" s="428">
        <f t="shared" si="3308"/>
        <v>0</v>
      </c>
      <c r="DM789" s="66">
        <f t="shared" si="3309"/>
        <v>0</v>
      </c>
      <c r="DN789" s="66">
        <f t="shared" si="3310"/>
        <v>0</v>
      </c>
      <c r="DO789" s="66">
        <f t="shared" si="3311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285"/>
        <v/>
      </c>
      <c r="CA790" s="373">
        <f t="shared" si="3286"/>
        <v>12</v>
      </c>
      <c r="CB790" s="373">
        <f t="shared" si="3287"/>
        <v>30</v>
      </c>
      <c r="CC790" s="462" t="str">
        <f t="shared" si="3288"/>
        <v/>
      </c>
      <c r="CD790" s="1108" t="str">
        <f t="shared" si="3312"/>
        <v/>
      </c>
      <c r="CE790" s="1109" t="str">
        <f t="shared" si="3290"/>
        <v/>
      </c>
      <c r="CF790" s="1110" t="str">
        <f t="shared" si="3290"/>
        <v/>
      </c>
      <c r="CG790" s="1110" t="str">
        <f t="shared" si="3290"/>
        <v/>
      </c>
      <c r="CH790" s="1110" t="str">
        <f t="shared" si="3290"/>
        <v/>
      </c>
      <c r="CI790" s="1110" t="str">
        <f t="shared" si="3290"/>
        <v/>
      </c>
      <c r="CJ790" s="1110" t="str">
        <f t="shared" si="3290"/>
        <v/>
      </c>
      <c r="CK790" s="1111" t="str">
        <f t="shared" si="3290"/>
        <v/>
      </c>
      <c r="CL790" s="1111">
        <f t="shared" si="3290"/>
        <v>13</v>
      </c>
      <c r="CM790" s="1111">
        <f t="shared" si="3290"/>
        <v>300</v>
      </c>
      <c r="CN790" s="1110" t="str">
        <f t="shared" si="3290"/>
        <v/>
      </c>
      <c r="CO790" s="1110" t="str">
        <f t="shared" si="3290"/>
        <v/>
      </c>
      <c r="CP790" s="1110" t="str">
        <f t="shared" si="3290"/>
        <v/>
      </c>
      <c r="CQ790" s="1110" t="str">
        <f t="shared" si="3290"/>
        <v/>
      </c>
      <c r="CR790" s="1110" t="str">
        <f t="shared" si="3290"/>
        <v/>
      </c>
      <c r="CS790" s="1109" t="str">
        <f t="shared" si="3290"/>
        <v/>
      </c>
      <c r="CT790" s="1112" t="str">
        <f t="shared" si="3290"/>
        <v/>
      </c>
      <c r="CU790" s="324" t="str">
        <f t="shared" si="3291"/>
        <v/>
      </c>
      <c r="CV790" s="325" t="str">
        <f t="shared" si="3292"/>
        <v/>
      </c>
      <c r="CW790" s="326" t="str">
        <f t="shared" si="3293"/>
        <v/>
      </c>
      <c r="CX790" s="326" t="str">
        <f t="shared" si="3294"/>
        <v/>
      </c>
      <c r="CY790" s="326" t="str">
        <f t="shared" si="3295"/>
        <v/>
      </c>
      <c r="CZ790" s="326" t="str">
        <f t="shared" si="3296"/>
        <v/>
      </c>
      <c r="DA790" s="326" t="str">
        <f t="shared" si="3297"/>
        <v/>
      </c>
      <c r="DB790" s="327" t="str">
        <f t="shared" si="3298"/>
        <v/>
      </c>
      <c r="DC790" s="327">
        <f t="shared" si="3299"/>
        <v>13</v>
      </c>
      <c r="DD790" s="327">
        <f t="shared" si="3300"/>
        <v>300</v>
      </c>
      <c r="DE790" s="326" t="str">
        <f t="shared" si="3301"/>
        <v/>
      </c>
      <c r="DF790" s="326" t="str">
        <f t="shared" si="3302"/>
        <v/>
      </c>
      <c r="DG790" s="326" t="str">
        <f t="shared" si="3303"/>
        <v/>
      </c>
      <c r="DH790" s="326" t="str">
        <f t="shared" si="3304"/>
        <v/>
      </c>
      <c r="DI790" s="326" t="str">
        <f t="shared" si="3305"/>
        <v/>
      </c>
      <c r="DJ790" s="325" t="str">
        <f t="shared" si="3306"/>
        <v/>
      </c>
      <c r="DK790" s="324" t="str">
        <f t="shared" si="3307"/>
        <v/>
      </c>
      <c r="DL790" s="428">
        <f t="shared" si="3308"/>
        <v>1</v>
      </c>
      <c r="DM790" s="66">
        <f t="shared" si="3309"/>
        <v>5</v>
      </c>
      <c r="DN790" s="66">
        <f t="shared" si="3310"/>
        <v>3</v>
      </c>
      <c r="DO790" s="66">
        <f t="shared" si="3311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285"/>
        <v/>
      </c>
      <c r="CA791" s="373">
        <f t="shared" si="3286"/>
        <v>93.333333333333329</v>
      </c>
      <c r="CB791" s="373">
        <f t="shared" si="3287"/>
        <v>420</v>
      </c>
      <c r="CC791" s="462">
        <f t="shared" si="3288"/>
        <v>559.28571428571433</v>
      </c>
      <c r="CD791" s="1108" t="str">
        <f t="shared" si="3312"/>
        <v/>
      </c>
      <c r="CE791" s="1109" t="str">
        <f t="shared" si="3290"/>
        <v/>
      </c>
      <c r="CF791" s="1110" t="str">
        <f t="shared" si="3290"/>
        <v/>
      </c>
      <c r="CG791" s="1110" t="str">
        <f t="shared" si="3290"/>
        <v/>
      </c>
      <c r="CH791" s="1110">
        <f t="shared" si="3290"/>
        <v>20</v>
      </c>
      <c r="CI791" s="1110">
        <f t="shared" si="3290"/>
        <v>30</v>
      </c>
      <c r="CJ791" s="1110">
        <f t="shared" si="3290"/>
        <v>45</v>
      </c>
      <c r="CK791" s="1111">
        <f t="shared" si="3290"/>
        <v>260</v>
      </c>
      <c r="CL791" s="1111">
        <f t="shared" si="3290"/>
        <v>300</v>
      </c>
      <c r="CM791" s="1111">
        <f t="shared" si="3290"/>
        <v>480</v>
      </c>
      <c r="CN791" s="1110">
        <f t="shared" si="3290"/>
        <v>1200</v>
      </c>
      <c r="CO791" s="1110">
        <f t="shared" si="3290"/>
        <v>1600</v>
      </c>
      <c r="CP791" s="1110">
        <f t="shared" si="3290"/>
        <v>2700</v>
      </c>
      <c r="CQ791" s="1110" t="str">
        <f t="shared" si="3290"/>
        <v/>
      </c>
      <c r="CR791" s="1110" t="str">
        <f t="shared" si="3290"/>
        <v/>
      </c>
      <c r="CS791" s="1109" t="str">
        <f t="shared" si="3290"/>
        <v/>
      </c>
      <c r="CT791" s="1112" t="str">
        <f t="shared" si="3290"/>
        <v/>
      </c>
      <c r="CU791" s="324" t="str">
        <f t="shared" si="3291"/>
        <v/>
      </c>
      <c r="CV791" s="325" t="str">
        <f t="shared" si="3292"/>
        <v/>
      </c>
      <c r="CW791" s="326" t="str">
        <f t="shared" si="3293"/>
        <v/>
      </c>
      <c r="CX791" s="326" t="str">
        <f t="shared" si="3294"/>
        <v/>
      </c>
      <c r="CY791" s="326">
        <f t="shared" si="3295"/>
        <v>20</v>
      </c>
      <c r="CZ791" s="326">
        <f t="shared" si="3296"/>
        <v>30</v>
      </c>
      <c r="DA791" s="326">
        <f t="shared" si="3297"/>
        <v>45</v>
      </c>
      <c r="DB791" s="327">
        <f t="shared" si="3298"/>
        <v>260</v>
      </c>
      <c r="DC791" s="327">
        <f t="shared" si="3299"/>
        <v>300</v>
      </c>
      <c r="DD791" s="327">
        <f t="shared" si="3300"/>
        <v>480</v>
      </c>
      <c r="DE791" s="326">
        <f t="shared" si="3301"/>
        <v>1200</v>
      </c>
      <c r="DF791" s="326">
        <f t="shared" si="3302"/>
        <v>1600</v>
      </c>
      <c r="DG791" s="326">
        <f t="shared" si="3303"/>
        <v>2700</v>
      </c>
      <c r="DH791" s="326" t="str">
        <f t="shared" si="3304"/>
        <v/>
      </c>
      <c r="DI791" s="326" t="str">
        <f t="shared" si="3305"/>
        <v/>
      </c>
      <c r="DJ791" s="325" t="str">
        <f t="shared" si="3306"/>
        <v/>
      </c>
      <c r="DK791" s="324" t="str">
        <f t="shared" si="3307"/>
        <v/>
      </c>
      <c r="DL791" s="428">
        <f t="shared" si="3308"/>
        <v>1</v>
      </c>
      <c r="DM791" s="66">
        <f t="shared" si="3309"/>
        <v>5</v>
      </c>
      <c r="DN791" s="66">
        <f t="shared" si="3310"/>
        <v>9</v>
      </c>
      <c r="DO791" s="66">
        <f t="shared" si="3311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285"/>
        <v/>
      </c>
      <c r="CA792" s="373">
        <f t="shared" si="3286"/>
        <v>500</v>
      </c>
      <c r="CB792" s="373">
        <f t="shared" si="3287"/>
        <v>4095</v>
      </c>
      <c r="CC792" s="462">
        <f t="shared" si="3288"/>
        <v>7071.4285714285716</v>
      </c>
      <c r="CD792" s="1108" t="str">
        <f t="shared" si="3312"/>
        <v/>
      </c>
      <c r="CE792" s="1109" t="str">
        <f t="shared" si="3290"/>
        <v/>
      </c>
      <c r="CF792" s="1110" t="str">
        <f t="shared" si="3290"/>
        <v/>
      </c>
      <c r="CG792" s="1110" t="str">
        <f t="shared" si="3290"/>
        <v/>
      </c>
      <c r="CH792" s="1110">
        <f t="shared" si="3290"/>
        <v>2880</v>
      </c>
      <c r="CI792" s="1110">
        <f t="shared" si="3290"/>
        <v>4000</v>
      </c>
      <c r="CJ792" s="1110">
        <f t="shared" si="3290"/>
        <v>4800</v>
      </c>
      <c r="CK792" s="1111">
        <f t="shared" si="3290"/>
        <v>7000</v>
      </c>
      <c r="CL792" s="1111">
        <f t="shared" si="3290"/>
        <v>7500</v>
      </c>
      <c r="CM792" s="1111">
        <f t="shared" si="3290"/>
        <v>8000</v>
      </c>
      <c r="CN792" s="1110">
        <f t="shared" si="3290"/>
        <v>8200</v>
      </c>
      <c r="CO792" s="1110">
        <f t="shared" si="3290"/>
        <v>10000</v>
      </c>
      <c r="CP792" s="1110">
        <f t="shared" si="3290"/>
        <v>11000</v>
      </c>
      <c r="CQ792" s="1110" t="str">
        <f t="shared" si="3290"/>
        <v/>
      </c>
      <c r="CR792" s="1110" t="str">
        <f t="shared" si="3290"/>
        <v/>
      </c>
      <c r="CS792" s="1109" t="str">
        <f t="shared" si="3290"/>
        <v/>
      </c>
      <c r="CT792" s="1112" t="str">
        <f t="shared" si="3290"/>
        <v/>
      </c>
      <c r="CU792" s="324" t="str">
        <f t="shared" si="3291"/>
        <v/>
      </c>
      <c r="CV792" s="325" t="str">
        <f t="shared" si="3292"/>
        <v/>
      </c>
      <c r="CW792" s="326" t="str">
        <f t="shared" si="3293"/>
        <v/>
      </c>
      <c r="CX792" s="326" t="str">
        <f t="shared" si="3294"/>
        <v/>
      </c>
      <c r="CY792" s="326">
        <f t="shared" si="3295"/>
        <v>2880</v>
      </c>
      <c r="CZ792" s="326">
        <f t="shared" si="3296"/>
        <v>4000</v>
      </c>
      <c r="DA792" s="326">
        <f t="shared" si="3297"/>
        <v>4800</v>
      </c>
      <c r="DB792" s="327">
        <f t="shared" si="3298"/>
        <v>7000</v>
      </c>
      <c r="DC792" s="327">
        <f t="shared" si="3299"/>
        <v>7500</v>
      </c>
      <c r="DD792" s="327">
        <f t="shared" si="3300"/>
        <v>8000</v>
      </c>
      <c r="DE792" s="326">
        <f t="shared" si="3301"/>
        <v>8200</v>
      </c>
      <c r="DF792" s="326">
        <f t="shared" si="3302"/>
        <v>10000</v>
      </c>
      <c r="DG792" s="326">
        <f t="shared" si="3303"/>
        <v>11000</v>
      </c>
      <c r="DH792" s="326" t="str">
        <f t="shared" si="3304"/>
        <v/>
      </c>
      <c r="DI792" s="326" t="str">
        <f t="shared" si="3305"/>
        <v/>
      </c>
      <c r="DJ792" s="325" t="str">
        <f t="shared" si="3306"/>
        <v/>
      </c>
      <c r="DK792" s="324" t="str">
        <f t="shared" si="3307"/>
        <v/>
      </c>
      <c r="DL792" s="428">
        <f t="shared" si="3308"/>
        <v>0</v>
      </c>
      <c r="DM792" s="66">
        <f t="shared" si="3309"/>
        <v>3</v>
      </c>
      <c r="DN792" s="66">
        <f t="shared" si="3310"/>
        <v>9</v>
      </c>
      <c r="DO792" s="66">
        <f t="shared" si="3311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285"/>
        <v/>
      </c>
      <c r="CA793" s="373" t="str">
        <f t="shared" si="3286"/>
        <v/>
      </c>
      <c r="CB793" s="373" t="str">
        <f t="shared" si="3287"/>
        <v/>
      </c>
      <c r="CC793" s="462" t="str">
        <f t="shared" si="3288"/>
        <v/>
      </c>
      <c r="CD793" s="1108" t="str">
        <f t="shared" si="3312"/>
        <v/>
      </c>
      <c r="CE793" s="1109" t="str">
        <f t="shared" si="3290"/>
        <v/>
      </c>
      <c r="CF793" s="1110" t="str">
        <f t="shared" si="3290"/>
        <v/>
      </c>
      <c r="CG793" s="1110" t="str">
        <f t="shared" si="3290"/>
        <v/>
      </c>
      <c r="CH793" s="1110" t="str">
        <f t="shared" si="3290"/>
        <v/>
      </c>
      <c r="CI793" s="1110" t="str">
        <f t="shared" si="3290"/>
        <v/>
      </c>
      <c r="CJ793" s="1110" t="str">
        <f t="shared" si="3290"/>
        <v/>
      </c>
      <c r="CK793" s="1111" t="str">
        <f t="shared" si="3290"/>
        <v/>
      </c>
      <c r="CL793" s="1111" t="str">
        <f t="shared" si="3290"/>
        <v/>
      </c>
      <c r="CM793" s="1111" t="str">
        <f t="shared" si="3290"/>
        <v/>
      </c>
      <c r="CN793" s="1110" t="str">
        <f t="shared" si="3290"/>
        <v/>
      </c>
      <c r="CO793" s="1110" t="str">
        <f t="shared" si="3290"/>
        <v/>
      </c>
      <c r="CP793" s="1110" t="str">
        <f t="shared" si="3290"/>
        <v/>
      </c>
      <c r="CQ793" s="1110" t="str">
        <f t="shared" si="3290"/>
        <v/>
      </c>
      <c r="CR793" s="1110" t="str">
        <f t="shared" si="3290"/>
        <v/>
      </c>
      <c r="CS793" s="1109" t="str">
        <f t="shared" si="3290"/>
        <v/>
      </c>
      <c r="CT793" s="1112" t="str">
        <f t="shared" si="3290"/>
        <v/>
      </c>
      <c r="CU793" s="324" t="str">
        <f t="shared" si="3291"/>
        <v/>
      </c>
      <c r="CV793" s="325" t="str">
        <f t="shared" si="3292"/>
        <v/>
      </c>
      <c r="CW793" s="326" t="str">
        <f t="shared" si="3293"/>
        <v/>
      </c>
      <c r="CX793" s="326" t="str">
        <f t="shared" si="3294"/>
        <v/>
      </c>
      <c r="CY793" s="326" t="str">
        <f t="shared" si="3295"/>
        <v/>
      </c>
      <c r="CZ793" s="326" t="str">
        <f t="shared" si="3296"/>
        <v/>
      </c>
      <c r="DA793" s="326" t="str">
        <f t="shared" si="3297"/>
        <v/>
      </c>
      <c r="DB793" s="327" t="str">
        <f t="shared" si="3298"/>
        <v/>
      </c>
      <c r="DC793" s="327" t="str">
        <f t="shared" si="3299"/>
        <v/>
      </c>
      <c r="DD793" s="327" t="str">
        <f t="shared" si="3300"/>
        <v/>
      </c>
      <c r="DE793" s="326" t="str">
        <f t="shared" si="3301"/>
        <v/>
      </c>
      <c r="DF793" s="326" t="str">
        <f t="shared" si="3302"/>
        <v/>
      </c>
      <c r="DG793" s="326" t="str">
        <f t="shared" si="3303"/>
        <v/>
      </c>
      <c r="DH793" s="326" t="str">
        <f t="shared" si="3304"/>
        <v/>
      </c>
      <c r="DI793" s="326" t="str">
        <f t="shared" si="3305"/>
        <v/>
      </c>
      <c r="DJ793" s="325" t="str">
        <f t="shared" si="3306"/>
        <v/>
      </c>
      <c r="DK793" s="324" t="str">
        <f t="shared" si="3307"/>
        <v/>
      </c>
      <c r="DL793" s="428">
        <f t="shared" si="3308"/>
        <v>0</v>
      </c>
      <c r="DM793" s="66">
        <f t="shared" si="3309"/>
        <v>0</v>
      </c>
      <c r="DN793" s="66">
        <f t="shared" si="3310"/>
        <v>0</v>
      </c>
      <c r="DO793" s="66">
        <f t="shared" si="3311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285"/>
        <v/>
      </c>
      <c r="CA794" s="373" t="str">
        <f t="shared" si="3286"/>
        <v/>
      </c>
      <c r="CB794" s="373">
        <f t="shared" si="3287"/>
        <v>1760.2857142857142</v>
      </c>
      <c r="CC794" s="462">
        <f t="shared" si="3288"/>
        <v>2100</v>
      </c>
      <c r="CD794" s="1108" t="str">
        <f t="shared" si="3312"/>
        <v/>
      </c>
      <c r="CE794" s="1109" t="str">
        <f t="shared" si="3290"/>
        <v/>
      </c>
      <c r="CF794" s="1110" t="str">
        <f t="shared" si="3290"/>
        <v/>
      </c>
      <c r="CG794" s="1110" t="str">
        <f t="shared" si="3290"/>
        <v/>
      </c>
      <c r="CH794" s="1110">
        <f t="shared" si="3290"/>
        <v>500</v>
      </c>
      <c r="CI794" s="1110">
        <f t="shared" si="3290"/>
        <v>1350</v>
      </c>
      <c r="CJ794" s="1110">
        <f t="shared" si="3290"/>
        <v>1500</v>
      </c>
      <c r="CK794" s="1111">
        <f t="shared" si="3290"/>
        <v>1500</v>
      </c>
      <c r="CL794" s="1111">
        <f t="shared" si="3290"/>
        <v>2000</v>
      </c>
      <c r="CM794" s="1111">
        <f t="shared" si="3290"/>
        <v>2430</v>
      </c>
      <c r="CN794" s="1110">
        <f t="shared" si="3290"/>
        <v>2800</v>
      </c>
      <c r="CO794" s="1110">
        <f t="shared" si="3290"/>
        <v>3120</v>
      </c>
      <c r="CP794" s="1110">
        <f t="shared" si="3290"/>
        <v>4000</v>
      </c>
      <c r="CQ794" s="1110" t="str">
        <f t="shared" si="3290"/>
        <v/>
      </c>
      <c r="CR794" s="1110" t="str">
        <f t="shared" si="3290"/>
        <v/>
      </c>
      <c r="CS794" s="1109" t="str">
        <f t="shared" si="3290"/>
        <v/>
      </c>
      <c r="CT794" s="1112" t="str">
        <f t="shared" si="3290"/>
        <v/>
      </c>
      <c r="CU794" s="324" t="str">
        <f t="shared" si="3291"/>
        <v/>
      </c>
      <c r="CV794" s="325" t="str">
        <f t="shared" si="3292"/>
        <v/>
      </c>
      <c r="CW794" s="326" t="str">
        <f t="shared" si="3293"/>
        <v/>
      </c>
      <c r="CX794" s="326" t="str">
        <f t="shared" si="3294"/>
        <v/>
      </c>
      <c r="CY794" s="326">
        <f t="shared" si="3295"/>
        <v>500</v>
      </c>
      <c r="CZ794" s="326">
        <f t="shared" si="3296"/>
        <v>1350</v>
      </c>
      <c r="DA794" s="326">
        <f t="shared" si="3297"/>
        <v>1500</v>
      </c>
      <c r="DB794" s="327">
        <f t="shared" si="3298"/>
        <v>1500</v>
      </c>
      <c r="DC794" s="327">
        <f t="shared" si="3299"/>
        <v>2000</v>
      </c>
      <c r="DD794" s="327">
        <f t="shared" si="3300"/>
        <v>2430</v>
      </c>
      <c r="DE794" s="326">
        <f t="shared" si="3301"/>
        <v>2800</v>
      </c>
      <c r="DF794" s="326">
        <f t="shared" si="3302"/>
        <v>3120</v>
      </c>
      <c r="DG794" s="326">
        <f t="shared" si="3303"/>
        <v>4000</v>
      </c>
      <c r="DH794" s="326" t="str">
        <f t="shared" si="3304"/>
        <v/>
      </c>
      <c r="DI794" s="326" t="str">
        <f t="shared" si="3305"/>
        <v/>
      </c>
      <c r="DJ794" s="325" t="str">
        <f t="shared" si="3306"/>
        <v/>
      </c>
      <c r="DK794" s="324" t="str">
        <f t="shared" si="3307"/>
        <v/>
      </c>
      <c r="DL794" s="428">
        <f t="shared" si="3308"/>
        <v>0</v>
      </c>
      <c r="DM794" s="66">
        <f t="shared" si="3309"/>
        <v>0</v>
      </c>
      <c r="DN794" s="66">
        <f t="shared" si="3310"/>
        <v>9</v>
      </c>
      <c r="DO794" s="66">
        <f t="shared" si="3311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285"/>
        <v>42.5</v>
      </c>
      <c r="CA795" s="373">
        <f t="shared" si="3286"/>
        <v>102.5</v>
      </c>
      <c r="CB795" s="373">
        <f t="shared" si="3287"/>
        <v>2197.5</v>
      </c>
      <c r="CC795" s="462">
        <f t="shared" si="3288"/>
        <v>3970.8333333333335</v>
      </c>
      <c r="CD795" s="1108" t="str">
        <f t="shared" si="3312"/>
        <v/>
      </c>
      <c r="CE795" s="1109" t="str">
        <f t="shared" si="3290"/>
        <v/>
      </c>
      <c r="CF795" s="1110" t="str">
        <f t="shared" si="3290"/>
        <v/>
      </c>
      <c r="CG795" s="1110" t="str">
        <f t="shared" si="3290"/>
        <v/>
      </c>
      <c r="CH795" s="1110" t="str">
        <f t="shared" si="3290"/>
        <v/>
      </c>
      <c r="CI795" s="1110">
        <f t="shared" si="3290"/>
        <v>125</v>
      </c>
      <c r="CJ795" s="1110">
        <f t="shared" si="3290"/>
        <v>2145</v>
      </c>
      <c r="CK795" s="1111">
        <f t="shared" si="3290"/>
        <v>2500</v>
      </c>
      <c r="CL795" s="1111">
        <f t="shared" si="3290"/>
        <v>3180</v>
      </c>
      <c r="CM795" s="1111">
        <f t="shared" si="3290"/>
        <v>4700</v>
      </c>
      <c r="CN795" s="1110">
        <f t="shared" si="3290"/>
        <v>5000</v>
      </c>
      <c r="CO795" s="1110">
        <f t="shared" si="3290"/>
        <v>6300</v>
      </c>
      <c r="CP795" s="1110">
        <f t="shared" si="3290"/>
        <v>8000</v>
      </c>
      <c r="CQ795" s="1110" t="str">
        <f t="shared" si="3290"/>
        <v/>
      </c>
      <c r="CR795" s="1110" t="str">
        <f t="shared" si="3290"/>
        <v/>
      </c>
      <c r="CS795" s="1109" t="str">
        <f t="shared" si="3290"/>
        <v/>
      </c>
      <c r="CT795" s="1112" t="str">
        <f t="shared" si="3290"/>
        <v/>
      </c>
      <c r="CU795" s="324" t="str">
        <f t="shared" si="3291"/>
        <v/>
      </c>
      <c r="CV795" s="325" t="str">
        <f t="shared" si="3292"/>
        <v/>
      </c>
      <c r="CW795" s="326" t="str">
        <f t="shared" si="3293"/>
        <v/>
      </c>
      <c r="CX795" s="326" t="str">
        <f t="shared" si="3294"/>
        <v/>
      </c>
      <c r="CY795" s="326" t="str">
        <f t="shared" si="3295"/>
        <v/>
      </c>
      <c r="CZ795" s="326">
        <f t="shared" si="3296"/>
        <v>125</v>
      </c>
      <c r="DA795" s="326">
        <f t="shared" si="3297"/>
        <v>2145</v>
      </c>
      <c r="DB795" s="327">
        <f t="shared" si="3298"/>
        <v>2500</v>
      </c>
      <c r="DC795" s="327">
        <f t="shared" si="3299"/>
        <v>3180</v>
      </c>
      <c r="DD795" s="327">
        <f t="shared" si="3300"/>
        <v>4700</v>
      </c>
      <c r="DE795" s="326">
        <f t="shared" si="3301"/>
        <v>5000</v>
      </c>
      <c r="DF795" s="326">
        <f t="shared" si="3302"/>
        <v>6300</v>
      </c>
      <c r="DG795" s="326">
        <f t="shared" si="3303"/>
        <v>8000</v>
      </c>
      <c r="DH795" s="326" t="str">
        <f t="shared" si="3304"/>
        <v/>
      </c>
      <c r="DI795" s="326" t="str">
        <f t="shared" si="3305"/>
        <v/>
      </c>
      <c r="DJ795" s="325" t="str">
        <f t="shared" si="3306"/>
        <v/>
      </c>
      <c r="DK795" s="324" t="str">
        <f t="shared" si="3307"/>
        <v/>
      </c>
      <c r="DL795" s="428">
        <f t="shared" si="3308"/>
        <v>6</v>
      </c>
      <c r="DM795" s="66">
        <f t="shared" si="3309"/>
        <v>4</v>
      </c>
      <c r="DN795" s="66">
        <f t="shared" si="3310"/>
        <v>8</v>
      </c>
      <c r="DO795" s="66">
        <f t="shared" si="3311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285"/>
        <v/>
      </c>
      <c r="CA796" s="373" t="str">
        <f t="shared" si="3286"/>
        <v/>
      </c>
      <c r="CB796" s="373" t="str">
        <f t="shared" si="3287"/>
        <v/>
      </c>
      <c r="CC796" s="462" t="str">
        <f t="shared" si="3288"/>
        <v/>
      </c>
      <c r="CD796" s="1108" t="str">
        <f t="shared" si="3312"/>
        <v/>
      </c>
      <c r="CE796" s="1109" t="str">
        <f t="shared" si="3290"/>
        <v/>
      </c>
      <c r="CF796" s="1110" t="str">
        <f t="shared" si="3290"/>
        <v/>
      </c>
      <c r="CG796" s="1110" t="str">
        <f t="shared" si="3290"/>
        <v/>
      </c>
      <c r="CH796" s="1110" t="str">
        <f t="shared" si="3290"/>
        <v/>
      </c>
      <c r="CI796" s="1110" t="str">
        <f t="shared" si="3290"/>
        <v/>
      </c>
      <c r="CJ796" s="1110" t="str">
        <f t="shared" si="3290"/>
        <v/>
      </c>
      <c r="CK796" s="1111" t="str">
        <f t="shared" si="3290"/>
        <v/>
      </c>
      <c r="CL796" s="1111" t="str">
        <f t="shared" si="3290"/>
        <v/>
      </c>
      <c r="CM796" s="1111" t="str">
        <f t="shared" si="3290"/>
        <v/>
      </c>
      <c r="CN796" s="1110" t="str">
        <f t="shared" si="3290"/>
        <v/>
      </c>
      <c r="CO796" s="1110" t="str">
        <f t="shared" si="3290"/>
        <v/>
      </c>
      <c r="CP796" s="1110" t="str">
        <f t="shared" si="3290"/>
        <v/>
      </c>
      <c r="CQ796" s="1110" t="str">
        <f t="shared" si="3290"/>
        <v/>
      </c>
      <c r="CR796" s="1110" t="str">
        <f t="shared" si="3290"/>
        <v/>
      </c>
      <c r="CS796" s="1109" t="str">
        <f t="shared" si="3290"/>
        <v/>
      </c>
      <c r="CT796" s="1112" t="str">
        <f t="shared" si="3290"/>
        <v/>
      </c>
      <c r="CU796" s="324" t="str">
        <f t="shared" si="3291"/>
        <v/>
      </c>
      <c r="CV796" s="325" t="str">
        <f t="shared" si="3292"/>
        <v/>
      </c>
      <c r="CW796" s="326" t="str">
        <f t="shared" si="3293"/>
        <v/>
      </c>
      <c r="CX796" s="326" t="str">
        <f t="shared" si="3294"/>
        <v/>
      </c>
      <c r="CY796" s="326" t="str">
        <f t="shared" si="3295"/>
        <v/>
      </c>
      <c r="CZ796" s="326" t="str">
        <f t="shared" si="3296"/>
        <v/>
      </c>
      <c r="DA796" s="326" t="str">
        <f t="shared" si="3297"/>
        <v/>
      </c>
      <c r="DB796" s="327" t="str">
        <f t="shared" si="3298"/>
        <v/>
      </c>
      <c r="DC796" s="327" t="str">
        <f t="shared" si="3299"/>
        <v/>
      </c>
      <c r="DD796" s="327" t="str">
        <f t="shared" si="3300"/>
        <v/>
      </c>
      <c r="DE796" s="326" t="str">
        <f t="shared" si="3301"/>
        <v/>
      </c>
      <c r="DF796" s="326" t="str">
        <f t="shared" si="3302"/>
        <v/>
      </c>
      <c r="DG796" s="326" t="str">
        <f t="shared" si="3303"/>
        <v/>
      </c>
      <c r="DH796" s="326" t="str">
        <f t="shared" si="3304"/>
        <v/>
      </c>
      <c r="DI796" s="326" t="str">
        <f t="shared" si="3305"/>
        <v/>
      </c>
      <c r="DJ796" s="325" t="str">
        <f t="shared" si="3306"/>
        <v/>
      </c>
      <c r="DK796" s="324" t="str">
        <f t="shared" si="3307"/>
        <v/>
      </c>
      <c r="DL796" s="428">
        <f t="shared" si="3308"/>
        <v>0</v>
      </c>
      <c r="DM796" s="66">
        <f t="shared" si="3309"/>
        <v>0</v>
      </c>
      <c r="DN796" s="66">
        <f t="shared" si="3310"/>
        <v>0</v>
      </c>
      <c r="DO796" s="66">
        <f t="shared" si="3311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285"/>
        <v>28</v>
      </c>
      <c r="CA797" s="373">
        <f t="shared" si="3286"/>
        <v>46</v>
      </c>
      <c r="CB797" s="373">
        <f t="shared" si="3287"/>
        <v>55</v>
      </c>
      <c r="CC797" s="462">
        <f t="shared" si="3288"/>
        <v>84.666666666666671</v>
      </c>
      <c r="CD797" s="1108" t="str">
        <f t="shared" si="3312"/>
        <v/>
      </c>
      <c r="CE797" s="1109" t="str">
        <f t="shared" si="3290"/>
        <v/>
      </c>
      <c r="CF797" s="1110" t="str">
        <f t="shared" si="3290"/>
        <v/>
      </c>
      <c r="CG797" s="1110" t="str">
        <f t="shared" si="3290"/>
        <v/>
      </c>
      <c r="CH797" s="1110" t="str">
        <f t="shared" si="3290"/>
        <v/>
      </c>
      <c r="CI797" s="1110">
        <f t="shared" si="3290"/>
        <v>35</v>
      </c>
      <c r="CJ797" s="1110">
        <f t="shared" si="3290"/>
        <v>55</v>
      </c>
      <c r="CK797" s="1111">
        <f t="shared" si="3290"/>
        <v>63</v>
      </c>
      <c r="CL797" s="1111">
        <f t="shared" si="3290"/>
        <v>80</v>
      </c>
      <c r="CM797" s="1111">
        <f t="shared" si="3290"/>
        <v>100</v>
      </c>
      <c r="CN797" s="1110">
        <f t="shared" si="3290"/>
        <v>100</v>
      </c>
      <c r="CO797" s="1110">
        <f t="shared" si="3290"/>
        <v>110</v>
      </c>
      <c r="CP797" s="1110">
        <f t="shared" si="3290"/>
        <v>170</v>
      </c>
      <c r="CQ797" s="1110" t="str">
        <f t="shared" si="3290"/>
        <v/>
      </c>
      <c r="CR797" s="1110" t="str">
        <f t="shared" si="3290"/>
        <v/>
      </c>
      <c r="CS797" s="1109" t="str">
        <f t="shared" si="3290"/>
        <v/>
      </c>
      <c r="CT797" s="1112" t="str">
        <f t="shared" si="3290"/>
        <v/>
      </c>
      <c r="CU797" s="324" t="str">
        <f t="shared" si="3291"/>
        <v/>
      </c>
      <c r="CV797" s="325" t="str">
        <f t="shared" si="3292"/>
        <v/>
      </c>
      <c r="CW797" s="326" t="str">
        <f t="shared" si="3293"/>
        <v/>
      </c>
      <c r="CX797" s="326" t="str">
        <f t="shared" si="3294"/>
        <v/>
      </c>
      <c r="CY797" s="326" t="str">
        <f t="shared" si="3295"/>
        <v/>
      </c>
      <c r="CZ797" s="326">
        <f t="shared" si="3296"/>
        <v>35</v>
      </c>
      <c r="DA797" s="326">
        <f t="shared" si="3297"/>
        <v>55</v>
      </c>
      <c r="DB797" s="327">
        <f t="shared" si="3298"/>
        <v>63</v>
      </c>
      <c r="DC797" s="327">
        <f t="shared" si="3299"/>
        <v>80</v>
      </c>
      <c r="DD797" s="327">
        <f t="shared" si="3300"/>
        <v>100</v>
      </c>
      <c r="DE797" s="326">
        <f t="shared" si="3301"/>
        <v>100</v>
      </c>
      <c r="DF797" s="326">
        <f t="shared" si="3302"/>
        <v>110</v>
      </c>
      <c r="DG797" s="326">
        <f t="shared" si="3303"/>
        <v>170</v>
      </c>
      <c r="DH797" s="326" t="str">
        <f t="shared" si="3304"/>
        <v/>
      </c>
      <c r="DI797" s="326" t="str">
        <f t="shared" si="3305"/>
        <v/>
      </c>
      <c r="DJ797" s="325" t="str">
        <f t="shared" si="3306"/>
        <v/>
      </c>
      <c r="DK797" s="324" t="str">
        <f t="shared" si="3307"/>
        <v/>
      </c>
      <c r="DL797" s="428">
        <f t="shared" si="3308"/>
        <v>7</v>
      </c>
      <c r="DM797" s="66">
        <f t="shared" si="3309"/>
        <v>7</v>
      </c>
      <c r="DN797" s="66">
        <f t="shared" si="3310"/>
        <v>6</v>
      </c>
      <c r="DO797" s="66">
        <f t="shared" si="3311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8"/>
      <c r="BW798" s="536"/>
      <c r="BX798" s="536"/>
      <c r="BY798" s="536"/>
      <c r="BZ798" s="373">
        <f t="shared" si="3285"/>
        <v>460</v>
      </c>
      <c r="CA798" s="373">
        <f t="shared" si="3286"/>
        <v>830.33333333333337</v>
      </c>
      <c r="CB798" s="373">
        <f t="shared" si="3287"/>
        <v>2738.5714285714284</v>
      </c>
      <c r="CC798" s="462">
        <f t="shared" si="3288"/>
        <v>2883.5714285714284</v>
      </c>
      <c r="CD798" s="1108" t="str">
        <f t="shared" si="3312"/>
        <v/>
      </c>
      <c r="CE798" s="1109" t="str">
        <f t="shared" si="3290"/>
        <v/>
      </c>
      <c r="CF798" s="1110" t="str">
        <f t="shared" si="3290"/>
        <v/>
      </c>
      <c r="CG798" s="1110" t="str">
        <f t="shared" si="3290"/>
        <v/>
      </c>
      <c r="CH798" s="1110">
        <f t="shared" si="3290"/>
        <v>125</v>
      </c>
      <c r="CI798" s="1110">
        <f t="shared" si="3290"/>
        <v>1600</v>
      </c>
      <c r="CJ798" s="1110">
        <f t="shared" si="3290"/>
        <v>1700</v>
      </c>
      <c r="CK798" s="1111">
        <f t="shared" si="3290"/>
        <v>2425</v>
      </c>
      <c r="CL798" s="1111">
        <f t="shared" si="3290"/>
        <v>2500</v>
      </c>
      <c r="CM798" s="1111">
        <f t="shared" si="3290"/>
        <v>3160</v>
      </c>
      <c r="CN798" s="1110">
        <f t="shared" si="3290"/>
        <v>3500</v>
      </c>
      <c r="CO798" s="1110">
        <f t="shared" si="3290"/>
        <v>5300</v>
      </c>
      <c r="CP798" s="1110">
        <f t="shared" si="3290"/>
        <v>5730</v>
      </c>
      <c r="CQ798" s="1110" t="str">
        <f t="shared" si="3290"/>
        <v/>
      </c>
      <c r="CR798" s="1110" t="str">
        <f t="shared" si="3290"/>
        <v/>
      </c>
      <c r="CS798" s="1109" t="str">
        <f t="shared" si="3290"/>
        <v/>
      </c>
      <c r="CT798" s="1112" t="str">
        <f t="shared" si="3290"/>
        <v/>
      </c>
      <c r="CU798" s="324" t="str">
        <f t="shared" si="3291"/>
        <v/>
      </c>
      <c r="CV798" s="325" t="str">
        <f t="shared" si="3292"/>
        <v/>
      </c>
      <c r="CW798" s="326" t="str">
        <f t="shared" si="3293"/>
        <v/>
      </c>
      <c r="CX798" s="326" t="str">
        <f t="shared" si="3294"/>
        <v/>
      </c>
      <c r="CY798" s="326">
        <f t="shared" si="3295"/>
        <v>125</v>
      </c>
      <c r="CZ798" s="326">
        <f t="shared" si="3296"/>
        <v>1600</v>
      </c>
      <c r="DA798" s="326">
        <f t="shared" si="3297"/>
        <v>1700</v>
      </c>
      <c r="DB798" s="327">
        <f t="shared" si="3298"/>
        <v>2425</v>
      </c>
      <c r="DC798" s="327">
        <f t="shared" si="3299"/>
        <v>2500</v>
      </c>
      <c r="DD798" s="327">
        <f t="shared" si="3300"/>
        <v>3160</v>
      </c>
      <c r="DE798" s="326">
        <f t="shared" si="3301"/>
        <v>3500</v>
      </c>
      <c r="DF798" s="326">
        <f t="shared" si="3302"/>
        <v>5300</v>
      </c>
      <c r="DG798" s="326">
        <f t="shared" si="3303"/>
        <v>5730</v>
      </c>
      <c r="DH798" s="326" t="str">
        <f t="shared" si="3304"/>
        <v/>
      </c>
      <c r="DI798" s="326" t="str">
        <f t="shared" si="3305"/>
        <v/>
      </c>
      <c r="DJ798" s="325" t="str">
        <f t="shared" si="3306"/>
        <v/>
      </c>
      <c r="DK798" s="324" t="str">
        <f t="shared" si="3307"/>
        <v/>
      </c>
      <c r="DL798" s="428">
        <f t="shared" si="3308"/>
        <v>8</v>
      </c>
      <c r="DM798" s="66">
        <f t="shared" si="3309"/>
        <v>8</v>
      </c>
      <c r="DN798" s="66">
        <f t="shared" si="3310"/>
        <v>9</v>
      </c>
      <c r="DO798" s="66">
        <f t="shared" si="3311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285"/>
        <v/>
      </c>
      <c r="CA799" s="373" t="str">
        <f t="shared" si="3286"/>
        <v/>
      </c>
      <c r="CB799" s="373" t="str">
        <f t="shared" si="3287"/>
        <v/>
      </c>
      <c r="CC799" s="462" t="str">
        <f t="shared" si="3288"/>
        <v/>
      </c>
      <c r="CD799" s="1108" t="str">
        <f t="shared" si="3312"/>
        <v/>
      </c>
      <c r="CE799" s="1109" t="str">
        <f t="shared" si="3290"/>
        <v/>
      </c>
      <c r="CF799" s="1110" t="str">
        <f t="shared" si="3290"/>
        <v/>
      </c>
      <c r="CG799" s="1110" t="str">
        <f t="shared" si="3290"/>
        <v/>
      </c>
      <c r="CH799" s="1110" t="str">
        <f t="shared" si="3290"/>
        <v/>
      </c>
      <c r="CI799" s="1110" t="str">
        <f t="shared" si="3290"/>
        <v/>
      </c>
      <c r="CJ799" s="1110" t="str">
        <f t="shared" si="3290"/>
        <v/>
      </c>
      <c r="CK799" s="1111" t="str">
        <f t="shared" si="3290"/>
        <v/>
      </c>
      <c r="CL799" s="1111">
        <f t="shared" si="3290"/>
        <v>50</v>
      </c>
      <c r="CM799" s="1111">
        <f t="shared" si="3290"/>
        <v>5480</v>
      </c>
      <c r="CN799" s="1110" t="str">
        <f t="shared" si="3290"/>
        <v/>
      </c>
      <c r="CO799" s="1110" t="str">
        <f t="shared" si="3290"/>
        <v/>
      </c>
      <c r="CP799" s="1110" t="str">
        <f t="shared" si="3290"/>
        <v/>
      </c>
      <c r="CQ799" s="1110" t="str">
        <f t="shared" si="3290"/>
        <v/>
      </c>
      <c r="CR799" s="1110" t="str">
        <f t="shared" si="3290"/>
        <v/>
      </c>
      <c r="CS799" s="1109" t="str">
        <f t="shared" si="3290"/>
        <v/>
      </c>
      <c r="CT799" s="1112" t="str">
        <f t="shared" si="3290"/>
        <v/>
      </c>
      <c r="CU799" s="324" t="str">
        <f t="shared" si="3291"/>
        <v/>
      </c>
      <c r="CV799" s="325" t="str">
        <f t="shared" si="3292"/>
        <v/>
      </c>
      <c r="CW799" s="326" t="str">
        <f t="shared" si="3293"/>
        <v/>
      </c>
      <c r="CX799" s="326" t="str">
        <f t="shared" si="3294"/>
        <v/>
      </c>
      <c r="CY799" s="326" t="str">
        <f t="shared" si="3295"/>
        <v/>
      </c>
      <c r="CZ799" s="326" t="str">
        <f t="shared" si="3296"/>
        <v/>
      </c>
      <c r="DA799" s="326" t="str">
        <f t="shared" si="3297"/>
        <v/>
      </c>
      <c r="DB799" s="327" t="str">
        <f t="shared" si="3298"/>
        <v/>
      </c>
      <c r="DC799" s="327">
        <f t="shared" si="3299"/>
        <v>50</v>
      </c>
      <c r="DD799" s="327">
        <f t="shared" si="3300"/>
        <v>5480</v>
      </c>
      <c r="DE799" s="326" t="str">
        <f t="shared" si="3301"/>
        <v/>
      </c>
      <c r="DF799" s="326" t="str">
        <f t="shared" si="3302"/>
        <v/>
      </c>
      <c r="DG799" s="326" t="str">
        <f t="shared" si="3303"/>
        <v/>
      </c>
      <c r="DH799" s="326" t="str">
        <f t="shared" si="3304"/>
        <v/>
      </c>
      <c r="DI799" s="326" t="str">
        <f t="shared" si="3305"/>
        <v/>
      </c>
      <c r="DJ799" s="325" t="str">
        <f t="shared" si="3306"/>
        <v/>
      </c>
      <c r="DK799" s="324" t="str">
        <f t="shared" si="3307"/>
        <v/>
      </c>
      <c r="DL799" s="428">
        <f t="shared" si="3308"/>
        <v>0</v>
      </c>
      <c r="DM799" s="66">
        <f t="shared" si="3309"/>
        <v>1</v>
      </c>
      <c r="DN799" s="66">
        <f t="shared" si="3310"/>
        <v>0</v>
      </c>
      <c r="DO799" s="66">
        <f t="shared" si="3311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285"/>
        <v/>
      </c>
      <c r="CA800" s="373">
        <f t="shared" si="3286"/>
        <v>183.33333333333334</v>
      </c>
      <c r="CB800" s="373">
        <f t="shared" si="3287"/>
        <v>1041.6666666666667</v>
      </c>
      <c r="CC800" s="462">
        <f t="shared" si="3288"/>
        <v>1333.3333333333333</v>
      </c>
      <c r="CD800" s="1108" t="str">
        <f t="shared" si="3312"/>
        <v/>
      </c>
      <c r="CE800" s="1109" t="str">
        <f t="shared" si="3290"/>
        <v/>
      </c>
      <c r="CF800" s="1110" t="str">
        <f t="shared" si="3290"/>
        <v/>
      </c>
      <c r="CG800" s="1110" t="str">
        <f t="shared" si="3290"/>
        <v/>
      </c>
      <c r="CH800" s="1110" t="str">
        <f t="shared" si="3290"/>
        <v/>
      </c>
      <c r="CI800" s="1110" t="str">
        <f t="shared" si="3290"/>
        <v/>
      </c>
      <c r="CJ800" s="1110">
        <f t="shared" si="3290"/>
        <v>500</v>
      </c>
      <c r="CK800" s="1111">
        <f t="shared" si="3290"/>
        <v>1000</v>
      </c>
      <c r="CL800" s="1111">
        <f t="shared" si="3290"/>
        <v>1000</v>
      </c>
      <c r="CM800" s="1111">
        <f t="shared" si="3290"/>
        <v>2000</v>
      </c>
      <c r="CN800" s="1110">
        <f t="shared" si="3290"/>
        <v>2000</v>
      </c>
      <c r="CO800" s="1110" t="str">
        <f t="shared" si="3290"/>
        <v/>
      </c>
      <c r="CP800" s="1110" t="str">
        <f t="shared" si="3290"/>
        <v/>
      </c>
      <c r="CQ800" s="1110" t="str">
        <f t="shared" si="3290"/>
        <v/>
      </c>
      <c r="CR800" s="1110" t="str">
        <f t="shared" si="3290"/>
        <v/>
      </c>
      <c r="CS800" s="1109" t="str">
        <f t="shared" si="3290"/>
        <v/>
      </c>
      <c r="CT800" s="1112" t="str">
        <f t="shared" si="3290"/>
        <v/>
      </c>
      <c r="CU800" s="324" t="str">
        <f t="shared" si="3291"/>
        <v/>
      </c>
      <c r="CV800" s="325" t="str">
        <f t="shared" si="3292"/>
        <v/>
      </c>
      <c r="CW800" s="326" t="str">
        <f t="shared" si="3293"/>
        <v/>
      </c>
      <c r="CX800" s="326" t="str">
        <f t="shared" si="3294"/>
        <v/>
      </c>
      <c r="CY800" s="326" t="str">
        <f t="shared" si="3295"/>
        <v/>
      </c>
      <c r="CZ800" s="326" t="str">
        <f t="shared" si="3296"/>
        <v/>
      </c>
      <c r="DA800" s="326">
        <f t="shared" si="3297"/>
        <v>500</v>
      </c>
      <c r="DB800" s="327">
        <f t="shared" si="3298"/>
        <v>1000</v>
      </c>
      <c r="DC800" s="327">
        <f t="shared" si="3299"/>
        <v>1000</v>
      </c>
      <c r="DD800" s="327">
        <f t="shared" si="3300"/>
        <v>2000</v>
      </c>
      <c r="DE800" s="326">
        <f t="shared" si="3301"/>
        <v>2000</v>
      </c>
      <c r="DF800" s="326" t="str">
        <f t="shared" si="3302"/>
        <v/>
      </c>
      <c r="DG800" s="326" t="str">
        <f t="shared" si="3303"/>
        <v/>
      </c>
      <c r="DH800" s="326" t="str">
        <f t="shared" si="3304"/>
        <v/>
      </c>
      <c r="DI800" s="326" t="str">
        <f t="shared" si="3305"/>
        <v/>
      </c>
      <c r="DJ800" s="325" t="str">
        <f t="shared" si="3306"/>
        <v/>
      </c>
      <c r="DK800" s="324" t="str">
        <f t="shared" si="3307"/>
        <v/>
      </c>
      <c r="DL800" s="428">
        <f t="shared" si="3308"/>
        <v>2</v>
      </c>
      <c r="DM800" s="66">
        <f t="shared" si="3309"/>
        <v>5</v>
      </c>
      <c r="DN800" s="66">
        <f t="shared" si="3310"/>
        <v>8</v>
      </c>
      <c r="DO800" s="66">
        <f t="shared" si="3311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8" t="str">
        <f t="shared" si="3312"/>
        <v/>
      </c>
      <c r="CE801" s="1109" t="str">
        <f t="shared" si="3290"/>
        <v/>
      </c>
      <c r="CF801" s="1110" t="str">
        <f t="shared" si="3290"/>
        <v/>
      </c>
      <c r="CG801" s="1110" t="str">
        <f t="shared" si="3290"/>
        <v/>
      </c>
      <c r="CH801" s="1110">
        <f t="shared" si="3290"/>
        <v>60</v>
      </c>
      <c r="CI801" s="1110">
        <f t="shared" si="3290"/>
        <v>288</v>
      </c>
      <c r="CJ801" s="1110">
        <f t="shared" si="3290"/>
        <v>360</v>
      </c>
      <c r="CK801" s="1111">
        <f t="shared" si="3290"/>
        <v>600</v>
      </c>
      <c r="CL801" s="1111">
        <f t="shared" si="3290"/>
        <v>600</v>
      </c>
      <c r="CM801" s="1111">
        <f t="shared" si="3290"/>
        <v>720</v>
      </c>
      <c r="CN801" s="1110">
        <f t="shared" si="3290"/>
        <v>800</v>
      </c>
      <c r="CO801" s="1110">
        <f t="shared" si="3290"/>
        <v>960</v>
      </c>
      <c r="CP801" s="1110">
        <f t="shared" si="3290"/>
        <v>1200</v>
      </c>
      <c r="CQ801" s="1110" t="str">
        <f t="shared" si="3290"/>
        <v/>
      </c>
      <c r="CR801" s="1110" t="str">
        <f t="shared" si="3290"/>
        <v/>
      </c>
      <c r="CS801" s="1109" t="str">
        <f t="shared" si="3290"/>
        <v/>
      </c>
      <c r="CT801" s="1112" t="str">
        <f t="shared" si="3290"/>
        <v/>
      </c>
      <c r="CU801" s="324" t="str">
        <f t="shared" si="3291"/>
        <v/>
      </c>
      <c r="CV801" s="325" t="str">
        <f t="shared" si="3292"/>
        <v/>
      </c>
      <c r="CW801" s="326" t="str">
        <f t="shared" si="3293"/>
        <v/>
      </c>
      <c r="CX801" s="326" t="str">
        <f t="shared" si="3294"/>
        <v/>
      </c>
      <c r="CY801" s="326">
        <f t="shared" si="3295"/>
        <v>60</v>
      </c>
      <c r="CZ801" s="326">
        <f t="shared" si="3296"/>
        <v>288</v>
      </c>
      <c r="DA801" s="326">
        <f t="shared" si="3297"/>
        <v>360</v>
      </c>
      <c r="DB801" s="327">
        <f t="shared" si="3298"/>
        <v>600</v>
      </c>
      <c r="DC801" s="327">
        <f t="shared" si="3299"/>
        <v>600</v>
      </c>
      <c r="DD801" s="327">
        <f t="shared" si="3300"/>
        <v>720</v>
      </c>
      <c r="DE801" s="326">
        <f t="shared" si="3301"/>
        <v>800</v>
      </c>
      <c r="DF801" s="326">
        <f t="shared" si="3302"/>
        <v>960</v>
      </c>
      <c r="DG801" s="326">
        <f t="shared" si="3303"/>
        <v>1200</v>
      </c>
      <c r="DH801" s="326" t="str">
        <f t="shared" si="3304"/>
        <v/>
      </c>
      <c r="DI801" s="326" t="str">
        <f t="shared" si="3305"/>
        <v/>
      </c>
      <c r="DJ801" s="325" t="str">
        <f t="shared" si="3306"/>
        <v/>
      </c>
      <c r="DK801" s="324" t="str">
        <f t="shared" si="3307"/>
        <v/>
      </c>
      <c r="DL801" s="428">
        <f t="shared" ref="DL801:DL809" si="3321">COUNT(B801:R801)</f>
        <v>7</v>
      </c>
      <c r="DM801" s="66">
        <f t="shared" ref="DM801:DM809" si="3322">COUNT(T801:AJ801)</f>
        <v>7</v>
      </c>
      <c r="DN801" s="66">
        <f t="shared" ref="DN801:DN809" si="3323">COUNT(AL801:BB801)</f>
        <v>9</v>
      </c>
      <c r="DO801" s="66">
        <f t="shared" ref="DO801:DO809" si="3324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25">IF(DL802&lt;3,"",(SUM(B802:R802)-MIN(B802:R802)-MAX(B802:R802))/(DL802-2))</f>
        <v>201.25</v>
      </c>
      <c r="CA802" s="373">
        <f t="shared" ref="CA802:CA809" si="3326">IF(DM802&lt;3,"",(SUM(T802:AJ802)-MIN(T802:AJ802)-MAX(T802:AJ802))/(DM802-2))</f>
        <v>135</v>
      </c>
      <c r="CB802" s="373">
        <f t="shared" ref="CB802:CB809" si="3327">IF(DN802&lt;3,"",(SUM(AL802:BB802)-MIN(AL802:BB802)-MAX(AL802:BB802))/(DN802-2))</f>
        <v>1288.5714285714287</v>
      </c>
      <c r="CC802" s="462">
        <f t="shared" ref="CC802:CC809" si="3328">IF(DO802&lt;3,"",(SUM(BD802:BT802)-MIN(BD802:BT802)-MAX(BD802:BT802))/(DO802-2))</f>
        <v>2191.4285714285716</v>
      </c>
      <c r="CD802" s="1108" t="str">
        <f t="shared" si="3312"/>
        <v/>
      </c>
      <c r="CE802" s="1109" t="str">
        <f t="shared" si="3290"/>
        <v/>
      </c>
      <c r="CF802" s="1110" t="str">
        <f t="shared" si="3290"/>
        <v/>
      </c>
      <c r="CG802" s="1110" t="str">
        <f t="shared" si="3290"/>
        <v/>
      </c>
      <c r="CH802" s="1110">
        <f t="shared" si="3290"/>
        <v>180</v>
      </c>
      <c r="CI802" s="1110">
        <f t="shared" si="3290"/>
        <v>600</v>
      </c>
      <c r="CJ802" s="1110">
        <f t="shared" si="3290"/>
        <v>700</v>
      </c>
      <c r="CK802" s="1111">
        <f t="shared" si="3290"/>
        <v>720</v>
      </c>
      <c r="CL802" s="1111">
        <f t="shared" si="3290"/>
        <v>2400</v>
      </c>
      <c r="CM802" s="1111">
        <f t="shared" si="3290"/>
        <v>3000</v>
      </c>
      <c r="CN802" s="1110">
        <f t="shared" si="3290"/>
        <v>3600</v>
      </c>
      <c r="CO802" s="1110">
        <f t="shared" si="3290"/>
        <v>4320</v>
      </c>
      <c r="CP802" s="1110">
        <f t="shared" si="3290"/>
        <v>4800</v>
      </c>
      <c r="CQ802" s="1110" t="str">
        <f t="shared" si="3290"/>
        <v/>
      </c>
      <c r="CR802" s="1110" t="str">
        <f t="shared" si="3290"/>
        <v/>
      </c>
      <c r="CS802" s="1109" t="str">
        <f t="shared" ref="CE802:CT809" si="332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2" t="str">
        <f t="shared" si="3329"/>
        <v/>
      </c>
      <c r="CU802" s="324" t="str">
        <f t="shared" si="3291"/>
        <v/>
      </c>
      <c r="CV802" s="325" t="str">
        <f t="shared" si="3292"/>
        <v/>
      </c>
      <c r="CW802" s="326" t="str">
        <f t="shared" si="3293"/>
        <v/>
      </c>
      <c r="CX802" s="326" t="str">
        <f t="shared" si="3294"/>
        <v/>
      </c>
      <c r="CY802" s="326">
        <f t="shared" si="3295"/>
        <v>180</v>
      </c>
      <c r="CZ802" s="326">
        <f t="shared" si="3296"/>
        <v>600</v>
      </c>
      <c r="DA802" s="326">
        <f t="shared" si="3297"/>
        <v>700</v>
      </c>
      <c r="DB802" s="327">
        <f t="shared" si="3298"/>
        <v>720</v>
      </c>
      <c r="DC802" s="327">
        <f t="shared" si="3299"/>
        <v>2400</v>
      </c>
      <c r="DD802" s="327">
        <f t="shared" si="3300"/>
        <v>3000</v>
      </c>
      <c r="DE802" s="326">
        <f t="shared" si="3301"/>
        <v>3600</v>
      </c>
      <c r="DF802" s="326">
        <f t="shared" si="3302"/>
        <v>4320</v>
      </c>
      <c r="DG802" s="326">
        <f t="shared" si="3303"/>
        <v>4800</v>
      </c>
      <c r="DH802" s="326" t="str">
        <f t="shared" si="3304"/>
        <v/>
      </c>
      <c r="DI802" s="326" t="str">
        <f t="shared" si="3305"/>
        <v/>
      </c>
      <c r="DJ802" s="325" t="str">
        <f t="shared" si="3306"/>
        <v/>
      </c>
      <c r="DK802" s="324" t="str">
        <f t="shared" si="3307"/>
        <v/>
      </c>
      <c r="DL802" s="428">
        <f t="shared" si="3321"/>
        <v>6</v>
      </c>
      <c r="DM802" s="66">
        <f t="shared" si="3322"/>
        <v>8</v>
      </c>
      <c r="DN802" s="66">
        <f t="shared" si="3323"/>
        <v>9</v>
      </c>
      <c r="DO802" s="66">
        <f t="shared" si="3324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25"/>
        <v/>
      </c>
      <c r="CA803" s="373" t="str">
        <f t="shared" si="3326"/>
        <v/>
      </c>
      <c r="CB803" s="373" t="str">
        <f t="shared" si="3327"/>
        <v/>
      </c>
      <c r="CC803" s="462" t="str">
        <f t="shared" si="3328"/>
        <v/>
      </c>
      <c r="CD803" s="1108" t="str">
        <f t="shared" si="3312"/>
        <v/>
      </c>
      <c r="CE803" s="1109" t="str">
        <f t="shared" si="3329"/>
        <v/>
      </c>
      <c r="CF803" s="1110" t="str">
        <f t="shared" si="3329"/>
        <v/>
      </c>
      <c r="CG803" s="1110" t="str">
        <f t="shared" si="3329"/>
        <v/>
      </c>
      <c r="CH803" s="1110" t="str">
        <f t="shared" si="3329"/>
        <v/>
      </c>
      <c r="CI803" s="1110" t="str">
        <f t="shared" si="3329"/>
        <v/>
      </c>
      <c r="CJ803" s="1110" t="str">
        <f t="shared" si="3329"/>
        <v/>
      </c>
      <c r="CK803" s="1111" t="str">
        <f t="shared" si="3329"/>
        <v/>
      </c>
      <c r="CL803" s="1111" t="str">
        <f t="shared" si="3329"/>
        <v/>
      </c>
      <c r="CM803" s="1111" t="str">
        <f t="shared" si="3329"/>
        <v/>
      </c>
      <c r="CN803" s="1110" t="str">
        <f t="shared" si="3329"/>
        <v/>
      </c>
      <c r="CO803" s="1110" t="str">
        <f t="shared" si="3329"/>
        <v/>
      </c>
      <c r="CP803" s="1110" t="str">
        <f t="shared" si="3329"/>
        <v/>
      </c>
      <c r="CQ803" s="1110" t="str">
        <f t="shared" si="3329"/>
        <v/>
      </c>
      <c r="CR803" s="1110" t="str">
        <f t="shared" si="3329"/>
        <v/>
      </c>
      <c r="CS803" s="1109" t="str">
        <f t="shared" si="3329"/>
        <v/>
      </c>
      <c r="CT803" s="1112" t="str">
        <f t="shared" si="3329"/>
        <v/>
      </c>
      <c r="CU803" s="324" t="str">
        <f t="shared" si="3291"/>
        <v/>
      </c>
      <c r="CV803" s="325" t="str">
        <f t="shared" si="3292"/>
        <v/>
      </c>
      <c r="CW803" s="326" t="str">
        <f t="shared" si="3293"/>
        <v/>
      </c>
      <c r="CX803" s="326" t="str">
        <f t="shared" si="3294"/>
        <v/>
      </c>
      <c r="CY803" s="326" t="str">
        <f t="shared" si="3295"/>
        <v/>
      </c>
      <c r="CZ803" s="326" t="str">
        <f t="shared" si="3296"/>
        <v/>
      </c>
      <c r="DA803" s="326" t="str">
        <f t="shared" si="3297"/>
        <v/>
      </c>
      <c r="DB803" s="327" t="str">
        <f t="shared" si="3298"/>
        <v/>
      </c>
      <c r="DC803" s="327" t="str">
        <f t="shared" si="3299"/>
        <v/>
      </c>
      <c r="DD803" s="327" t="str">
        <f t="shared" si="3300"/>
        <v/>
      </c>
      <c r="DE803" s="326" t="str">
        <f t="shared" si="3301"/>
        <v/>
      </c>
      <c r="DF803" s="326" t="str">
        <f t="shared" si="3302"/>
        <v/>
      </c>
      <c r="DG803" s="326" t="str">
        <f t="shared" si="3303"/>
        <v/>
      </c>
      <c r="DH803" s="326" t="str">
        <f t="shared" si="3304"/>
        <v/>
      </c>
      <c r="DI803" s="326" t="str">
        <f t="shared" si="3305"/>
        <v/>
      </c>
      <c r="DJ803" s="325" t="str">
        <f t="shared" si="3306"/>
        <v/>
      </c>
      <c r="DK803" s="324" t="str">
        <f t="shared" si="3307"/>
        <v/>
      </c>
      <c r="DL803" s="428">
        <f t="shared" si="3321"/>
        <v>1</v>
      </c>
      <c r="DM803" s="66">
        <f t="shared" si="3322"/>
        <v>0</v>
      </c>
      <c r="DN803" s="66">
        <f t="shared" si="3323"/>
        <v>2</v>
      </c>
      <c r="DO803" s="66">
        <f t="shared" si="3324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25"/>
        <v>123.83333333333333</v>
      </c>
      <c r="CA804" s="373">
        <f t="shared" si="3326"/>
        <v>175.66666666666666</v>
      </c>
      <c r="CB804" s="373">
        <f t="shared" si="3327"/>
        <v>650</v>
      </c>
      <c r="CC804" s="462">
        <f t="shared" si="3328"/>
        <v>422.33333333333331</v>
      </c>
      <c r="CD804" s="1108" t="str">
        <f t="shared" si="3312"/>
        <v/>
      </c>
      <c r="CE804" s="1109" t="str">
        <f t="shared" si="3329"/>
        <v/>
      </c>
      <c r="CF804" s="1110" t="str">
        <f t="shared" si="3329"/>
        <v/>
      </c>
      <c r="CG804" s="1110" t="str">
        <f t="shared" si="3329"/>
        <v/>
      </c>
      <c r="CH804" s="1110" t="str">
        <f t="shared" si="3329"/>
        <v/>
      </c>
      <c r="CI804" s="1110">
        <f t="shared" si="3329"/>
        <v>150</v>
      </c>
      <c r="CJ804" s="1110">
        <f t="shared" si="3329"/>
        <v>200</v>
      </c>
      <c r="CK804" s="1111">
        <f t="shared" si="3329"/>
        <v>216</v>
      </c>
      <c r="CL804" s="1111">
        <f t="shared" si="3329"/>
        <v>288</v>
      </c>
      <c r="CM804" s="1111">
        <f t="shared" si="3329"/>
        <v>360</v>
      </c>
      <c r="CN804" s="1110">
        <f t="shared" si="3329"/>
        <v>720</v>
      </c>
      <c r="CO804" s="1110">
        <f t="shared" si="3329"/>
        <v>750</v>
      </c>
      <c r="CP804" s="1110">
        <f t="shared" si="3329"/>
        <v>3000</v>
      </c>
      <c r="CQ804" s="1110" t="str">
        <f t="shared" si="3329"/>
        <v/>
      </c>
      <c r="CR804" s="1110" t="str">
        <f t="shared" si="3329"/>
        <v/>
      </c>
      <c r="CS804" s="1109" t="str">
        <f t="shared" si="3329"/>
        <v/>
      </c>
      <c r="CT804" s="1112" t="str">
        <f t="shared" si="3329"/>
        <v/>
      </c>
      <c r="CU804" s="324" t="str">
        <f t="shared" si="3291"/>
        <v/>
      </c>
      <c r="CV804" s="325" t="str">
        <f t="shared" si="3292"/>
        <v/>
      </c>
      <c r="CW804" s="326" t="str">
        <f t="shared" si="3293"/>
        <v/>
      </c>
      <c r="CX804" s="326" t="str">
        <f t="shared" si="3294"/>
        <v/>
      </c>
      <c r="CY804" s="326" t="str">
        <f t="shared" si="3295"/>
        <v/>
      </c>
      <c r="CZ804" s="326">
        <f t="shared" si="3296"/>
        <v>150</v>
      </c>
      <c r="DA804" s="326">
        <f t="shared" si="3297"/>
        <v>200</v>
      </c>
      <c r="DB804" s="327">
        <f t="shared" si="3298"/>
        <v>216</v>
      </c>
      <c r="DC804" s="327">
        <f t="shared" si="3299"/>
        <v>288</v>
      </c>
      <c r="DD804" s="327">
        <f t="shared" si="3300"/>
        <v>360</v>
      </c>
      <c r="DE804" s="326">
        <f t="shared" si="3301"/>
        <v>720</v>
      </c>
      <c r="DF804" s="326">
        <f t="shared" si="3302"/>
        <v>750</v>
      </c>
      <c r="DG804" s="326">
        <f t="shared" si="3303"/>
        <v>3000</v>
      </c>
      <c r="DH804" s="326" t="str">
        <f t="shared" si="3304"/>
        <v/>
      </c>
      <c r="DI804" s="326" t="str">
        <f t="shared" si="3305"/>
        <v/>
      </c>
      <c r="DJ804" s="325" t="str">
        <f t="shared" si="3306"/>
        <v/>
      </c>
      <c r="DK804" s="324" t="str">
        <f t="shared" si="3307"/>
        <v/>
      </c>
      <c r="DL804" s="428">
        <f t="shared" si="3321"/>
        <v>8</v>
      </c>
      <c r="DM804" s="66">
        <f t="shared" si="3322"/>
        <v>8</v>
      </c>
      <c r="DN804" s="66">
        <f t="shared" si="3323"/>
        <v>8</v>
      </c>
      <c r="DO804" s="66">
        <f t="shared" si="3324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25"/>
        <v/>
      </c>
      <c r="CA805" s="373" t="str">
        <f t="shared" si="3326"/>
        <v/>
      </c>
      <c r="CB805" s="373" t="str">
        <f t="shared" si="3327"/>
        <v/>
      </c>
      <c r="CC805" s="462" t="str">
        <f t="shared" si="3328"/>
        <v/>
      </c>
      <c r="CD805" s="1108" t="str">
        <f t="shared" si="3312"/>
        <v/>
      </c>
      <c r="CE805" s="1109" t="str">
        <f t="shared" si="3329"/>
        <v/>
      </c>
      <c r="CF805" s="1110" t="str">
        <f t="shared" si="3329"/>
        <v/>
      </c>
      <c r="CG805" s="1110" t="str">
        <f t="shared" si="3329"/>
        <v/>
      </c>
      <c r="CH805" s="1110" t="str">
        <f t="shared" si="3329"/>
        <v/>
      </c>
      <c r="CI805" s="1110" t="str">
        <f t="shared" si="3329"/>
        <v/>
      </c>
      <c r="CJ805" s="1110" t="str">
        <f t="shared" si="3329"/>
        <v/>
      </c>
      <c r="CK805" s="1111" t="str">
        <f t="shared" si="3329"/>
        <v/>
      </c>
      <c r="CL805" s="1111" t="str">
        <f t="shared" si="3329"/>
        <v/>
      </c>
      <c r="CM805" s="1111" t="str">
        <f t="shared" si="3329"/>
        <v/>
      </c>
      <c r="CN805" s="1110" t="str">
        <f t="shared" si="3329"/>
        <v/>
      </c>
      <c r="CO805" s="1110" t="str">
        <f t="shared" si="3329"/>
        <v/>
      </c>
      <c r="CP805" s="1110" t="str">
        <f t="shared" si="3329"/>
        <v/>
      </c>
      <c r="CQ805" s="1110" t="str">
        <f t="shared" si="3329"/>
        <v/>
      </c>
      <c r="CR805" s="1110" t="str">
        <f t="shared" si="3329"/>
        <v/>
      </c>
      <c r="CS805" s="1109" t="str">
        <f t="shared" si="3329"/>
        <v/>
      </c>
      <c r="CT805" s="1112" t="str">
        <f t="shared" si="3329"/>
        <v/>
      </c>
      <c r="CU805" s="324" t="str">
        <f t="shared" si="3291"/>
        <v/>
      </c>
      <c r="CV805" s="325" t="str">
        <f t="shared" si="3292"/>
        <v/>
      </c>
      <c r="CW805" s="326" t="str">
        <f t="shared" si="3293"/>
        <v/>
      </c>
      <c r="CX805" s="326" t="str">
        <f t="shared" si="3294"/>
        <v/>
      </c>
      <c r="CY805" s="326" t="str">
        <f t="shared" si="3295"/>
        <v/>
      </c>
      <c r="CZ805" s="326" t="str">
        <f t="shared" si="3296"/>
        <v/>
      </c>
      <c r="DA805" s="326" t="str">
        <f t="shared" si="3297"/>
        <v/>
      </c>
      <c r="DB805" s="327" t="str">
        <f t="shared" si="3298"/>
        <v/>
      </c>
      <c r="DC805" s="327" t="str">
        <f t="shared" si="3299"/>
        <v/>
      </c>
      <c r="DD805" s="327" t="str">
        <f t="shared" si="3300"/>
        <v/>
      </c>
      <c r="DE805" s="326" t="str">
        <f t="shared" si="3301"/>
        <v/>
      </c>
      <c r="DF805" s="326" t="str">
        <f t="shared" si="3302"/>
        <v/>
      </c>
      <c r="DG805" s="326" t="str">
        <f t="shared" si="3303"/>
        <v/>
      </c>
      <c r="DH805" s="326" t="str">
        <f t="shared" si="3304"/>
        <v/>
      </c>
      <c r="DI805" s="326" t="str">
        <f t="shared" si="3305"/>
        <v/>
      </c>
      <c r="DJ805" s="325" t="str">
        <f t="shared" si="3306"/>
        <v/>
      </c>
      <c r="DK805" s="324" t="str">
        <f t="shared" si="3307"/>
        <v/>
      </c>
      <c r="DL805" s="428">
        <f t="shared" si="3321"/>
        <v>0</v>
      </c>
      <c r="DM805" s="66">
        <f t="shared" si="3322"/>
        <v>0</v>
      </c>
      <c r="DN805" s="66">
        <f t="shared" si="3323"/>
        <v>0</v>
      </c>
      <c r="DO805" s="66">
        <f t="shared" si="3324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3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8"/>
      <c r="CE806" s="1109"/>
      <c r="CF806" s="1110"/>
      <c r="CG806" s="1110"/>
      <c r="CH806" s="1110"/>
      <c r="CI806" s="1110"/>
      <c r="CJ806" s="1110"/>
      <c r="CK806" s="1111"/>
      <c r="CL806" s="1111"/>
      <c r="CM806" s="1111"/>
      <c r="CN806" s="1110"/>
      <c r="CO806" s="1110"/>
      <c r="CP806" s="1110"/>
      <c r="CQ806" s="1110"/>
      <c r="CR806" s="1110"/>
      <c r="CS806" s="1109"/>
      <c r="CT806" s="1112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3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8"/>
      <c r="CE807" s="1109"/>
      <c r="CF807" s="1110"/>
      <c r="CG807" s="1110"/>
      <c r="CH807" s="1110"/>
      <c r="CI807" s="1110"/>
      <c r="CJ807" s="1110"/>
      <c r="CK807" s="1111"/>
      <c r="CL807" s="1111"/>
      <c r="CM807" s="1111"/>
      <c r="CN807" s="1110"/>
      <c r="CO807" s="1110"/>
      <c r="CP807" s="1110"/>
      <c r="CQ807" s="1110"/>
      <c r="CR807" s="1110"/>
      <c r="CS807" s="1109"/>
      <c r="CT807" s="1112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25"/>
        <v/>
      </c>
      <c r="CA808" s="373" t="str">
        <f t="shared" si="3326"/>
        <v/>
      </c>
      <c r="CB808" s="373" t="str">
        <f t="shared" si="3327"/>
        <v/>
      </c>
      <c r="CC808" s="462" t="str">
        <f t="shared" si="3328"/>
        <v/>
      </c>
      <c r="CD808" s="1108" t="str">
        <f t="shared" si="3312"/>
        <v/>
      </c>
      <c r="CE808" s="1109" t="str">
        <f t="shared" si="3329"/>
        <v/>
      </c>
      <c r="CF808" s="1110" t="str">
        <f t="shared" si="3329"/>
        <v/>
      </c>
      <c r="CG808" s="1110" t="str">
        <f t="shared" si="3329"/>
        <v/>
      </c>
      <c r="CH808" s="1110" t="str">
        <f t="shared" si="3329"/>
        <v/>
      </c>
      <c r="CI808" s="1110" t="str">
        <f t="shared" si="3329"/>
        <v/>
      </c>
      <c r="CJ808" s="1110" t="str">
        <f t="shared" si="3329"/>
        <v/>
      </c>
      <c r="CK808" s="1111" t="str">
        <f t="shared" si="3329"/>
        <v/>
      </c>
      <c r="CL808" s="1111" t="str">
        <f t="shared" si="3329"/>
        <v/>
      </c>
      <c r="CM808" s="1111" t="str">
        <f t="shared" si="3329"/>
        <v/>
      </c>
      <c r="CN808" s="1110" t="str">
        <f t="shared" si="3329"/>
        <v/>
      </c>
      <c r="CO808" s="1110" t="str">
        <f t="shared" si="3329"/>
        <v/>
      </c>
      <c r="CP808" s="1110" t="str">
        <f t="shared" si="3329"/>
        <v/>
      </c>
      <c r="CQ808" s="1110" t="str">
        <f t="shared" si="3329"/>
        <v/>
      </c>
      <c r="CR808" s="1110" t="str">
        <f t="shared" si="3329"/>
        <v/>
      </c>
      <c r="CS808" s="1109" t="str">
        <f t="shared" si="3329"/>
        <v/>
      </c>
      <c r="CT808" s="1112" t="str">
        <f t="shared" si="3329"/>
        <v/>
      </c>
      <c r="CU808" s="324" t="str">
        <f t="shared" si="3291"/>
        <v/>
      </c>
      <c r="CV808" s="325" t="str">
        <f t="shared" si="3292"/>
        <v/>
      </c>
      <c r="CW808" s="326" t="str">
        <f t="shared" si="3293"/>
        <v/>
      </c>
      <c r="CX808" s="326" t="str">
        <f t="shared" si="3294"/>
        <v/>
      </c>
      <c r="CY808" s="326" t="str">
        <f t="shared" si="3295"/>
        <v/>
      </c>
      <c r="CZ808" s="326" t="str">
        <f t="shared" si="3296"/>
        <v/>
      </c>
      <c r="DA808" s="326" t="str">
        <f t="shared" si="3297"/>
        <v/>
      </c>
      <c r="DB808" s="327" t="str">
        <f t="shared" si="3298"/>
        <v/>
      </c>
      <c r="DC808" s="327" t="str">
        <f t="shared" si="3299"/>
        <v/>
      </c>
      <c r="DD808" s="327" t="str">
        <f t="shared" si="3300"/>
        <v/>
      </c>
      <c r="DE808" s="326" t="str">
        <f t="shared" si="3301"/>
        <v/>
      </c>
      <c r="DF808" s="326" t="str">
        <f t="shared" si="3302"/>
        <v/>
      </c>
      <c r="DG808" s="326" t="str">
        <f t="shared" si="3303"/>
        <v/>
      </c>
      <c r="DH808" s="326" t="str">
        <f t="shared" si="3304"/>
        <v/>
      </c>
      <c r="DI808" s="326" t="str">
        <f t="shared" si="3305"/>
        <v/>
      </c>
      <c r="DJ808" s="325" t="str">
        <f t="shared" si="3306"/>
        <v/>
      </c>
      <c r="DK808" s="324" t="str">
        <f t="shared" si="3307"/>
        <v/>
      </c>
      <c r="DL808" s="428">
        <f t="shared" si="3321"/>
        <v>0</v>
      </c>
      <c r="DM808" s="66">
        <f t="shared" si="3322"/>
        <v>0</v>
      </c>
      <c r="DN808" s="66">
        <f t="shared" si="3323"/>
        <v>0</v>
      </c>
      <c r="DO808" s="66">
        <f t="shared" si="3324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25"/>
        <v>1422.5714285714287</v>
      </c>
      <c r="CA809" s="373">
        <f t="shared" si="3326"/>
        <v>634.57142857142856</v>
      </c>
      <c r="CB809" s="373">
        <f t="shared" si="3327"/>
        <v>6764.4285714285716</v>
      </c>
      <c r="CC809" s="462">
        <f t="shared" si="3328"/>
        <v>11087.857142857143</v>
      </c>
      <c r="CD809" s="1108" t="str">
        <f t="shared" si="3312"/>
        <v/>
      </c>
      <c r="CE809" s="1109" t="str">
        <f t="shared" si="3329"/>
        <v/>
      </c>
      <c r="CF809" s="1110" t="str">
        <f t="shared" si="3329"/>
        <v/>
      </c>
      <c r="CG809" s="1110" t="str">
        <f t="shared" si="3329"/>
        <v/>
      </c>
      <c r="CH809" s="1110">
        <f t="shared" si="3329"/>
        <v>1539</v>
      </c>
      <c r="CI809" s="1110">
        <f t="shared" si="3329"/>
        <v>3635</v>
      </c>
      <c r="CJ809" s="1110">
        <f t="shared" si="3329"/>
        <v>5757</v>
      </c>
      <c r="CK809" s="1111">
        <f t="shared" si="3329"/>
        <v>7247</v>
      </c>
      <c r="CL809" s="1111">
        <f t="shared" si="3329"/>
        <v>7808</v>
      </c>
      <c r="CM809" s="1111">
        <f t="shared" si="3329"/>
        <v>14094</v>
      </c>
      <c r="CN809" s="1110">
        <f t="shared" si="3329"/>
        <v>14881</v>
      </c>
      <c r="CO809" s="1110">
        <f t="shared" si="3329"/>
        <v>24193</v>
      </c>
      <c r="CP809" s="1110">
        <f t="shared" si="3329"/>
        <v>28699</v>
      </c>
      <c r="CQ809" s="1110" t="str">
        <f t="shared" si="3329"/>
        <v/>
      </c>
      <c r="CR809" s="1110" t="str">
        <f t="shared" si="3329"/>
        <v/>
      </c>
      <c r="CS809" s="1109" t="str">
        <f t="shared" si="3329"/>
        <v/>
      </c>
      <c r="CT809" s="1112" t="str">
        <f t="shared" si="3329"/>
        <v/>
      </c>
      <c r="CU809" s="324" t="str">
        <f t="shared" si="3291"/>
        <v/>
      </c>
      <c r="CV809" s="325" t="str">
        <f t="shared" si="3292"/>
        <v/>
      </c>
      <c r="CW809" s="326" t="str">
        <f t="shared" si="3293"/>
        <v/>
      </c>
      <c r="CX809" s="326" t="str">
        <f t="shared" si="3294"/>
        <v/>
      </c>
      <c r="CY809" s="326">
        <f t="shared" si="3295"/>
        <v>1539</v>
      </c>
      <c r="CZ809" s="326">
        <f t="shared" si="3296"/>
        <v>3635</v>
      </c>
      <c r="DA809" s="326">
        <f t="shared" si="3297"/>
        <v>5757</v>
      </c>
      <c r="DB809" s="327">
        <f t="shared" si="3298"/>
        <v>7247</v>
      </c>
      <c r="DC809" s="327">
        <f t="shared" si="3299"/>
        <v>7808</v>
      </c>
      <c r="DD809" s="327">
        <f t="shared" si="3300"/>
        <v>14094</v>
      </c>
      <c r="DE809" s="326">
        <f t="shared" si="3301"/>
        <v>14881</v>
      </c>
      <c r="DF809" s="326">
        <f t="shared" si="3302"/>
        <v>24193</v>
      </c>
      <c r="DG809" s="326">
        <f t="shared" si="3303"/>
        <v>28699</v>
      </c>
      <c r="DH809" s="326" t="str">
        <f t="shared" si="3304"/>
        <v/>
      </c>
      <c r="DI809" s="326" t="str">
        <f t="shared" si="3305"/>
        <v/>
      </c>
      <c r="DJ809" s="325" t="str">
        <f t="shared" si="3306"/>
        <v/>
      </c>
      <c r="DK809" s="324" t="str">
        <f t="shared" si="3307"/>
        <v/>
      </c>
      <c r="DL809" s="428">
        <f t="shared" si="3321"/>
        <v>9</v>
      </c>
      <c r="DM809" s="66">
        <f t="shared" si="3322"/>
        <v>9</v>
      </c>
      <c r="DN809" s="66">
        <f t="shared" si="3323"/>
        <v>9</v>
      </c>
      <c r="DO809" s="66">
        <f t="shared" si="3324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100</v>
      </c>
      <c r="BW810" s="566">
        <f>BW20-BW31</f>
        <v>590</v>
      </c>
      <c r="BX810" s="566">
        <f>BX20-BX31</f>
        <v>11915</v>
      </c>
      <c r="BY810" s="566">
        <f>BY20-BY31</f>
        <v>25027</v>
      </c>
      <c r="BZ810" s="365"/>
      <c r="CA810" s="365"/>
      <c r="CB810" s="365"/>
      <c r="CC810" s="461"/>
      <c r="CD810" s="1133"/>
      <c r="CE810" s="1133"/>
      <c r="CF810" s="1133"/>
      <c r="CG810" s="1133"/>
      <c r="CH810" s="1133"/>
      <c r="CI810" s="1133"/>
      <c r="CJ810" s="1133"/>
      <c r="CK810" s="1133"/>
      <c r="CL810" s="1133"/>
      <c r="CM810" s="1133"/>
      <c r="CN810" s="1133"/>
      <c r="CO810" s="1133"/>
      <c r="CP810" s="1133"/>
      <c r="CQ810" s="1133"/>
      <c r="CR810" s="1133"/>
      <c r="CS810" s="1133"/>
      <c r="CT810" s="1134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30">SUM(B771:B775,B780:B784,B789:B810)</f>
        <v>3977</v>
      </c>
      <c r="C811" s="567">
        <f t="shared" si="3330"/>
        <v>4662</v>
      </c>
      <c r="D811" s="567">
        <f t="shared" si="3330"/>
        <v>3140</v>
      </c>
      <c r="E811" s="567">
        <f t="shared" si="3330"/>
        <v>3287</v>
      </c>
      <c r="F811" s="567">
        <f t="shared" si="3330"/>
        <v>2327</v>
      </c>
      <c r="G811" s="567">
        <f t="shared" si="3330"/>
        <v>2712</v>
      </c>
      <c r="H811" s="567">
        <f t="shared" si="3330"/>
        <v>992.5</v>
      </c>
      <c r="I811" s="567">
        <f t="shared" si="3330"/>
        <v>1305</v>
      </c>
      <c r="J811" s="567">
        <f>SUM(J771:J775,J780:J784,J789:J810)</f>
        <v>1356</v>
      </c>
      <c r="K811" s="567">
        <f t="shared" ref="K811:R811" si="3331">SUM(K771:K775,K780:K784,K789:K810)</f>
        <v>0</v>
      </c>
      <c r="L811" s="567">
        <f t="shared" si="3331"/>
        <v>0</v>
      </c>
      <c r="M811" s="567">
        <f t="shared" si="3331"/>
        <v>0</v>
      </c>
      <c r="N811" s="567">
        <f t="shared" si="3331"/>
        <v>0</v>
      </c>
      <c r="O811" s="567">
        <f t="shared" si="3331"/>
        <v>0</v>
      </c>
      <c r="P811" s="567">
        <f t="shared" si="3331"/>
        <v>0</v>
      </c>
      <c r="Q811" s="567">
        <f t="shared" si="3331"/>
        <v>0</v>
      </c>
      <c r="R811" s="567">
        <f t="shared" si="3331"/>
        <v>0</v>
      </c>
      <c r="S811" s="568"/>
      <c r="T811" s="567">
        <f t="shared" ref="T811:AJ811" si="3332">SUM(T771:T775,T780:T784,T789:T810)</f>
        <v>7160</v>
      </c>
      <c r="U811" s="567">
        <f t="shared" si="3332"/>
        <v>2137.5</v>
      </c>
      <c r="V811" s="567">
        <f t="shared" si="3332"/>
        <v>3089</v>
      </c>
      <c r="W811" s="567">
        <f t="shared" si="3332"/>
        <v>3982</v>
      </c>
      <c r="X811" s="567">
        <f t="shared" si="3332"/>
        <v>3294</v>
      </c>
      <c r="Y811" s="567">
        <f t="shared" si="3332"/>
        <v>2272</v>
      </c>
      <c r="Z811" s="567">
        <f t="shared" si="3332"/>
        <v>2515</v>
      </c>
      <c r="AA811" s="567">
        <f t="shared" si="3332"/>
        <v>2509</v>
      </c>
      <c r="AB811" s="567">
        <f t="shared" si="3332"/>
        <v>3208</v>
      </c>
      <c r="AC811" s="567">
        <f t="shared" si="3332"/>
        <v>0</v>
      </c>
      <c r="AD811" s="567">
        <f t="shared" si="3332"/>
        <v>0</v>
      </c>
      <c r="AE811" s="567">
        <f t="shared" si="3332"/>
        <v>0</v>
      </c>
      <c r="AF811" s="567">
        <f t="shared" si="3332"/>
        <v>0</v>
      </c>
      <c r="AG811" s="567">
        <f t="shared" si="3332"/>
        <v>0</v>
      </c>
      <c r="AH811" s="567">
        <f t="shared" si="3332"/>
        <v>0</v>
      </c>
      <c r="AI811" s="567">
        <f t="shared" si="3332"/>
        <v>0</v>
      </c>
      <c r="AJ811" s="567">
        <f t="shared" si="3332"/>
        <v>0</v>
      </c>
      <c r="AK811" s="568"/>
      <c r="AL811" s="567">
        <f t="shared" ref="AL811:AT811" si="3333">SUM(AL771:AL775,AL780:AL784,AL789:AL810)</f>
        <v>20025</v>
      </c>
      <c r="AM811" s="567">
        <f t="shared" si="3333"/>
        <v>17947</v>
      </c>
      <c r="AN811" s="567">
        <f t="shared" si="3333"/>
        <v>18596</v>
      </c>
      <c r="AO811" s="567">
        <f t="shared" si="3333"/>
        <v>18558</v>
      </c>
      <c r="AP811" s="567">
        <f t="shared" si="3333"/>
        <v>28361</v>
      </c>
      <c r="AQ811" s="567">
        <f t="shared" si="3333"/>
        <v>18761</v>
      </c>
      <c r="AR811" s="567">
        <f t="shared" si="3333"/>
        <v>23872</v>
      </c>
      <c r="AS811" s="567">
        <f t="shared" si="3333"/>
        <v>31598</v>
      </c>
      <c r="AT811" s="567">
        <f t="shared" si="3333"/>
        <v>37359</v>
      </c>
      <c r="AU811" s="567">
        <f t="shared" ref="AU811:BB811" si="3334">SUM(AU771:AU775,AU780:AU784,AU789:AU810)</f>
        <v>0</v>
      </c>
      <c r="AV811" s="567">
        <f t="shared" si="3334"/>
        <v>0</v>
      </c>
      <c r="AW811" s="567">
        <f t="shared" si="3334"/>
        <v>0</v>
      </c>
      <c r="AX811" s="567">
        <f t="shared" si="3334"/>
        <v>0</v>
      </c>
      <c r="AY811" s="567">
        <f t="shared" si="3334"/>
        <v>0</v>
      </c>
      <c r="AZ811" s="567">
        <f t="shared" si="3334"/>
        <v>0</v>
      </c>
      <c r="BA811" s="567">
        <f t="shared" si="3334"/>
        <v>0</v>
      </c>
      <c r="BB811" s="567">
        <f t="shared" si="3334"/>
        <v>0</v>
      </c>
      <c r="BC811" s="568"/>
      <c r="BD811" s="567">
        <f t="shared" ref="BD811:BT811" si="3335">SUM(BD771:BD775,BD780:BD784,BD789:BD810)</f>
        <v>35500</v>
      </c>
      <c r="BE811" s="567">
        <f t="shared" si="3335"/>
        <v>28606</v>
      </c>
      <c r="BF811" s="567">
        <f t="shared" si="3335"/>
        <v>41050</v>
      </c>
      <c r="BG811" s="567">
        <f t="shared" si="3335"/>
        <v>51761</v>
      </c>
      <c r="BH811" s="567">
        <f t="shared" si="3335"/>
        <v>28710</v>
      </c>
      <c r="BI811" s="567">
        <f t="shared" si="3335"/>
        <v>20845</v>
      </c>
      <c r="BJ811" s="567">
        <f t="shared" si="3335"/>
        <v>50035</v>
      </c>
      <c r="BK811" s="567">
        <f t="shared" si="3335"/>
        <v>27228</v>
      </c>
      <c r="BL811" s="567">
        <f t="shared" si="3335"/>
        <v>29868</v>
      </c>
      <c r="BM811" s="567">
        <f t="shared" si="3335"/>
        <v>0</v>
      </c>
      <c r="BN811" s="567">
        <f t="shared" si="3335"/>
        <v>0</v>
      </c>
      <c r="BO811" s="567">
        <f t="shared" si="3335"/>
        <v>0</v>
      </c>
      <c r="BP811" s="567">
        <f t="shared" si="3335"/>
        <v>0</v>
      </c>
      <c r="BQ811" s="567">
        <f t="shared" si="3335"/>
        <v>0</v>
      </c>
      <c r="BR811" s="567">
        <f t="shared" si="3335"/>
        <v>0</v>
      </c>
      <c r="BS811" s="567">
        <f t="shared" si="3335"/>
        <v>0</v>
      </c>
      <c r="BT811" s="567">
        <f t="shared" si="3335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9">
        <f t="shared" ref="CE811:CT811" si="333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10">
        <f t="shared" si="3336"/>
        <v>0</v>
      </c>
      <c r="CG811" s="1110">
        <f t="shared" si="3336"/>
        <v>0</v>
      </c>
      <c r="CH811" s="1110">
        <f t="shared" si="3336"/>
        <v>0</v>
      </c>
      <c r="CI811" s="1110">
        <f t="shared" si="3336"/>
        <v>0</v>
      </c>
      <c r="CJ811" s="1110">
        <f t="shared" si="3336"/>
        <v>0</v>
      </c>
      <c r="CK811" s="1111">
        <f t="shared" si="3336"/>
        <v>0</v>
      </c>
      <c r="CL811" s="1111">
        <f t="shared" si="3336"/>
        <v>20845</v>
      </c>
      <c r="CM811" s="1111">
        <f t="shared" si="3336"/>
        <v>27228</v>
      </c>
      <c r="CN811" s="1110">
        <f t="shared" si="3336"/>
        <v>28606</v>
      </c>
      <c r="CO811" s="1110">
        <f t="shared" si="3336"/>
        <v>28710</v>
      </c>
      <c r="CP811" s="1110">
        <f t="shared" si="3336"/>
        <v>29868</v>
      </c>
      <c r="CQ811" s="1110">
        <f t="shared" si="3336"/>
        <v>35500</v>
      </c>
      <c r="CR811" s="1110">
        <f t="shared" si="3336"/>
        <v>41050</v>
      </c>
      <c r="CS811" s="1109">
        <f t="shared" si="3336"/>
        <v>50035</v>
      </c>
      <c r="CT811" s="1112">
        <f t="shared" si="3336"/>
        <v>51761</v>
      </c>
      <c r="CU811" s="324">
        <f t="shared" ref="CU811:DK811" si="333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37"/>
        <v>0</v>
      </c>
      <c r="CW811" s="326">
        <f t="shared" si="3337"/>
        <v>0</v>
      </c>
      <c r="CX811" s="326">
        <f t="shared" si="3337"/>
        <v>0</v>
      </c>
      <c r="CY811" s="326">
        <f t="shared" si="3337"/>
        <v>0</v>
      </c>
      <c r="CZ811" s="326">
        <f t="shared" si="3337"/>
        <v>0</v>
      </c>
      <c r="DA811" s="326">
        <f t="shared" si="3337"/>
        <v>0</v>
      </c>
      <c r="DB811" s="327">
        <f t="shared" si="3337"/>
        <v>0</v>
      </c>
      <c r="DC811" s="327">
        <f t="shared" si="3337"/>
        <v>20845</v>
      </c>
      <c r="DD811" s="327">
        <f t="shared" si="3337"/>
        <v>27228</v>
      </c>
      <c r="DE811" s="326">
        <f t="shared" si="3337"/>
        <v>28606</v>
      </c>
      <c r="DF811" s="326">
        <f t="shared" si="3337"/>
        <v>28710</v>
      </c>
      <c r="DG811" s="326">
        <f t="shared" si="3337"/>
        <v>29868</v>
      </c>
      <c r="DH811" s="326">
        <f t="shared" si="3337"/>
        <v>35500</v>
      </c>
      <c r="DI811" s="326">
        <f t="shared" si="3337"/>
        <v>41050</v>
      </c>
      <c r="DJ811" s="325">
        <f t="shared" si="3337"/>
        <v>50035</v>
      </c>
      <c r="DK811" s="324">
        <f t="shared" si="3337"/>
        <v>51761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5"/>
      <c r="CE812" s="1155"/>
      <c r="CF812" s="1155"/>
      <c r="CG812" s="1155"/>
      <c r="CH812" s="1155"/>
      <c r="CI812" s="1155"/>
      <c r="CJ812" s="1155"/>
      <c r="CK812" s="1155"/>
      <c r="CL812" s="1155"/>
      <c r="CM812" s="1155"/>
      <c r="CN812" s="1155"/>
      <c r="CO812" s="1155"/>
      <c r="CP812" s="1155"/>
      <c r="CQ812" s="1155"/>
      <c r="CR812" s="1155"/>
      <c r="CS812" s="1155"/>
      <c r="CT812" s="1155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5"/>
      <c r="CE813" s="1155"/>
      <c r="CF813" s="1155"/>
      <c r="CG813" s="1155"/>
      <c r="CH813" s="1155"/>
      <c r="CI813" s="1155"/>
      <c r="CJ813" s="1155"/>
      <c r="CK813" s="1155"/>
      <c r="CL813" s="1155"/>
      <c r="CM813" s="1155"/>
      <c r="CN813" s="1155"/>
      <c r="CO813" s="1155"/>
      <c r="CP813" s="1155"/>
      <c r="CQ813" s="1155"/>
      <c r="CR813" s="1155"/>
      <c r="CS813" s="1155"/>
      <c r="CT813" s="1155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5"/>
      <c r="CE814" s="1155"/>
      <c r="CF814" s="1155"/>
      <c r="CG814" s="1155"/>
      <c r="CH814" s="1155"/>
      <c r="CI814" s="1155"/>
      <c r="CJ814" s="1155"/>
      <c r="CK814" s="1155"/>
      <c r="CL814" s="1155"/>
      <c r="CM814" s="1155"/>
      <c r="CN814" s="1155"/>
      <c r="CO814" s="1155"/>
      <c r="CP814" s="1155"/>
      <c r="CQ814" s="1155"/>
      <c r="CR814" s="1155"/>
      <c r="CS814" s="1155"/>
      <c r="CT814" s="1155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5"/>
      <c r="CE815" s="1155"/>
      <c r="CF815" s="1155"/>
      <c r="CG815" s="1155"/>
      <c r="CH815" s="1155"/>
      <c r="CI815" s="1155"/>
      <c r="CJ815" s="1155"/>
      <c r="CK815" s="1155"/>
      <c r="CL815" s="1155"/>
      <c r="CM815" s="1155"/>
      <c r="CN815" s="1155"/>
      <c r="CO815" s="1155"/>
      <c r="CP815" s="1155"/>
      <c r="CQ815" s="1155"/>
      <c r="CR815" s="1155"/>
      <c r="CS815" s="1155"/>
      <c r="CT815" s="1155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5"/>
      <c r="CE816" s="1155"/>
      <c r="CF816" s="1155"/>
      <c r="CG816" s="1155"/>
      <c r="CH816" s="1155"/>
      <c r="CI816" s="1155"/>
      <c r="CJ816" s="1155"/>
      <c r="CK816" s="1155"/>
      <c r="CL816" s="1155"/>
      <c r="CM816" s="1155"/>
      <c r="CN816" s="1155"/>
      <c r="CO816" s="1155"/>
      <c r="CP816" s="1155"/>
      <c r="CQ816" s="1155"/>
      <c r="CR816" s="1155"/>
      <c r="CS816" s="1155"/>
      <c r="CT816" s="1155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8"/>
      <c r="CE817" s="1155"/>
      <c r="CF817" s="1155"/>
      <c r="CG817" s="1155"/>
      <c r="CH817" s="1155"/>
      <c r="CI817" s="1155"/>
      <c r="CJ817" s="1155"/>
      <c r="CK817" s="1155"/>
      <c r="CL817" s="1155"/>
      <c r="CM817" s="1155"/>
      <c r="CN817" s="1155"/>
      <c r="CO817" s="1155"/>
      <c r="CP817" s="1155"/>
      <c r="CQ817" s="1155"/>
      <c r="CR817" s="1155"/>
      <c r="CS817" s="1155"/>
      <c r="CT817" s="1120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8"/>
      <c r="CE818" s="1155"/>
      <c r="CF818" s="1155"/>
      <c r="CG818" s="1155"/>
      <c r="CH818" s="1155"/>
      <c r="CI818" s="1155"/>
      <c r="CJ818" s="1155"/>
      <c r="CK818" s="1155"/>
      <c r="CL818" s="1155"/>
      <c r="CM818" s="1155"/>
      <c r="CN818" s="1155"/>
      <c r="CO818" s="1155"/>
      <c r="CP818" s="1155"/>
      <c r="CQ818" s="1155"/>
      <c r="CR818" s="1155"/>
      <c r="CS818" s="1155"/>
      <c r="CT818" s="1120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38">SUM(B89)</f>
        <v>0</v>
      </c>
      <c r="C819" s="573">
        <f t="shared" si="3338"/>
        <v>0</v>
      </c>
      <c r="D819" s="573">
        <f t="shared" si="3338"/>
        <v>0</v>
      </c>
      <c r="E819" s="573">
        <f t="shared" si="3338"/>
        <v>0</v>
      </c>
      <c r="F819" s="573">
        <f t="shared" si="3338"/>
        <v>0</v>
      </c>
      <c r="G819" s="573">
        <f t="shared" si="3338"/>
        <v>0</v>
      </c>
      <c r="H819" s="573">
        <f t="shared" si="3338"/>
        <v>0</v>
      </c>
      <c r="I819" s="573">
        <f t="shared" si="3338"/>
        <v>0</v>
      </c>
      <c r="J819" s="573">
        <f t="shared" si="3338"/>
        <v>0</v>
      </c>
      <c r="K819" s="573">
        <f t="shared" ref="K819:R819" si="3339">SUM(K89)</f>
        <v>0</v>
      </c>
      <c r="L819" s="573">
        <f t="shared" si="3339"/>
        <v>0</v>
      </c>
      <c r="M819" s="573">
        <f t="shared" si="3339"/>
        <v>0</v>
      </c>
      <c r="N819" s="573">
        <f t="shared" si="3339"/>
        <v>0</v>
      </c>
      <c r="O819" s="573">
        <f t="shared" si="3339"/>
        <v>0</v>
      </c>
      <c r="P819" s="573">
        <f t="shared" si="3339"/>
        <v>0</v>
      </c>
      <c r="Q819" s="573">
        <f t="shared" si="3339"/>
        <v>0</v>
      </c>
      <c r="R819" s="573">
        <f t="shared" si="3339"/>
        <v>0</v>
      </c>
      <c r="S819" s="579"/>
      <c r="T819" s="573">
        <f t="shared" ref="T819:AB819" si="3340">SUM(T89)</f>
        <v>0</v>
      </c>
      <c r="U819" s="573">
        <f t="shared" si="3340"/>
        <v>0</v>
      </c>
      <c r="V819" s="573">
        <f t="shared" si="3340"/>
        <v>0</v>
      </c>
      <c r="W819" s="573">
        <f t="shared" si="3340"/>
        <v>0</v>
      </c>
      <c r="X819" s="573">
        <f t="shared" si="3340"/>
        <v>0</v>
      </c>
      <c r="Y819" s="573">
        <f t="shared" si="3340"/>
        <v>0</v>
      </c>
      <c r="Z819" s="573">
        <f t="shared" si="3340"/>
        <v>0</v>
      </c>
      <c r="AA819" s="573">
        <f t="shared" si="3340"/>
        <v>0</v>
      </c>
      <c r="AB819" s="573">
        <f t="shared" si="3340"/>
        <v>0</v>
      </c>
      <c r="AC819" s="573">
        <f t="shared" ref="AC819:AJ819" si="3341">SUM(AC89)</f>
        <v>0</v>
      </c>
      <c r="AD819" s="573">
        <f t="shared" si="3341"/>
        <v>0</v>
      </c>
      <c r="AE819" s="573">
        <f t="shared" si="3341"/>
        <v>0</v>
      </c>
      <c r="AF819" s="573">
        <f t="shared" si="3341"/>
        <v>0</v>
      </c>
      <c r="AG819" s="573">
        <f t="shared" si="3341"/>
        <v>0</v>
      </c>
      <c r="AH819" s="573">
        <f t="shared" si="3341"/>
        <v>0</v>
      </c>
      <c r="AI819" s="573">
        <f t="shared" si="3341"/>
        <v>0</v>
      </c>
      <c r="AJ819" s="573">
        <f t="shared" si="3341"/>
        <v>0</v>
      </c>
      <c r="AK819" s="579"/>
      <c r="AL819" s="573">
        <f t="shared" ref="AL819:AT819" si="3342">SUM(AL89)</f>
        <v>0</v>
      </c>
      <c r="AM819" s="573">
        <f t="shared" si="3342"/>
        <v>0</v>
      </c>
      <c r="AN819" s="573">
        <f t="shared" si="3342"/>
        <v>0</v>
      </c>
      <c r="AO819" s="573">
        <f t="shared" si="3342"/>
        <v>0</v>
      </c>
      <c r="AP819" s="573">
        <f t="shared" si="3342"/>
        <v>0</v>
      </c>
      <c r="AQ819" s="573">
        <f t="shared" si="3342"/>
        <v>0</v>
      </c>
      <c r="AR819" s="573">
        <f t="shared" si="3342"/>
        <v>0</v>
      </c>
      <c r="AS819" s="573">
        <f t="shared" si="3342"/>
        <v>0</v>
      </c>
      <c r="AT819" s="573">
        <f t="shared" si="3342"/>
        <v>0</v>
      </c>
      <c r="AU819" s="573">
        <f t="shared" ref="AU819:BB819" si="3343">SUM(AU89)</f>
        <v>0</v>
      </c>
      <c r="AV819" s="573">
        <f t="shared" si="3343"/>
        <v>0</v>
      </c>
      <c r="AW819" s="573">
        <f t="shared" si="3343"/>
        <v>0</v>
      </c>
      <c r="AX819" s="573">
        <f t="shared" si="3343"/>
        <v>0</v>
      </c>
      <c r="AY819" s="573">
        <f t="shared" si="3343"/>
        <v>0</v>
      </c>
      <c r="AZ819" s="573">
        <f t="shared" si="3343"/>
        <v>0</v>
      </c>
      <c r="BA819" s="573">
        <f t="shared" si="3343"/>
        <v>0</v>
      </c>
      <c r="BB819" s="573">
        <f t="shared" si="3343"/>
        <v>0</v>
      </c>
      <c r="BC819" s="579"/>
      <c r="BD819" s="573">
        <f t="shared" ref="BD819:BL819" si="3344">SUM(BD89)</f>
        <v>0</v>
      </c>
      <c r="BE819" s="573">
        <f t="shared" si="3344"/>
        <v>0</v>
      </c>
      <c r="BF819" s="573">
        <f t="shared" si="3344"/>
        <v>0</v>
      </c>
      <c r="BG819" s="573">
        <f t="shared" si="3344"/>
        <v>0</v>
      </c>
      <c r="BH819" s="573">
        <f t="shared" si="3344"/>
        <v>0</v>
      </c>
      <c r="BI819" s="573">
        <f t="shared" si="3344"/>
        <v>0</v>
      </c>
      <c r="BJ819" s="573">
        <f t="shared" si="3344"/>
        <v>0</v>
      </c>
      <c r="BK819" s="573">
        <f t="shared" si="3344"/>
        <v>0</v>
      </c>
      <c r="BL819" s="573">
        <f t="shared" si="3344"/>
        <v>0</v>
      </c>
      <c r="BM819" s="573">
        <f t="shared" ref="BM819:BT819" si="3345">SUM(BM89)</f>
        <v>0</v>
      </c>
      <c r="BN819" s="573">
        <f t="shared" si="3345"/>
        <v>0</v>
      </c>
      <c r="BO819" s="573">
        <f t="shared" si="3345"/>
        <v>0</v>
      </c>
      <c r="BP819" s="573">
        <f t="shared" si="3345"/>
        <v>0</v>
      </c>
      <c r="BQ819" s="573">
        <f t="shared" si="3345"/>
        <v>0</v>
      </c>
      <c r="BR819" s="573">
        <f t="shared" si="3345"/>
        <v>0</v>
      </c>
      <c r="BS819" s="573">
        <f t="shared" si="3345"/>
        <v>0</v>
      </c>
      <c r="BT819" s="573">
        <f t="shared" si="3345"/>
        <v>0</v>
      </c>
      <c r="BU819" s="579"/>
      <c r="BV819" s="580">
        <f t="shared" ref="BV819:BY820" si="3346">SUM(BV89)</f>
        <v>0</v>
      </c>
      <c r="BW819" s="580">
        <f t="shared" si="3346"/>
        <v>0</v>
      </c>
      <c r="BX819" s="580">
        <f t="shared" si="3346"/>
        <v>0</v>
      </c>
      <c r="BY819" s="580">
        <f t="shared" si="3346"/>
        <v>0</v>
      </c>
      <c r="BZ819" s="398">
        <f t="shared" ref="BZ819:BZ827" si="3347">IF(DL819&lt;3,"",(SUM(B819:R819)-MIN(B819:R819)-MAX(B819:R819))/(DL819-2))</f>
        <v>0</v>
      </c>
      <c r="CA819" s="398">
        <f t="shared" ref="CA819:CA827" si="3348">IF(DM819&lt;3,"",(SUM(T819:AJ819)-MIN(T819:AJ819)-MAX(T819:AJ819))/(DM819-2))</f>
        <v>0</v>
      </c>
      <c r="CB819" s="398">
        <f t="shared" ref="CB819:CB827" si="3349">IF(DN819&lt;3,"",(SUM(AL819:BB819)-MIN(AL819:BB819)-MAX(AL819:BB819))/(DN819-2))</f>
        <v>0</v>
      </c>
      <c r="CC819" s="465">
        <f t="shared" ref="CC819:CC827" si="3350">IF(DO819&lt;3,"",(SUM(BD819:BT819)-MIN(BD819:BT819)-MAX(BD819:BT819))/(DO819-2))</f>
        <v>0</v>
      </c>
      <c r="CD819" s="1113">
        <f t="shared" ref="CD819:CS819" si="335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4">
        <f t="shared" si="3351"/>
        <v>0</v>
      </c>
      <c r="CF819" s="1115">
        <f t="shared" si="3351"/>
        <v>0</v>
      </c>
      <c r="CG819" s="1115">
        <f t="shared" si="3351"/>
        <v>0</v>
      </c>
      <c r="CH819" s="1115">
        <f t="shared" si="3351"/>
        <v>0</v>
      </c>
      <c r="CI819" s="1115">
        <f t="shared" si="3351"/>
        <v>0</v>
      </c>
      <c r="CJ819" s="1115">
        <f t="shared" si="3351"/>
        <v>0</v>
      </c>
      <c r="CK819" s="1116">
        <f t="shared" si="3351"/>
        <v>0</v>
      </c>
      <c r="CL819" s="1116">
        <f t="shared" si="3351"/>
        <v>0</v>
      </c>
      <c r="CM819" s="1116">
        <f t="shared" si="3351"/>
        <v>0</v>
      </c>
      <c r="CN819" s="1115">
        <f t="shared" si="3351"/>
        <v>0</v>
      </c>
      <c r="CO819" s="1115">
        <f t="shared" si="3351"/>
        <v>0</v>
      </c>
      <c r="CP819" s="1115">
        <f t="shared" si="3351"/>
        <v>0</v>
      </c>
      <c r="CQ819" s="1115">
        <f t="shared" si="3351"/>
        <v>0</v>
      </c>
      <c r="CR819" s="1115">
        <f t="shared" si="3351"/>
        <v>0</v>
      </c>
      <c r="CS819" s="1114">
        <f t="shared" si="3351"/>
        <v>0</v>
      </c>
      <c r="CT819" s="1117">
        <f t="shared" ref="CE819:CT827" si="335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5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5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5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5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5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5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5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6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6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6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6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6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6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6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36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36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36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370">COUNT(B819:R819)</f>
        <v>17</v>
      </c>
      <c r="DM819" s="66">
        <f t="shared" ref="DM819:DM827" si="3371">COUNT(T819:AJ819)</f>
        <v>17</v>
      </c>
      <c r="DN819" s="66">
        <f t="shared" ref="DN819:DN827" si="3372">COUNT(AL819:BB819)</f>
        <v>17</v>
      </c>
      <c r="DO819" s="66">
        <f t="shared" ref="DO819:DO827" si="3373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374">SUM(B90)</f>
        <v>0</v>
      </c>
      <c r="C820" s="573">
        <f t="shared" si="3374"/>
        <v>0</v>
      </c>
      <c r="D820" s="573">
        <f t="shared" si="3374"/>
        <v>0</v>
      </c>
      <c r="E820" s="573">
        <f t="shared" si="3374"/>
        <v>0</v>
      </c>
      <c r="F820" s="573">
        <f t="shared" si="3374"/>
        <v>0</v>
      </c>
      <c r="G820" s="573">
        <f t="shared" si="3374"/>
        <v>0</v>
      </c>
      <c r="H820" s="573">
        <f t="shared" si="3374"/>
        <v>0</v>
      </c>
      <c r="I820" s="573">
        <f t="shared" si="3374"/>
        <v>0</v>
      </c>
      <c r="J820" s="573">
        <f t="shared" si="3374"/>
        <v>0</v>
      </c>
      <c r="K820" s="573">
        <f t="shared" ref="K820:R820" si="3375">SUM(K90)</f>
        <v>0</v>
      </c>
      <c r="L820" s="573">
        <f t="shared" si="3375"/>
        <v>0</v>
      </c>
      <c r="M820" s="573">
        <f t="shared" si="3375"/>
        <v>0</v>
      </c>
      <c r="N820" s="573">
        <f t="shared" si="3375"/>
        <v>0</v>
      </c>
      <c r="O820" s="573">
        <f t="shared" si="3375"/>
        <v>0</v>
      </c>
      <c r="P820" s="573">
        <f t="shared" si="3375"/>
        <v>0</v>
      </c>
      <c r="Q820" s="573">
        <f t="shared" si="3375"/>
        <v>0</v>
      </c>
      <c r="R820" s="573">
        <f t="shared" si="3375"/>
        <v>0</v>
      </c>
      <c r="S820" s="579"/>
      <c r="T820" s="573">
        <f t="shared" ref="T820:AB820" si="3376">SUM(T90)</f>
        <v>0</v>
      </c>
      <c r="U820" s="573">
        <f t="shared" si="3376"/>
        <v>0</v>
      </c>
      <c r="V820" s="573">
        <f t="shared" si="3376"/>
        <v>0</v>
      </c>
      <c r="W820" s="573">
        <f t="shared" si="3376"/>
        <v>0</v>
      </c>
      <c r="X820" s="573">
        <f t="shared" si="3376"/>
        <v>0</v>
      </c>
      <c r="Y820" s="573">
        <f t="shared" si="3376"/>
        <v>0</v>
      </c>
      <c r="Z820" s="573">
        <f t="shared" si="3376"/>
        <v>0</v>
      </c>
      <c r="AA820" s="573">
        <f t="shared" si="3376"/>
        <v>0</v>
      </c>
      <c r="AB820" s="573">
        <f t="shared" si="3376"/>
        <v>0</v>
      </c>
      <c r="AC820" s="573">
        <f t="shared" ref="AC820:AJ820" si="3377">SUM(AC90)</f>
        <v>0</v>
      </c>
      <c r="AD820" s="573">
        <f t="shared" si="3377"/>
        <v>0</v>
      </c>
      <c r="AE820" s="573">
        <f t="shared" si="3377"/>
        <v>0</v>
      </c>
      <c r="AF820" s="573">
        <f t="shared" si="3377"/>
        <v>0</v>
      </c>
      <c r="AG820" s="573">
        <f t="shared" si="3377"/>
        <v>0</v>
      </c>
      <c r="AH820" s="573">
        <f t="shared" si="3377"/>
        <v>0</v>
      </c>
      <c r="AI820" s="573">
        <f t="shared" si="3377"/>
        <v>0</v>
      </c>
      <c r="AJ820" s="573">
        <f t="shared" si="3377"/>
        <v>0</v>
      </c>
      <c r="AK820" s="579"/>
      <c r="AL820" s="573">
        <f t="shared" ref="AL820:AT820" si="3378">SUM(AL90)</f>
        <v>0</v>
      </c>
      <c r="AM820" s="573">
        <f t="shared" si="3378"/>
        <v>0</v>
      </c>
      <c r="AN820" s="573">
        <f t="shared" si="3378"/>
        <v>0</v>
      </c>
      <c r="AO820" s="573">
        <f t="shared" si="3378"/>
        <v>0</v>
      </c>
      <c r="AP820" s="573">
        <f t="shared" si="3378"/>
        <v>0</v>
      </c>
      <c r="AQ820" s="573">
        <f t="shared" si="3378"/>
        <v>0</v>
      </c>
      <c r="AR820" s="573">
        <f t="shared" si="3378"/>
        <v>0</v>
      </c>
      <c r="AS820" s="573">
        <f t="shared" si="3378"/>
        <v>0</v>
      </c>
      <c r="AT820" s="573">
        <f t="shared" si="3378"/>
        <v>0</v>
      </c>
      <c r="AU820" s="573">
        <f t="shared" ref="AU820:BB820" si="3379">SUM(AU90)</f>
        <v>0</v>
      </c>
      <c r="AV820" s="573">
        <f t="shared" si="3379"/>
        <v>0</v>
      </c>
      <c r="AW820" s="573">
        <f t="shared" si="3379"/>
        <v>0</v>
      </c>
      <c r="AX820" s="573">
        <f t="shared" si="3379"/>
        <v>0</v>
      </c>
      <c r="AY820" s="573">
        <f t="shared" si="3379"/>
        <v>0</v>
      </c>
      <c r="AZ820" s="573">
        <f t="shared" si="3379"/>
        <v>0</v>
      </c>
      <c r="BA820" s="573">
        <f t="shared" si="3379"/>
        <v>0</v>
      </c>
      <c r="BB820" s="573">
        <f t="shared" si="3379"/>
        <v>0</v>
      </c>
      <c r="BC820" s="579"/>
      <c r="BD820" s="573">
        <f t="shared" ref="BD820:BL820" si="3380">SUM(BD90)</f>
        <v>0</v>
      </c>
      <c r="BE820" s="573">
        <f t="shared" si="3380"/>
        <v>0</v>
      </c>
      <c r="BF820" s="573">
        <f t="shared" si="3380"/>
        <v>0</v>
      </c>
      <c r="BG820" s="573">
        <f t="shared" si="3380"/>
        <v>0</v>
      </c>
      <c r="BH820" s="573">
        <f t="shared" si="3380"/>
        <v>0</v>
      </c>
      <c r="BI820" s="573">
        <f t="shared" si="3380"/>
        <v>0</v>
      </c>
      <c r="BJ820" s="573">
        <f t="shared" si="3380"/>
        <v>0</v>
      </c>
      <c r="BK820" s="573">
        <f t="shared" si="3380"/>
        <v>0</v>
      </c>
      <c r="BL820" s="573">
        <f t="shared" si="3380"/>
        <v>0</v>
      </c>
      <c r="BM820" s="573">
        <f t="shared" ref="BM820:BT820" si="3381">SUM(BM90)</f>
        <v>0</v>
      </c>
      <c r="BN820" s="573">
        <f t="shared" si="3381"/>
        <v>0</v>
      </c>
      <c r="BO820" s="573">
        <f t="shared" si="3381"/>
        <v>0</v>
      </c>
      <c r="BP820" s="573">
        <f t="shared" si="3381"/>
        <v>0</v>
      </c>
      <c r="BQ820" s="573">
        <f t="shared" si="3381"/>
        <v>0</v>
      </c>
      <c r="BR820" s="573">
        <f t="shared" si="3381"/>
        <v>0</v>
      </c>
      <c r="BS820" s="573">
        <f t="shared" si="3381"/>
        <v>0</v>
      </c>
      <c r="BT820" s="573">
        <f t="shared" si="3381"/>
        <v>0</v>
      </c>
      <c r="BU820" s="579"/>
      <c r="BV820" s="580">
        <f t="shared" si="3346"/>
        <v>0</v>
      </c>
      <c r="BW820" s="580">
        <f t="shared" si="3346"/>
        <v>0</v>
      </c>
      <c r="BX820" s="580">
        <f t="shared" si="3346"/>
        <v>0</v>
      </c>
      <c r="BY820" s="580">
        <f t="shared" si="3346"/>
        <v>0</v>
      </c>
      <c r="BZ820" s="398">
        <f t="shared" si="3347"/>
        <v>0</v>
      </c>
      <c r="CA820" s="398">
        <f t="shared" si="3348"/>
        <v>0</v>
      </c>
      <c r="CB820" s="398">
        <f t="shared" si="3349"/>
        <v>0</v>
      </c>
      <c r="CC820" s="465">
        <f t="shared" si="3350"/>
        <v>0</v>
      </c>
      <c r="CD820" s="1113">
        <f t="shared" ref="CD820:CD827" si="338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4">
        <f t="shared" si="3352"/>
        <v>0</v>
      </c>
      <c r="CF820" s="1115">
        <f t="shared" si="3352"/>
        <v>0</v>
      </c>
      <c r="CG820" s="1115">
        <f t="shared" si="3352"/>
        <v>0</v>
      </c>
      <c r="CH820" s="1115">
        <f t="shared" si="3352"/>
        <v>0</v>
      </c>
      <c r="CI820" s="1115">
        <f t="shared" si="3352"/>
        <v>0</v>
      </c>
      <c r="CJ820" s="1115">
        <f t="shared" si="3352"/>
        <v>0</v>
      </c>
      <c r="CK820" s="1116">
        <f t="shared" si="3352"/>
        <v>0</v>
      </c>
      <c r="CL820" s="1116">
        <f t="shared" si="3352"/>
        <v>0</v>
      </c>
      <c r="CM820" s="1116">
        <f t="shared" si="3352"/>
        <v>0</v>
      </c>
      <c r="CN820" s="1115">
        <f t="shared" si="3352"/>
        <v>0</v>
      </c>
      <c r="CO820" s="1115">
        <f t="shared" si="3352"/>
        <v>0</v>
      </c>
      <c r="CP820" s="1115">
        <f t="shared" si="3352"/>
        <v>0</v>
      </c>
      <c r="CQ820" s="1115">
        <f t="shared" si="3352"/>
        <v>0</v>
      </c>
      <c r="CR820" s="1115">
        <f t="shared" si="3352"/>
        <v>0</v>
      </c>
      <c r="CS820" s="1114">
        <f t="shared" si="3352"/>
        <v>0</v>
      </c>
      <c r="CT820" s="1117">
        <f t="shared" si="3352"/>
        <v>0</v>
      </c>
      <c r="CU820" s="312">
        <f t="shared" si="3353"/>
        <v>0</v>
      </c>
      <c r="CV820" s="313">
        <f t="shared" si="3354"/>
        <v>0</v>
      </c>
      <c r="CW820" s="314">
        <f t="shared" si="3355"/>
        <v>0</v>
      </c>
      <c r="CX820" s="314">
        <f t="shared" si="3356"/>
        <v>0</v>
      </c>
      <c r="CY820" s="314">
        <f t="shared" si="3357"/>
        <v>0</v>
      </c>
      <c r="CZ820" s="314">
        <f t="shared" si="3358"/>
        <v>0</v>
      </c>
      <c r="DA820" s="314">
        <f t="shared" si="3359"/>
        <v>0</v>
      </c>
      <c r="DB820" s="315">
        <f t="shared" si="3360"/>
        <v>0</v>
      </c>
      <c r="DC820" s="315">
        <f t="shared" si="3361"/>
        <v>0</v>
      </c>
      <c r="DD820" s="315">
        <f t="shared" si="3362"/>
        <v>0</v>
      </c>
      <c r="DE820" s="314">
        <f t="shared" si="3363"/>
        <v>0</v>
      </c>
      <c r="DF820" s="314">
        <f t="shared" si="3364"/>
        <v>0</v>
      </c>
      <c r="DG820" s="314">
        <f t="shared" si="3365"/>
        <v>0</v>
      </c>
      <c r="DH820" s="314">
        <f t="shared" si="3366"/>
        <v>0</v>
      </c>
      <c r="DI820" s="314">
        <f t="shared" si="3367"/>
        <v>0</v>
      </c>
      <c r="DJ820" s="313">
        <f t="shared" si="3368"/>
        <v>0</v>
      </c>
      <c r="DK820" s="312">
        <f t="shared" si="3369"/>
        <v>0</v>
      </c>
      <c r="DL820" s="428">
        <f t="shared" si="3370"/>
        <v>17</v>
      </c>
      <c r="DM820" s="66">
        <f t="shared" si="3371"/>
        <v>17</v>
      </c>
      <c r="DN820" s="66">
        <f t="shared" si="3372"/>
        <v>17</v>
      </c>
      <c r="DO820" s="66">
        <f t="shared" si="3373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383">SUM(B116)</f>
        <v>0</v>
      </c>
      <c r="C821" s="573">
        <f t="shared" si="3383"/>
        <v>0</v>
      </c>
      <c r="D821" s="573">
        <f t="shared" si="3383"/>
        <v>0</v>
      </c>
      <c r="E821" s="573">
        <f t="shared" si="3383"/>
        <v>0</v>
      </c>
      <c r="F821" s="573">
        <f t="shared" si="3383"/>
        <v>0</v>
      </c>
      <c r="G821" s="573">
        <f t="shared" si="3383"/>
        <v>0</v>
      </c>
      <c r="H821" s="573">
        <f t="shared" si="3383"/>
        <v>0</v>
      </c>
      <c r="I821" s="573">
        <f t="shared" si="3383"/>
        <v>0</v>
      </c>
      <c r="J821" s="573">
        <f t="shared" si="3383"/>
        <v>0</v>
      </c>
      <c r="K821" s="573">
        <f t="shared" ref="K821:R821" si="3384">SUM(K116)</f>
        <v>0</v>
      </c>
      <c r="L821" s="573">
        <f t="shared" si="3384"/>
        <v>0</v>
      </c>
      <c r="M821" s="573">
        <f t="shared" si="3384"/>
        <v>0</v>
      </c>
      <c r="N821" s="573">
        <f t="shared" si="3384"/>
        <v>0</v>
      </c>
      <c r="O821" s="573">
        <f t="shared" si="3384"/>
        <v>0</v>
      </c>
      <c r="P821" s="573">
        <f t="shared" si="3384"/>
        <v>0</v>
      </c>
      <c r="Q821" s="573">
        <f t="shared" si="3384"/>
        <v>0</v>
      </c>
      <c r="R821" s="573">
        <f t="shared" si="3384"/>
        <v>0</v>
      </c>
      <c r="S821" s="579"/>
      <c r="T821" s="573">
        <f t="shared" ref="T821:AB821" si="3385">SUM(T116)</f>
        <v>0</v>
      </c>
      <c r="U821" s="573">
        <f t="shared" si="3385"/>
        <v>0</v>
      </c>
      <c r="V821" s="573">
        <f t="shared" si="3385"/>
        <v>0</v>
      </c>
      <c r="W821" s="573">
        <f t="shared" si="3385"/>
        <v>0</v>
      </c>
      <c r="X821" s="573">
        <f t="shared" si="3385"/>
        <v>0</v>
      </c>
      <c r="Y821" s="573">
        <f t="shared" si="3385"/>
        <v>0</v>
      </c>
      <c r="Z821" s="573">
        <f t="shared" si="3385"/>
        <v>0</v>
      </c>
      <c r="AA821" s="573">
        <f t="shared" si="3385"/>
        <v>0</v>
      </c>
      <c r="AB821" s="573">
        <f t="shared" si="3385"/>
        <v>0</v>
      </c>
      <c r="AC821" s="573">
        <f t="shared" ref="AC821:AJ821" si="3386">SUM(AC116)</f>
        <v>0</v>
      </c>
      <c r="AD821" s="573">
        <f t="shared" si="3386"/>
        <v>0</v>
      </c>
      <c r="AE821" s="573">
        <f t="shared" si="3386"/>
        <v>0</v>
      </c>
      <c r="AF821" s="573">
        <f t="shared" si="3386"/>
        <v>0</v>
      </c>
      <c r="AG821" s="573">
        <f t="shared" si="3386"/>
        <v>0</v>
      </c>
      <c r="AH821" s="573">
        <f t="shared" si="3386"/>
        <v>0</v>
      </c>
      <c r="AI821" s="573">
        <f t="shared" si="3386"/>
        <v>0</v>
      </c>
      <c r="AJ821" s="573">
        <f t="shared" si="3386"/>
        <v>0</v>
      </c>
      <c r="AK821" s="579"/>
      <c r="AL821" s="573">
        <f t="shared" ref="AL821:AT821" si="3387">SUM(AL116)</f>
        <v>2.7705627705627709E-2</v>
      </c>
      <c r="AM821" s="573">
        <f t="shared" si="3387"/>
        <v>1.4959773863883452E-2</v>
      </c>
      <c r="AN821" s="573">
        <f t="shared" si="3387"/>
        <v>5.2185257664709721E-4</v>
      </c>
      <c r="AO821" s="573">
        <f t="shared" si="3387"/>
        <v>4.4879321591650354E-2</v>
      </c>
      <c r="AP821" s="573">
        <f t="shared" si="3387"/>
        <v>5.8447488584474884E-2</v>
      </c>
      <c r="AQ821" s="573">
        <f t="shared" si="3387"/>
        <v>8.8714938030006518E-2</v>
      </c>
      <c r="AR821" s="573">
        <f t="shared" si="3387"/>
        <v>2.3483365949119372E-2</v>
      </c>
      <c r="AS821" s="573">
        <f t="shared" si="3387"/>
        <v>6.2622309197651656E-3</v>
      </c>
      <c r="AT821" s="573">
        <f t="shared" si="3387"/>
        <v>5.6360078277886493E-2</v>
      </c>
      <c r="AU821" s="573">
        <f t="shared" ref="AU821:BB821" si="3388">SUM(AU116)</f>
        <v>0</v>
      </c>
      <c r="AV821" s="573">
        <f t="shared" si="3388"/>
        <v>0</v>
      </c>
      <c r="AW821" s="573">
        <f t="shared" si="3388"/>
        <v>0</v>
      </c>
      <c r="AX821" s="573">
        <f t="shared" si="3388"/>
        <v>0</v>
      </c>
      <c r="AY821" s="573">
        <f t="shared" si="3388"/>
        <v>0</v>
      </c>
      <c r="AZ821" s="573">
        <f t="shared" si="3388"/>
        <v>0</v>
      </c>
      <c r="BA821" s="573">
        <f t="shared" si="3388"/>
        <v>0</v>
      </c>
      <c r="BB821" s="573">
        <f t="shared" si="3388"/>
        <v>0</v>
      </c>
      <c r="BC821" s="579"/>
      <c r="BD821" s="573">
        <f t="shared" ref="BD821:BL821" si="3389">SUM(BD116)</f>
        <v>2.9919547727766903E-2</v>
      </c>
      <c r="BE821" s="573">
        <f t="shared" si="3389"/>
        <v>2.2961513372472278E-2</v>
      </c>
      <c r="BF821" s="573">
        <f t="shared" si="3389"/>
        <v>3.7990867579908674E-2</v>
      </c>
      <c r="BG821" s="573">
        <f t="shared" si="3389"/>
        <v>2.9223744292237445E-2</v>
      </c>
      <c r="BH821" s="573">
        <f t="shared" si="3389"/>
        <v>5.0097847358121325E-2</v>
      </c>
      <c r="BI821" s="573">
        <f t="shared" si="3389"/>
        <v>2.1470506010623426E-2</v>
      </c>
      <c r="BJ821" s="573">
        <f t="shared" si="3389"/>
        <v>4.1748206131767773E-2</v>
      </c>
      <c r="BK821" s="573">
        <f t="shared" si="3389"/>
        <v>5.2185257664709724E-2</v>
      </c>
      <c r="BL821" s="573">
        <f t="shared" si="3389"/>
        <v>3.4790171776473151E-2</v>
      </c>
      <c r="BM821" s="573">
        <f t="shared" ref="BM821:BT821" si="3390">SUM(BM116)</f>
        <v>0</v>
      </c>
      <c r="BN821" s="573">
        <f t="shared" si="3390"/>
        <v>0</v>
      </c>
      <c r="BO821" s="573">
        <f t="shared" si="3390"/>
        <v>0</v>
      </c>
      <c r="BP821" s="573">
        <f t="shared" si="3390"/>
        <v>0</v>
      </c>
      <c r="BQ821" s="573">
        <f t="shared" si="3390"/>
        <v>0</v>
      </c>
      <c r="BR821" s="573">
        <f t="shared" si="3390"/>
        <v>0</v>
      </c>
      <c r="BS821" s="573">
        <f t="shared" si="3390"/>
        <v>0</v>
      </c>
      <c r="BT821" s="573">
        <f t="shared" si="3390"/>
        <v>0</v>
      </c>
      <c r="BU821" s="579"/>
      <c r="BV821" s="580">
        <f t="shared" ref="BV821:BY822" si="3391">SUM(BV116)</f>
        <v>0</v>
      </c>
      <c r="BW821" s="580">
        <f t="shared" si="3391"/>
        <v>0</v>
      </c>
      <c r="BX821" s="580">
        <f t="shared" si="3391"/>
        <v>1.8786692759295499E-2</v>
      </c>
      <c r="BY821" s="580">
        <f t="shared" si="3391"/>
        <v>5.1350293542074363E-2</v>
      </c>
      <c r="BZ821" s="398">
        <f t="shared" si="3347"/>
        <v>0</v>
      </c>
      <c r="CA821" s="398">
        <f t="shared" si="3348"/>
        <v>0</v>
      </c>
      <c r="CB821" s="398">
        <f t="shared" si="3349"/>
        <v>1.55079826312703E-2</v>
      </c>
      <c r="CC821" s="465">
        <f t="shared" si="3350"/>
        <v>1.78801602832914E-2</v>
      </c>
      <c r="CD821" s="1113">
        <f t="shared" si="3382"/>
        <v>0</v>
      </c>
      <c r="CE821" s="1114">
        <f t="shared" si="3352"/>
        <v>0</v>
      </c>
      <c r="CF821" s="1115">
        <f t="shared" si="3352"/>
        <v>0</v>
      </c>
      <c r="CG821" s="1115">
        <f t="shared" si="3352"/>
        <v>0</v>
      </c>
      <c r="CH821" s="1115">
        <f t="shared" si="3352"/>
        <v>0</v>
      </c>
      <c r="CI821" s="1115">
        <f t="shared" si="3352"/>
        <v>0</v>
      </c>
      <c r="CJ821" s="1115">
        <f t="shared" si="3352"/>
        <v>0</v>
      </c>
      <c r="CK821" s="1116">
        <f t="shared" si="3352"/>
        <v>0</v>
      </c>
      <c r="CL821" s="1116">
        <f t="shared" si="3352"/>
        <v>2.1470506010623426E-2</v>
      </c>
      <c r="CM821" s="1116">
        <f t="shared" si="3352"/>
        <v>2.2961513372472278E-2</v>
      </c>
      <c r="CN821" s="1115">
        <f t="shared" si="3352"/>
        <v>2.9223744292237445E-2</v>
      </c>
      <c r="CO821" s="1115">
        <f t="shared" si="3352"/>
        <v>2.9919547727766903E-2</v>
      </c>
      <c r="CP821" s="1115">
        <f t="shared" si="3352"/>
        <v>3.4790171776473151E-2</v>
      </c>
      <c r="CQ821" s="1115">
        <f t="shared" si="3352"/>
        <v>3.7990867579908674E-2</v>
      </c>
      <c r="CR821" s="1115">
        <f t="shared" si="3352"/>
        <v>4.1748206131767773E-2</v>
      </c>
      <c r="CS821" s="1114">
        <f t="shared" si="3352"/>
        <v>5.0097847358121325E-2</v>
      </c>
      <c r="CT821" s="1117">
        <f t="shared" si="3352"/>
        <v>5.2185257664709724E-2</v>
      </c>
      <c r="CU821" s="312">
        <f t="shared" si="3353"/>
        <v>0</v>
      </c>
      <c r="CV821" s="313">
        <f t="shared" si="3354"/>
        <v>0</v>
      </c>
      <c r="CW821" s="314">
        <f t="shared" si="3355"/>
        <v>0</v>
      </c>
      <c r="CX821" s="314">
        <f t="shared" si="3356"/>
        <v>0</v>
      </c>
      <c r="CY821" s="314">
        <f t="shared" si="3357"/>
        <v>0</v>
      </c>
      <c r="CZ821" s="314">
        <f t="shared" si="3358"/>
        <v>0</v>
      </c>
      <c r="DA821" s="314">
        <f t="shared" si="3359"/>
        <v>0</v>
      </c>
      <c r="DB821" s="315">
        <f t="shared" si="3360"/>
        <v>0</v>
      </c>
      <c r="DC821" s="315">
        <f t="shared" si="3361"/>
        <v>2.1470506010623426E-2</v>
      </c>
      <c r="DD821" s="315">
        <f t="shared" si="3362"/>
        <v>2.2961513372472278E-2</v>
      </c>
      <c r="DE821" s="314">
        <f t="shared" si="3363"/>
        <v>2.9223744292237445E-2</v>
      </c>
      <c r="DF821" s="314">
        <f t="shared" si="3364"/>
        <v>2.9919547727766903E-2</v>
      </c>
      <c r="DG821" s="314">
        <f t="shared" si="3365"/>
        <v>3.4790171776473151E-2</v>
      </c>
      <c r="DH821" s="314">
        <f t="shared" si="3366"/>
        <v>3.7990867579908674E-2</v>
      </c>
      <c r="DI821" s="314">
        <f t="shared" si="3367"/>
        <v>4.1748206131767773E-2</v>
      </c>
      <c r="DJ821" s="313">
        <f t="shared" si="3368"/>
        <v>5.0097847358121325E-2</v>
      </c>
      <c r="DK821" s="312">
        <f t="shared" si="3369"/>
        <v>5.2185257664709724E-2</v>
      </c>
      <c r="DL821" s="428">
        <f t="shared" si="3370"/>
        <v>17</v>
      </c>
      <c r="DM821" s="66">
        <f t="shared" si="3371"/>
        <v>17</v>
      </c>
      <c r="DN821" s="66">
        <f t="shared" si="3372"/>
        <v>17</v>
      </c>
      <c r="DO821" s="66">
        <f t="shared" si="3373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392">SUM(B117)</f>
        <v>0</v>
      </c>
      <c r="C822" s="573">
        <f t="shared" si="3392"/>
        <v>0</v>
      </c>
      <c r="D822" s="573">
        <f t="shared" si="3392"/>
        <v>0</v>
      </c>
      <c r="E822" s="573">
        <f t="shared" si="3392"/>
        <v>0</v>
      </c>
      <c r="F822" s="573">
        <f t="shared" si="3392"/>
        <v>0</v>
      </c>
      <c r="G822" s="573">
        <f t="shared" si="3392"/>
        <v>0</v>
      </c>
      <c r="H822" s="573">
        <f t="shared" si="3392"/>
        <v>0</v>
      </c>
      <c r="I822" s="573">
        <f t="shared" si="3392"/>
        <v>0</v>
      </c>
      <c r="J822" s="573">
        <f t="shared" si="3392"/>
        <v>0</v>
      </c>
      <c r="K822" s="573">
        <f t="shared" ref="K822:R822" si="3393">SUM(K117)</f>
        <v>0</v>
      </c>
      <c r="L822" s="573">
        <f t="shared" si="3393"/>
        <v>0</v>
      </c>
      <c r="M822" s="573">
        <f t="shared" si="3393"/>
        <v>0</v>
      </c>
      <c r="N822" s="573">
        <f t="shared" si="3393"/>
        <v>0</v>
      </c>
      <c r="O822" s="573">
        <f t="shared" si="3393"/>
        <v>0</v>
      </c>
      <c r="P822" s="573">
        <f t="shared" si="3393"/>
        <v>0</v>
      </c>
      <c r="Q822" s="573">
        <f t="shared" si="3393"/>
        <v>0</v>
      </c>
      <c r="R822" s="573">
        <f t="shared" si="3393"/>
        <v>0</v>
      </c>
      <c r="S822" s="579"/>
      <c r="T822" s="573">
        <f t="shared" ref="T822:AB822" si="3394">SUM(T117)</f>
        <v>0</v>
      </c>
      <c r="U822" s="573">
        <f t="shared" si="3394"/>
        <v>0</v>
      </c>
      <c r="V822" s="573">
        <f t="shared" si="3394"/>
        <v>0</v>
      </c>
      <c r="W822" s="573">
        <f t="shared" si="3394"/>
        <v>0</v>
      </c>
      <c r="X822" s="573">
        <f t="shared" si="3394"/>
        <v>0</v>
      </c>
      <c r="Y822" s="573">
        <f t="shared" si="3394"/>
        <v>0</v>
      </c>
      <c r="Z822" s="573">
        <f t="shared" si="3394"/>
        <v>0</v>
      </c>
      <c r="AA822" s="573">
        <f t="shared" si="3394"/>
        <v>0</v>
      </c>
      <c r="AB822" s="573">
        <f t="shared" si="3394"/>
        <v>0</v>
      </c>
      <c r="AC822" s="573">
        <f t="shared" ref="AC822:AJ822" si="3395">SUM(AC117)</f>
        <v>0</v>
      </c>
      <c r="AD822" s="573">
        <f t="shared" si="3395"/>
        <v>0</v>
      </c>
      <c r="AE822" s="573">
        <f t="shared" si="3395"/>
        <v>0</v>
      </c>
      <c r="AF822" s="573">
        <f t="shared" si="3395"/>
        <v>0</v>
      </c>
      <c r="AG822" s="573">
        <f t="shared" si="3395"/>
        <v>0</v>
      </c>
      <c r="AH822" s="573">
        <f t="shared" si="3395"/>
        <v>0</v>
      </c>
      <c r="AI822" s="573">
        <f t="shared" si="3395"/>
        <v>0</v>
      </c>
      <c r="AJ822" s="573">
        <f t="shared" si="3395"/>
        <v>0</v>
      </c>
      <c r="AK822" s="579"/>
      <c r="AL822" s="573">
        <f t="shared" ref="AL822:AT822" si="3396">SUM(AL117)</f>
        <v>2.5618217399039314E-2</v>
      </c>
      <c r="AM822" s="573">
        <f t="shared" si="3396"/>
        <v>1.5655577299412915E-2</v>
      </c>
      <c r="AN822" s="573">
        <f t="shared" si="3396"/>
        <v>1.1741682974559686E-2</v>
      </c>
      <c r="AO822" s="573">
        <f t="shared" si="3396"/>
        <v>2.5048923679060663E-2</v>
      </c>
      <c r="AP822" s="573">
        <f t="shared" si="3396"/>
        <v>2.5048923679060666E-2</v>
      </c>
      <c r="AQ822" s="573">
        <f t="shared" si="3396"/>
        <v>2.0874103065883887E-2</v>
      </c>
      <c r="AR822" s="573">
        <f t="shared" si="3396"/>
        <v>0</v>
      </c>
      <c r="AS822" s="573">
        <f t="shared" si="3396"/>
        <v>0</v>
      </c>
      <c r="AT822" s="573">
        <f t="shared" si="3396"/>
        <v>0</v>
      </c>
      <c r="AU822" s="573">
        <f t="shared" ref="AU822:BB822" si="3397">SUM(AU117)</f>
        <v>0</v>
      </c>
      <c r="AV822" s="573">
        <f t="shared" si="3397"/>
        <v>0</v>
      </c>
      <c r="AW822" s="573">
        <f t="shared" si="3397"/>
        <v>0</v>
      </c>
      <c r="AX822" s="573">
        <f t="shared" si="3397"/>
        <v>0</v>
      </c>
      <c r="AY822" s="573">
        <f t="shared" si="3397"/>
        <v>0</v>
      </c>
      <c r="AZ822" s="573">
        <f t="shared" si="3397"/>
        <v>0</v>
      </c>
      <c r="BA822" s="573">
        <f t="shared" si="3397"/>
        <v>0</v>
      </c>
      <c r="BB822" s="573">
        <f t="shared" si="3397"/>
        <v>0</v>
      </c>
      <c r="BC822" s="579"/>
      <c r="BD822" s="573">
        <f t="shared" ref="BD822:BL822" si="3398">SUM(BD117)</f>
        <v>3.131115459882583E-2</v>
      </c>
      <c r="BE822" s="573">
        <f t="shared" si="3398"/>
        <v>1.5655577299412915E-2</v>
      </c>
      <c r="BF822" s="573">
        <f t="shared" si="3398"/>
        <v>3.7573385518590997E-2</v>
      </c>
      <c r="BG822" s="573">
        <f t="shared" si="3398"/>
        <v>3.0058708414872799E-2</v>
      </c>
      <c r="BH822" s="573">
        <f t="shared" si="3398"/>
        <v>4.6340508806262233E-2</v>
      </c>
      <c r="BI822" s="573">
        <f t="shared" si="3398"/>
        <v>1.0735253005311713E-2</v>
      </c>
      <c r="BJ822" s="573">
        <f t="shared" si="3398"/>
        <v>3.3398564905414214E-2</v>
      </c>
      <c r="BK822" s="573">
        <f t="shared" si="3398"/>
        <v>0</v>
      </c>
      <c r="BL822" s="573">
        <f t="shared" si="3398"/>
        <v>0</v>
      </c>
      <c r="BM822" s="573">
        <f t="shared" ref="BM822:BT822" si="3399">SUM(BM117)</f>
        <v>0</v>
      </c>
      <c r="BN822" s="573">
        <f t="shared" si="3399"/>
        <v>0</v>
      </c>
      <c r="BO822" s="573">
        <f t="shared" si="3399"/>
        <v>0</v>
      </c>
      <c r="BP822" s="573">
        <f t="shared" si="3399"/>
        <v>0</v>
      </c>
      <c r="BQ822" s="573">
        <f t="shared" si="3399"/>
        <v>0</v>
      </c>
      <c r="BR822" s="573">
        <f t="shared" si="3399"/>
        <v>0</v>
      </c>
      <c r="BS822" s="573">
        <f t="shared" si="3399"/>
        <v>0</v>
      </c>
      <c r="BT822" s="573">
        <f t="shared" si="3399"/>
        <v>0</v>
      </c>
      <c r="BU822" s="579"/>
      <c r="BV822" s="580">
        <f t="shared" si="3391"/>
        <v>0</v>
      </c>
      <c r="BW822" s="580">
        <f t="shared" si="3391"/>
        <v>0</v>
      </c>
      <c r="BX822" s="580">
        <f t="shared" si="3391"/>
        <v>1.4090019569471625E-2</v>
      </c>
      <c r="BY822" s="580">
        <f t="shared" si="3391"/>
        <v>3.3816046966731898E-2</v>
      </c>
      <c r="BZ822" s="398">
        <f t="shared" si="3347"/>
        <v>0</v>
      </c>
      <c r="CA822" s="398">
        <f t="shared" si="3348"/>
        <v>0</v>
      </c>
      <c r="CB822" s="398">
        <f t="shared" si="3349"/>
        <v>6.5579473798651877E-3</v>
      </c>
      <c r="CC822" s="465">
        <f t="shared" si="3350"/>
        <v>1.058217624949523E-2</v>
      </c>
      <c r="CD822" s="1113">
        <f t="shared" si="3382"/>
        <v>0</v>
      </c>
      <c r="CE822" s="1114">
        <f t="shared" si="3352"/>
        <v>0</v>
      </c>
      <c r="CF822" s="1115">
        <f t="shared" si="3352"/>
        <v>0</v>
      </c>
      <c r="CG822" s="1115">
        <f t="shared" si="3352"/>
        <v>0</v>
      </c>
      <c r="CH822" s="1115">
        <f t="shared" si="3352"/>
        <v>0</v>
      </c>
      <c r="CI822" s="1115">
        <f t="shared" si="3352"/>
        <v>0</v>
      </c>
      <c r="CJ822" s="1115">
        <f t="shared" si="3352"/>
        <v>0</v>
      </c>
      <c r="CK822" s="1116">
        <f t="shared" si="3352"/>
        <v>0</v>
      </c>
      <c r="CL822" s="1116">
        <f t="shared" si="3352"/>
        <v>0</v>
      </c>
      <c r="CM822" s="1116">
        <f t="shared" si="3352"/>
        <v>0</v>
      </c>
      <c r="CN822" s="1115">
        <f t="shared" si="3352"/>
        <v>1.0735253005311713E-2</v>
      </c>
      <c r="CO822" s="1115">
        <f t="shared" si="3352"/>
        <v>1.5655577299412915E-2</v>
      </c>
      <c r="CP822" s="1115">
        <f t="shared" si="3352"/>
        <v>3.0058708414872799E-2</v>
      </c>
      <c r="CQ822" s="1115">
        <f t="shared" si="3352"/>
        <v>3.131115459882583E-2</v>
      </c>
      <c r="CR822" s="1115">
        <f t="shared" si="3352"/>
        <v>3.3398564905414214E-2</v>
      </c>
      <c r="CS822" s="1114">
        <f t="shared" si="3352"/>
        <v>3.7573385518590997E-2</v>
      </c>
      <c r="CT822" s="1117">
        <f t="shared" si="3352"/>
        <v>4.6340508806262233E-2</v>
      </c>
      <c r="CU822" s="312">
        <f t="shared" si="3353"/>
        <v>0</v>
      </c>
      <c r="CV822" s="313">
        <f t="shared" si="3354"/>
        <v>0</v>
      </c>
      <c r="CW822" s="314">
        <f t="shared" si="3355"/>
        <v>0</v>
      </c>
      <c r="CX822" s="314">
        <f t="shared" si="3356"/>
        <v>0</v>
      </c>
      <c r="CY822" s="314">
        <f t="shared" si="3357"/>
        <v>0</v>
      </c>
      <c r="CZ822" s="314">
        <f t="shared" si="3358"/>
        <v>0</v>
      </c>
      <c r="DA822" s="314">
        <f t="shared" si="3359"/>
        <v>0</v>
      </c>
      <c r="DB822" s="315">
        <f t="shared" si="3360"/>
        <v>0</v>
      </c>
      <c r="DC822" s="315">
        <f t="shared" si="3361"/>
        <v>0</v>
      </c>
      <c r="DD822" s="315">
        <f t="shared" si="3362"/>
        <v>0</v>
      </c>
      <c r="DE822" s="314">
        <f t="shared" si="3363"/>
        <v>1.0735253005311713E-2</v>
      </c>
      <c r="DF822" s="314">
        <f t="shared" si="3364"/>
        <v>1.5655577299412915E-2</v>
      </c>
      <c r="DG822" s="314">
        <f t="shared" si="3365"/>
        <v>3.0058708414872799E-2</v>
      </c>
      <c r="DH822" s="314">
        <f t="shared" si="3366"/>
        <v>3.131115459882583E-2</v>
      </c>
      <c r="DI822" s="314">
        <f t="shared" si="3367"/>
        <v>3.3398564905414214E-2</v>
      </c>
      <c r="DJ822" s="313">
        <f t="shared" si="3368"/>
        <v>3.7573385518590997E-2</v>
      </c>
      <c r="DK822" s="312">
        <f t="shared" si="3369"/>
        <v>4.6340508806262233E-2</v>
      </c>
      <c r="DL822" s="428">
        <f t="shared" si="3370"/>
        <v>17</v>
      </c>
      <c r="DM822" s="66">
        <f t="shared" si="3371"/>
        <v>17</v>
      </c>
      <c r="DN822" s="66">
        <f t="shared" si="3372"/>
        <v>17</v>
      </c>
      <c r="DO822" s="66">
        <f t="shared" si="3373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00">SUM(B144)</f>
        <v>0</v>
      </c>
      <c r="C823" s="573">
        <f t="shared" si="3400"/>
        <v>0</v>
      </c>
      <c r="D823" s="573">
        <f t="shared" si="3400"/>
        <v>0</v>
      </c>
      <c r="E823" s="573">
        <f t="shared" si="3400"/>
        <v>0</v>
      </c>
      <c r="F823" s="573">
        <f t="shared" si="3400"/>
        <v>0</v>
      </c>
      <c r="G823" s="573">
        <f t="shared" si="3400"/>
        <v>0</v>
      </c>
      <c r="H823" s="573">
        <f t="shared" si="3400"/>
        <v>0</v>
      </c>
      <c r="I823" s="573">
        <f t="shared" si="3400"/>
        <v>0</v>
      </c>
      <c r="J823" s="573">
        <f t="shared" si="3400"/>
        <v>0</v>
      </c>
      <c r="K823" s="573">
        <f t="shared" ref="K823:R823" si="3401">SUM(K144)</f>
        <v>0</v>
      </c>
      <c r="L823" s="573">
        <f t="shared" si="3401"/>
        <v>0</v>
      </c>
      <c r="M823" s="573">
        <f t="shared" si="3401"/>
        <v>0</v>
      </c>
      <c r="N823" s="573">
        <f t="shared" si="3401"/>
        <v>0</v>
      </c>
      <c r="O823" s="573">
        <f t="shared" si="3401"/>
        <v>0</v>
      </c>
      <c r="P823" s="573">
        <f t="shared" si="3401"/>
        <v>0</v>
      </c>
      <c r="Q823" s="573">
        <f t="shared" si="3401"/>
        <v>0</v>
      </c>
      <c r="R823" s="573">
        <f t="shared" si="3401"/>
        <v>0</v>
      </c>
      <c r="S823" s="579"/>
      <c r="T823" s="573">
        <f t="shared" ref="T823:AB823" si="3402">SUM(T144)</f>
        <v>0</v>
      </c>
      <c r="U823" s="573">
        <f t="shared" si="3402"/>
        <v>0</v>
      </c>
      <c r="V823" s="573">
        <f t="shared" si="3402"/>
        <v>0</v>
      </c>
      <c r="W823" s="573">
        <f t="shared" si="3402"/>
        <v>0</v>
      </c>
      <c r="X823" s="573">
        <f t="shared" si="3402"/>
        <v>0</v>
      </c>
      <c r="Y823" s="573">
        <f t="shared" si="3402"/>
        <v>0</v>
      </c>
      <c r="Z823" s="573">
        <f t="shared" si="3402"/>
        <v>0</v>
      </c>
      <c r="AA823" s="573">
        <f t="shared" si="3402"/>
        <v>0</v>
      </c>
      <c r="AB823" s="573">
        <f t="shared" si="3402"/>
        <v>0</v>
      </c>
      <c r="AC823" s="573">
        <f t="shared" ref="AC823:AJ823" si="3403">SUM(AC144)</f>
        <v>0</v>
      </c>
      <c r="AD823" s="573">
        <f t="shared" si="3403"/>
        <v>0</v>
      </c>
      <c r="AE823" s="573">
        <f t="shared" si="3403"/>
        <v>0</v>
      </c>
      <c r="AF823" s="573">
        <f t="shared" si="3403"/>
        <v>0</v>
      </c>
      <c r="AG823" s="573">
        <f t="shared" si="3403"/>
        <v>0</v>
      </c>
      <c r="AH823" s="573">
        <f t="shared" si="3403"/>
        <v>0</v>
      </c>
      <c r="AI823" s="573">
        <f t="shared" si="3403"/>
        <v>0</v>
      </c>
      <c r="AJ823" s="573">
        <f t="shared" si="3403"/>
        <v>0</v>
      </c>
      <c r="AK823" s="579"/>
      <c r="AL823" s="573">
        <f t="shared" ref="AL823:AT823" si="3404">SUM(AL144)</f>
        <v>0</v>
      </c>
      <c r="AM823" s="573">
        <f t="shared" si="3404"/>
        <v>0</v>
      </c>
      <c r="AN823" s="573">
        <f t="shared" si="3404"/>
        <v>0</v>
      </c>
      <c r="AO823" s="573">
        <f t="shared" si="3404"/>
        <v>0</v>
      </c>
      <c r="AP823" s="573">
        <f t="shared" si="3404"/>
        <v>0</v>
      </c>
      <c r="AQ823" s="573">
        <f t="shared" si="3404"/>
        <v>0</v>
      </c>
      <c r="AR823" s="573">
        <f t="shared" si="3404"/>
        <v>0</v>
      </c>
      <c r="AS823" s="573">
        <f t="shared" si="3404"/>
        <v>0</v>
      </c>
      <c r="AT823" s="573">
        <f t="shared" si="3404"/>
        <v>0</v>
      </c>
      <c r="AU823" s="573">
        <f t="shared" ref="AU823:BB823" si="3405">SUM(AU144)</f>
        <v>0</v>
      </c>
      <c r="AV823" s="573">
        <f t="shared" si="3405"/>
        <v>0</v>
      </c>
      <c r="AW823" s="573">
        <f t="shared" si="3405"/>
        <v>0</v>
      </c>
      <c r="AX823" s="573">
        <f t="shared" si="3405"/>
        <v>0</v>
      </c>
      <c r="AY823" s="573">
        <f t="shared" si="3405"/>
        <v>0</v>
      </c>
      <c r="AZ823" s="573">
        <f t="shared" si="3405"/>
        <v>0</v>
      </c>
      <c r="BA823" s="573">
        <f t="shared" si="3405"/>
        <v>0</v>
      </c>
      <c r="BB823" s="573">
        <f t="shared" si="3405"/>
        <v>0</v>
      </c>
      <c r="BC823" s="579"/>
      <c r="BD823" s="573">
        <f t="shared" ref="BD823:BL823" si="3406">SUM(BD144)</f>
        <v>0</v>
      </c>
      <c r="BE823" s="573">
        <f t="shared" si="3406"/>
        <v>0</v>
      </c>
      <c r="BF823" s="573">
        <f t="shared" si="3406"/>
        <v>0</v>
      </c>
      <c r="BG823" s="573">
        <f t="shared" si="3406"/>
        <v>0</v>
      </c>
      <c r="BH823" s="573">
        <f t="shared" si="3406"/>
        <v>0</v>
      </c>
      <c r="BI823" s="573">
        <f t="shared" si="3406"/>
        <v>0</v>
      </c>
      <c r="BJ823" s="573">
        <f t="shared" si="3406"/>
        <v>0</v>
      </c>
      <c r="BK823" s="573">
        <f t="shared" si="3406"/>
        <v>0</v>
      </c>
      <c r="BL823" s="573">
        <f t="shared" si="3406"/>
        <v>0</v>
      </c>
      <c r="BM823" s="573">
        <f t="shared" ref="BM823:BT823" si="3407">SUM(BM144)</f>
        <v>0</v>
      </c>
      <c r="BN823" s="573">
        <f t="shared" si="3407"/>
        <v>0</v>
      </c>
      <c r="BO823" s="573">
        <f t="shared" si="3407"/>
        <v>0</v>
      </c>
      <c r="BP823" s="573">
        <f t="shared" si="3407"/>
        <v>0</v>
      </c>
      <c r="BQ823" s="573">
        <f t="shared" si="3407"/>
        <v>0</v>
      </c>
      <c r="BR823" s="573">
        <f t="shared" si="3407"/>
        <v>0</v>
      </c>
      <c r="BS823" s="573">
        <f t="shared" si="3407"/>
        <v>0</v>
      </c>
      <c r="BT823" s="573">
        <f t="shared" si="3407"/>
        <v>0</v>
      </c>
      <c r="BU823" s="579"/>
      <c r="BV823" s="580">
        <f t="shared" ref="BV823:BY824" si="3408">SUM(BV144)</f>
        <v>0</v>
      </c>
      <c r="BW823" s="580">
        <f t="shared" si="3408"/>
        <v>0</v>
      </c>
      <c r="BX823" s="580">
        <f t="shared" si="3408"/>
        <v>0</v>
      </c>
      <c r="BY823" s="580">
        <f t="shared" si="3408"/>
        <v>0</v>
      </c>
      <c r="BZ823" s="398">
        <f t="shared" si="3347"/>
        <v>0</v>
      </c>
      <c r="CA823" s="398">
        <f t="shared" si="3348"/>
        <v>0</v>
      </c>
      <c r="CB823" s="398">
        <f t="shared" si="3349"/>
        <v>0</v>
      </c>
      <c r="CC823" s="465">
        <f t="shared" si="3350"/>
        <v>0</v>
      </c>
      <c r="CD823" s="1113">
        <f t="shared" si="3382"/>
        <v>0</v>
      </c>
      <c r="CE823" s="1114">
        <f t="shared" si="3352"/>
        <v>0</v>
      </c>
      <c r="CF823" s="1115">
        <f t="shared" si="3352"/>
        <v>0</v>
      </c>
      <c r="CG823" s="1115">
        <f t="shared" si="3352"/>
        <v>0</v>
      </c>
      <c r="CH823" s="1115">
        <f t="shared" si="3352"/>
        <v>0</v>
      </c>
      <c r="CI823" s="1115">
        <f t="shared" si="3352"/>
        <v>0</v>
      </c>
      <c r="CJ823" s="1115">
        <f t="shared" si="3352"/>
        <v>0</v>
      </c>
      <c r="CK823" s="1116">
        <f t="shared" si="3352"/>
        <v>0</v>
      </c>
      <c r="CL823" s="1116">
        <f t="shared" si="3352"/>
        <v>0</v>
      </c>
      <c r="CM823" s="1116">
        <f t="shared" si="3352"/>
        <v>0</v>
      </c>
      <c r="CN823" s="1115">
        <f t="shared" si="3352"/>
        <v>0</v>
      </c>
      <c r="CO823" s="1115">
        <f t="shared" si="3352"/>
        <v>0</v>
      </c>
      <c r="CP823" s="1115">
        <f t="shared" si="3352"/>
        <v>0</v>
      </c>
      <c r="CQ823" s="1115">
        <f t="shared" si="3352"/>
        <v>0</v>
      </c>
      <c r="CR823" s="1115">
        <f t="shared" si="3352"/>
        <v>0</v>
      </c>
      <c r="CS823" s="1114">
        <f t="shared" si="3352"/>
        <v>0</v>
      </c>
      <c r="CT823" s="1117">
        <f t="shared" si="3352"/>
        <v>0</v>
      </c>
      <c r="CU823" s="312">
        <f t="shared" si="3353"/>
        <v>0</v>
      </c>
      <c r="CV823" s="313">
        <f t="shared" si="3354"/>
        <v>0</v>
      </c>
      <c r="CW823" s="314">
        <f t="shared" si="3355"/>
        <v>0</v>
      </c>
      <c r="CX823" s="314">
        <f t="shared" si="3356"/>
        <v>0</v>
      </c>
      <c r="CY823" s="314">
        <f t="shared" si="3357"/>
        <v>0</v>
      </c>
      <c r="CZ823" s="314">
        <f t="shared" si="3358"/>
        <v>0</v>
      </c>
      <c r="DA823" s="314">
        <f t="shared" si="3359"/>
        <v>0</v>
      </c>
      <c r="DB823" s="315">
        <f t="shared" si="3360"/>
        <v>0</v>
      </c>
      <c r="DC823" s="315">
        <f t="shared" si="3361"/>
        <v>0</v>
      </c>
      <c r="DD823" s="315">
        <f t="shared" si="3362"/>
        <v>0</v>
      </c>
      <c r="DE823" s="314">
        <f t="shared" si="3363"/>
        <v>0</v>
      </c>
      <c r="DF823" s="314">
        <f t="shared" si="3364"/>
        <v>0</v>
      </c>
      <c r="DG823" s="314">
        <f t="shared" si="3365"/>
        <v>0</v>
      </c>
      <c r="DH823" s="314">
        <f t="shared" si="3366"/>
        <v>0</v>
      </c>
      <c r="DI823" s="314">
        <f t="shared" si="3367"/>
        <v>0</v>
      </c>
      <c r="DJ823" s="313">
        <f t="shared" si="3368"/>
        <v>0</v>
      </c>
      <c r="DK823" s="312">
        <f t="shared" si="3369"/>
        <v>0</v>
      </c>
      <c r="DL823" s="428">
        <f t="shared" si="3370"/>
        <v>17</v>
      </c>
      <c r="DM823" s="66">
        <f t="shared" si="3371"/>
        <v>17</v>
      </c>
      <c r="DN823" s="66">
        <f t="shared" si="3372"/>
        <v>17</v>
      </c>
      <c r="DO823" s="66">
        <f t="shared" si="3373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09">SUM(B145)</f>
        <v>0</v>
      </c>
      <c r="C824" s="573">
        <f t="shared" si="3409"/>
        <v>0</v>
      </c>
      <c r="D824" s="573">
        <f t="shared" si="3409"/>
        <v>0</v>
      </c>
      <c r="E824" s="573">
        <f t="shared" si="3409"/>
        <v>0</v>
      </c>
      <c r="F824" s="573">
        <f t="shared" si="3409"/>
        <v>0</v>
      </c>
      <c r="G824" s="573">
        <f t="shared" si="3409"/>
        <v>0</v>
      </c>
      <c r="H824" s="573">
        <f t="shared" si="3409"/>
        <v>0</v>
      </c>
      <c r="I824" s="573">
        <f t="shared" si="3409"/>
        <v>0</v>
      </c>
      <c r="J824" s="573">
        <f t="shared" si="3409"/>
        <v>0</v>
      </c>
      <c r="K824" s="573">
        <f t="shared" ref="K824:R824" si="3410">SUM(K145)</f>
        <v>0</v>
      </c>
      <c r="L824" s="573">
        <f t="shared" si="3410"/>
        <v>0</v>
      </c>
      <c r="M824" s="573">
        <f t="shared" si="3410"/>
        <v>0</v>
      </c>
      <c r="N824" s="573">
        <f t="shared" si="3410"/>
        <v>0</v>
      </c>
      <c r="O824" s="573">
        <f t="shared" si="3410"/>
        <v>0</v>
      </c>
      <c r="P824" s="573">
        <f t="shared" si="3410"/>
        <v>0</v>
      </c>
      <c r="Q824" s="573">
        <f t="shared" si="3410"/>
        <v>0</v>
      </c>
      <c r="R824" s="573">
        <f t="shared" si="3410"/>
        <v>0</v>
      </c>
      <c r="S824" s="579"/>
      <c r="T824" s="573">
        <f t="shared" ref="T824:AB824" si="3411">SUM(T145)</f>
        <v>0</v>
      </c>
      <c r="U824" s="573">
        <f t="shared" si="3411"/>
        <v>0</v>
      </c>
      <c r="V824" s="573">
        <f t="shared" si="3411"/>
        <v>0</v>
      </c>
      <c r="W824" s="573">
        <f t="shared" si="3411"/>
        <v>0</v>
      </c>
      <c r="X824" s="573">
        <f t="shared" si="3411"/>
        <v>0</v>
      </c>
      <c r="Y824" s="573">
        <f t="shared" si="3411"/>
        <v>0</v>
      </c>
      <c r="Z824" s="573">
        <f t="shared" si="3411"/>
        <v>0</v>
      </c>
      <c r="AA824" s="573">
        <f t="shared" si="3411"/>
        <v>0</v>
      </c>
      <c r="AB824" s="573">
        <f t="shared" si="3411"/>
        <v>0</v>
      </c>
      <c r="AC824" s="573">
        <f t="shared" ref="AC824:AJ824" si="3412">SUM(AC145)</f>
        <v>0</v>
      </c>
      <c r="AD824" s="573">
        <f t="shared" si="3412"/>
        <v>0</v>
      </c>
      <c r="AE824" s="573">
        <f t="shared" si="3412"/>
        <v>0</v>
      </c>
      <c r="AF824" s="573">
        <f t="shared" si="3412"/>
        <v>0</v>
      </c>
      <c r="AG824" s="573">
        <f t="shared" si="3412"/>
        <v>0</v>
      </c>
      <c r="AH824" s="573">
        <f t="shared" si="3412"/>
        <v>0</v>
      </c>
      <c r="AI824" s="573">
        <f t="shared" si="3412"/>
        <v>0</v>
      </c>
      <c r="AJ824" s="573">
        <f t="shared" si="3412"/>
        <v>0</v>
      </c>
      <c r="AK824" s="579"/>
      <c r="AL824" s="573">
        <f t="shared" ref="AL824:AT824" si="3413">SUM(AL145)</f>
        <v>0</v>
      </c>
      <c r="AM824" s="573">
        <f t="shared" si="3413"/>
        <v>0</v>
      </c>
      <c r="AN824" s="573">
        <f t="shared" si="3413"/>
        <v>0</v>
      </c>
      <c r="AO824" s="573">
        <f t="shared" si="3413"/>
        <v>0</v>
      </c>
      <c r="AP824" s="573">
        <f t="shared" si="3413"/>
        <v>0</v>
      </c>
      <c r="AQ824" s="573">
        <f t="shared" si="3413"/>
        <v>0</v>
      </c>
      <c r="AR824" s="573">
        <f t="shared" si="3413"/>
        <v>0</v>
      </c>
      <c r="AS824" s="573">
        <f t="shared" si="3413"/>
        <v>0</v>
      </c>
      <c r="AT824" s="573">
        <f t="shared" si="3413"/>
        <v>0</v>
      </c>
      <c r="AU824" s="573">
        <f t="shared" ref="AU824:BB824" si="3414">SUM(AU145)</f>
        <v>0</v>
      </c>
      <c r="AV824" s="573">
        <f t="shared" si="3414"/>
        <v>0</v>
      </c>
      <c r="AW824" s="573">
        <f t="shared" si="3414"/>
        <v>0</v>
      </c>
      <c r="AX824" s="573">
        <f t="shared" si="3414"/>
        <v>0</v>
      </c>
      <c r="AY824" s="573">
        <f t="shared" si="3414"/>
        <v>0</v>
      </c>
      <c r="AZ824" s="573">
        <f t="shared" si="3414"/>
        <v>0</v>
      </c>
      <c r="BA824" s="573">
        <f t="shared" si="3414"/>
        <v>0</v>
      </c>
      <c r="BB824" s="573">
        <f t="shared" si="3414"/>
        <v>0</v>
      </c>
      <c r="BC824" s="579"/>
      <c r="BD824" s="573">
        <f t="shared" ref="BD824:BL824" si="3415">SUM(BD145)</f>
        <v>0</v>
      </c>
      <c r="BE824" s="573">
        <f t="shared" si="3415"/>
        <v>0</v>
      </c>
      <c r="BF824" s="573">
        <f t="shared" si="3415"/>
        <v>0</v>
      </c>
      <c r="BG824" s="573">
        <f t="shared" si="3415"/>
        <v>0</v>
      </c>
      <c r="BH824" s="573">
        <f t="shared" si="3415"/>
        <v>0</v>
      </c>
      <c r="BI824" s="573">
        <f t="shared" si="3415"/>
        <v>0</v>
      </c>
      <c r="BJ824" s="573">
        <f t="shared" si="3415"/>
        <v>0</v>
      </c>
      <c r="BK824" s="573">
        <f t="shared" si="3415"/>
        <v>0</v>
      </c>
      <c r="BL824" s="573">
        <f t="shared" si="3415"/>
        <v>0</v>
      </c>
      <c r="BM824" s="573">
        <f t="shared" ref="BM824:BT824" si="3416">SUM(BM145)</f>
        <v>0</v>
      </c>
      <c r="BN824" s="573">
        <f t="shared" si="3416"/>
        <v>0</v>
      </c>
      <c r="BO824" s="573">
        <f t="shared" si="3416"/>
        <v>0</v>
      </c>
      <c r="BP824" s="573">
        <f t="shared" si="3416"/>
        <v>0</v>
      </c>
      <c r="BQ824" s="573">
        <f t="shared" si="3416"/>
        <v>0</v>
      </c>
      <c r="BR824" s="573">
        <f t="shared" si="3416"/>
        <v>0</v>
      </c>
      <c r="BS824" s="573">
        <f t="shared" si="3416"/>
        <v>0</v>
      </c>
      <c r="BT824" s="573">
        <f t="shared" si="3416"/>
        <v>0</v>
      </c>
      <c r="BU824" s="579"/>
      <c r="BV824" s="580">
        <f t="shared" si="3408"/>
        <v>0</v>
      </c>
      <c r="BW824" s="580">
        <f t="shared" si="3408"/>
        <v>0</v>
      </c>
      <c r="BX824" s="580">
        <f t="shared" si="3408"/>
        <v>0</v>
      </c>
      <c r="BY824" s="580">
        <f t="shared" si="3408"/>
        <v>0</v>
      </c>
      <c r="BZ824" s="398">
        <f t="shared" si="3347"/>
        <v>0</v>
      </c>
      <c r="CA824" s="398">
        <f t="shared" si="3348"/>
        <v>0</v>
      </c>
      <c r="CB824" s="398">
        <f t="shared" si="3349"/>
        <v>0</v>
      </c>
      <c r="CC824" s="465">
        <f t="shared" si="3350"/>
        <v>0</v>
      </c>
      <c r="CD824" s="1113">
        <f t="shared" si="3382"/>
        <v>0</v>
      </c>
      <c r="CE824" s="1114">
        <f t="shared" si="3352"/>
        <v>0</v>
      </c>
      <c r="CF824" s="1115">
        <f t="shared" si="3352"/>
        <v>0</v>
      </c>
      <c r="CG824" s="1115">
        <f t="shared" si="3352"/>
        <v>0</v>
      </c>
      <c r="CH824" s="1115">
        <f t="shared" si="3352"/>
        <v>0</v>
      </c>
      <c r="CI824" s="1115">
        <f t="shared" si="3352"/>
        <v>0</v>
      </c>
      <c r="CJ824" s="1115">
        <f t="shared" si="3352"/>
        <v>0</v>
      </c>
      <c r="CK824" s="1116">
        <f t="shared" si="3352"/>
        <v>0</v>
      </c>
      <c r="CL824" s="1116">
        <f t="shared" si="3352"/>
        <v>0</v>
      </c>
      <c r="CM824" s="1116">
        <f t="shared" si="3352"/>
        <v>0</v>
      </c>
      <c r="CN824" s="1115">
        <f t="shared" si="3352"/>
        <v>0</v>
      </c>
      <c r="CO824" s="1115">
        <f t="shared" si="3352"/>
        <v>0</v>
      </c>
      <c r="CP824" s="1115">
        <f t="shared" si="3352"/>
        <v>0</v>
      </c>
      <c r="CQ824" s="1115">
        <f t="shared" si="3352"/>
        <v>0</v>
      </c>
      <c r="CR824" s="1115">
        <f t="shared" si="3352"/>
        <v>0</v>
      </c>
      <c r="CS824" s="1114">
        <f t="shared" si="3352"/>
        <v>0</v>
      </c>
      <c r="CT824" s="1117">
        <f t="shared" si="3352"/>
        <v>0</v>
      </c>
      <c r="CU824" s="312">
        <f t="shared" si="3353"/>
        <v>0</v>
      </c>
      <c r="CV824" s="313">
        <f t="shared" si="3354"/>
        <v>0</v>
      </c>
      <c r="CW824" s="314">
        <f t="shared" si="3355"/>
        <v>0</v>
      </c>
      <c r="CX824" s="314">
        <f t="shared" si="3356"/>
        <v>0</v>
      </c>
      <c r="CY824" s="314">
        <f t="shared" si="3357"/>
        <v>0</v>
      </c>
      <c r="CZ824" s="314">
        <f t="shared" si="3358"/>
        <v>0</v>
      </c>
      <c r="DA824" s="314">
        <f t="shared" si="3359"/>
        <v>0</v>
      </c>
      <c r="DB824" s="315">
        <f t="shared" si="3360"/>
        <v>0</v>
      </c>
      <c r="DC824" s="315">
        <f t="shared" si="3361"/>
        <v>0</v>
      </c>
      <c r="DD824" s="315">
        <f t="shared" si="3362"/>
        <v>0</v>
      </c>
      <c r="DE824" s="314">
        <f t="shared" si="3363"/>
        <v>0</v>
      </c>
      <c r="DF824" s="314">
        <f t="shared" si="3364"/>
        <v>0</v>
      </c>
      <c r="DG824" s="314">
        <f t="shared" si="3365"/>
        <v>0</v>
      </c>
      <c r="DH824" s="314">
        <f t="shared" si="3366"/>
        <v>0</v>
      </c>
      <c r="DI824" s="314">
        <f t="shared" si="3367"/>
        <v>0</v>
      </c>
      <c r="DJ824" s="313">
        <f t="shared" si="3368"/>
        <v>0</v>
      </c>
      <c r="DK824" s="312">
        <f t="shared" si="3369"/>
        <v>0</v>
      </c>
      <c r="DL824" s="428">
        <f t="shared" si="3370"/>
        <v>17</v>
      </c>
      <c r="DM824" s="66">
        <f t="shared" si="3371"/>
        <v>17</v>
      </c>
      <c r="DN824" s="66">
        <f t="shared" si="3372"/>
        <v>17</v>
      </c>
      <c r="DO824" s="66">
        <f t="shared" si="3373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17">SUM(B172)</f>
        <v>0</v>
      </c>
      <c r="C825" s="573">
        <f t="shared" si="3417"/>
        <v>0</v>
      </c>
      <c r="D825" s="573">
        <f t="shared" si="3417"/>
        <v>0</v>
      </c>
      <c r="E825" s="573">
        <f t="shared" si="3417"/>
        <v>0</v>
      </c>
      <c r="F825" s="573">
        <f t="shared" si="3417"/>
        <v>0</v>
      </c>
      <c r="G825" s="573">
        <f t="shared" si="3417"/>
        <v>0</v>
      </c>
      <c r="H825" s="573">
        <f t="shared" si="3417"/>
        <v>0</v>
      </c>
      <c r="I825" s="573">
        <f t="shared" si="3417"/>
        <v>0</v>
      </c>
      <c r="J825" s="573">
        <f t="shared" si="3417"/>
        <v>0</v>
      </c>
      <c r="K825" s="573">
        <f t="shared" ref="K825:R825" si="3418">SUM(K172)</f>
        <v>0</v>
      </c>
      <c r="L825" s="573">
        <f t="shared" si="3418"/>
        <v>0</v>
      </c>
      <c r="M825" s="573">
        <f t="shared" si="3418"/>
        <v>0</v>
      </c>
      <c r="N825" s="573">
        <f t="shared" si="3418"/>
        <v>0</v>
      </c>
      <c r="O825" s="573">
        <f t="shared" si="3418"/>
        <v>0</v>
      </c>
      <c r="P825" s="573">
        <f t="shared" si="3418"/>
        <v>0</v>
      </c>
      <c r="Q825" s="573">
        <f t="shared" si="3418"/>
        <v>0</v>
      </c>
      <c r="R825" s="573">
        <f t="shared" si="3418"/>
        <v>0</v>
      </c>
      <c r="S825" s="579"/>
      <c r="T825" s="573">
        <f t="shared" ref="T825:AB825" si="3419">SUM(T172)</f>
        <v>0</v>
      </c>
      <c r="U825" s="573">
        <f t="shared" si="3419"/>
        <v>0</v>
      </c>
      <c r="V825" s="573">
        <f t="shared" si="3419"/>
        <v>0</v>
      </c>
      <c r="W825" s="573">
        <f t="shared" si="3419"/>
        <v>0</v>
      </c>
      <c r="X825" s="573">
        <f t="shared" si="3419"/>
        <v>0</v>
      </c>
      <c r="Y825" s="573">
        <f t="shared" si="3419"/>
        <v>0</v>
      </c>
      <c r="Z825" s="573">
        <f t="shared" si="3419"/>
        <v>0</v>
      </c>
      <c r="AA825" s="573">
        <f t="shared" si="3419"/>
        <v>0</v>
      </c>
      <c r="AB825" s="573">
        <f t="shared" si="3419"/>
        <v>0</v>
      </c>
      <c r="AC825" s="573">
        <f t="shared" ref="AC825:AJ825" si="3420">SUM(AC172)</f>
        <v>0</v>
      </c>
      <c r="AD825" s="573">
        <f t="shared" si="3420"/>
        <v>0</v>
      </c>
      <c r="AE825" s="573">
        <f t="shared" si="3420"/>
        <v>0</v>
      </c>
      <c r="AF825" s="573">
        <f t="shared" si="3420"/>
        <v>0</v>
      </c>
      <c r="AG825" s="573">
        <f t="shared" si="3420"/>
        <v>0</v>
      </c>
      <c r="AH825" s="573">
        <f t="shared" si="3420"/>
        <v>0</v>
      </c>
      <c r="AI825" s="573">
        <f t="shared" si="3420"/>
        <v>0</v>
      </c>
      <c r="AJ825" s="573">
        <f t="shared" si="3420"/>
        <v>0</v>
      </c>
      <c r="AK825" s="579"/>
      <c r="AL825" s="573">
        <f t="shared" ref="AL825:AT825" si="3421">SUM(AL172)</f>
        <v>0</v>
      </c>
      <c r="AM825" s="573">
        <f t="shared" si="3421"/>
        <v>0</v>
      </c>
      <c r="AN825" s="573">
        <f t="shared" si="3421"/>
        <v>0</v>
      </c>
      <c r="AO825" s="573">
        <f t="shared" si="3421"/>
        <v>0</v>
      </c>
      <c r="AP825" s="573">
        <f t="shared" si="3421"/>
        <v>0</v>
      </c>
      <c r="AQ825" s="573">
        <f t="shared" si="3421"/>
        <v>0</v>
      </c>
      <c r="AR825" s="573">
        <f t="shared" si="3421"/>
        <v>0</v>
      </c>
      <c r="AS825" s="573">
        <f t="shared" si="3421"/>
        <v>0</v>
      </c>
      <c r="AT825" s="573">
        <f t="shared" si="3421"/>
        <v>0</v>
      </c>
      <c r="AU825" s="573">
        <f t="shared" ref="AU825:BB825" si="3422">SUM(AU172)</f>
        <v>0</v>
      </c>
      <c r="AV825" s="573">
        <f t="shared" si="3422"/>
        <v>0</v>
      </c>
      <c r="AW825" s="573">
        <f t="shared" si="3422"/>
        <v>0</v>
      </c>
      <c r="AX825" s="573">
        <f t="shared" si="3422"/>
        <v>0</v>
      </c>
      <c r="AY825" s="573">
        <f t="shared" si="3422"/>
        <v>0</v>
      </c>
      <c r="AZ825" s="573">
        <f t="shared" si="3422"/>
        <v>0</v>
      </c>
      <c r="BA825" s="573">
        <f t="shared" si="3422"/>
        <v>0</v>
      </c>
      <c r="BB825" s="573">
        <f t="shared" si="3422"/>
        <v>0</v>
      </c>
      <c r="BC825" s="579"/>
      <c r="BD825" s="573">
        <f t="shared" ref="BD825:BL825" si="3423">SUM(BD172)</f>
        <v>0</v>
      </c>
      <c r="BE825" s="573">
        <f t="shared" si="3423"/>
        <v>0</v>
      </c>
      <c r="BF825" s="573">
        <f t="shared" si="3423"/>
        <v>0</v>
      </c>
      <c r="BG825" s="573">
        <f t="shared" si="3423"/>
        <v>0</v>
      </c>
      <c r="BH825" s="573">
        <f t="shared" si="3423"/>
        <v>0</v>
      </c>
      <c r="BI825" s="573">
        <f t="shared" si="3423"/>
        <v>0</v>
      </c>
      <c r="BJ825" s="573">
        <f t="shared" si="3423"/>
        <v>0</v>
      </c>
      <c r="BK825" s="573">
        <f t="shared" si="3423"/>
        <v>0</v>
      </c>
      <c r="BL825" s="573">
        <f t="shared" si="3423"/>
        <v>0</v>
      </c>
      <c r="BM825" s="573">
        <f t="shared" ref="BM825:BT825" si="3424">SUM(BM172)</f>
        <v>0</v>
      </c>
      <c r="BN825" s="573">
        <f t="shared" si="3424"/>
        <v>0</v>
      </c>
      <c r="BO825" s="573">
        <f t="shared" si="3424"/>
        <v>0</v>
      </c>
      <c r="BP825" s="573">
        <f t="shared" si="3424"/>
        <v>0</v>
      </c>
      <c r="BQ825" s="573">
        <f t="shared" si="3424"/>
        <v>0</v>
      </c>
      <c r="BR825" s="573">
        <f t="shared" si="3424"/>
        <v>0</v>
      </c>
      <c r="BS825" s="573">
        <f t="shared" si="3424"/>
        <v>0</v>
      </c>
      <c r="BT825" s="573">
        <f t="shared" si="3424"/>
        <v>0</v>
      </c>
      <c r="BU825" s="579"/>
      <c r="BV825" s="580">
        <f t="shared" ref="BV825:BY826" si="3425">SUM(BV172)</f>
        <v>0</v>
      </c>
      <c r="BW825" s="580">
        <f t="shared" si="3425"/>
        <v>0</v>
      </c>
      <c r="BX825" s="580">
        <f t="shared" si="3425"/>
        <v>0</v>
      </c>
      <c r="BY825" s="580">
        <f t="shared" si="3425"/>
        <v>0</v>
      </c>
      <c r="BZ825" s="398">
        <f t="shared" si="3347"/>
        <v>0</v>
      </c>
      <c r="CA825" s="398">
        <f t="shared" si="3348"/>
        <v>0</v>
      </c>
      <c r="CB825" s="398">
        <f t="shared" si="3349"/>
        <v>0</v>
      </c>
      <c r="CC825" s="465">
        <f t="shared" si="3350"/>
        <v>0</v>
      </c>
      <c r="CD825" s="1113">
        <f t="shared" si="3382"/>
        <v>0</v>
      </c>
      <c r="CE825" s="1114">
        <f t="shared" si="3352"/>
        <v>0</v>
      </c>
      <c r="CF825" s="1115">
        <f t="shared" si="3352"/>
        <v>0</v>
      </c>
      <c r="CG825" s="1115">
        <f t="shared" si="3352"/>
        <v>0</v>
      </c>
      <c r="CH825" s="1115">
        <f t="shared" si="3352"/>
        <v>0</v>
      </c>
      <c r="CI825" s="1115">
        <f t="shared" si="3352"/>
        <v>0</v>
      </c>
      <c r="CJ825" s="1115">
        <f t="shared" si="3352"/>
        <v>0</v>
      </c>
      <c r="CK825" s="1116">
        <f t="shared" si="3352"/>
        <v>0</v>
      </c>
      <c r="CL825" s="1116">
        <f t="shared" si="3352"/>
        <v>0</v>
      </c>
      <c r="CM825" s="1116">
        <f t="shared" si="3352"/>
        <v>0</v>
      </c>
      <c r="CN825" s="1115">
        <f t="shared" si="3352"/>
        <v>0</v>
      </c>
      <c r="CO825" s="1115">
        <f t="shared" si="3352"/>
        <v>0</v>
      </c>
      <c r="CP825" s="1115">
        <f t="shared" si="3352"/>
        <v>0</v>
      </c>
      <c r="CQ825" s="1115">
        <f t="shared" si="3352"/>
        <v>0</v>
      </c>
      <c r="CR825" s="1115">
        <f t="shared" si="3352"/>
        <v>0</v>
      </c>
      <c r="CS825" s="1114">
        <f t="shared" si="3352"/>
        <v>0</v>
      </c>
      <c r="CT825" s="1117">
        <f t="shared" si="3352"/>
        <v>0</v>
      </c>
      <c r="CU825" s="312">
        <f t="shared" si="3353"/>
        <v>0</v>
      </c>
      <c r="CV825" s="313">
        <f t="shared" si="3354"/>
        <v>0</v>
      </c>
      <c r="CW825" s="314">
        <f t="shared" si="3355"/>
        <v>0</v>
      </c>
      <c r="CX825" s="314">
        <f t="shared" si="3356"/>
        <v>0</v>
      </c>
      <c r="CY825" s="314">
        <f t="shared" si="3357"/>
        <v>0</v>
      </c>
      <c r="CZ825" s="314">
        <f t="shared" si="3358"/>
        <v>0</v>
      </c>
      <c r="DA825" s="314">
        <f t="shared" si="3359"/>
        <v>0</v>
      </c>
      <c r="DB825" s="315">
        <f t="shared" si="3360"/>
        <v>0</v>
      </c>
      <c r="DC825" s="315">
        <f t="shared" si="3361"/>
        <v>0</v>
      </c>
      <c r="DD825" s="315">
        <f t="shared" si="3362"/>
        <v>0</v>
      </c>
      <c r="DE825" s="314">
        <f t="shared" si="3363"/>
        <v>0</v>
      </c>
      <c r="DF825" s="314">
        <f t="shared" si="3364"/>
        <v>0</v>
      </c>
      <c r="DG825" s="314">
        <f t="shared" si="3365"/>
        <v>0</v>
      </c>
      <c r="DH825" s="314">
        <f t="shared" si="3366"/>
        <v>0</v>
      </c>
      <c r="DI825" s="314">
        <f t="shared" si="3367"/>
        <v>0</v>
      </c>
      <c r="DJ825" s="313">
        <f t="shared" si="3368"/>
        <v>0</v>
      </c>
      <c r="DK825" s="312">
        <f t="shared" si="3369"/>
        <v>0</v>
      </c>
      <c r="DL825" s="428">
        <f t="shared" si="3370"/>
        <v>17</v>
      </c>
      <c r="DM825" s="66">
        <f t="shared" si="3371"/>
        <v>17</v>
      </c>
      <c r="DN825" s="66">
        <f t="shared" si="3372"/>
        <v>17</v>
      </c>
      <c r="DO825" s="66">
        <f t="shared" si="3373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26">SUM(B173)</f>
        <v>0</v>
      </c>
      <c r="C826" s="573">
        <f t="shared" si="3426"/>
        <v>0</v>
      </c>
      <c r="D826" s="573">
        <f t="shared" si="3426"/>
        <v>0</v>
      </c>
      <c r="E826" s="573">
        <f t="shared" si="3426"/>
        <v>0</v>
      </c>
      <c r="F826" s="573">
        <f t="shared" si="3426"/>
        <v>0</v>
      </c>
      <c r="G826" s="573">
        <f t="shared" si="3426"/>
        <v>0</v>
      </c>
      <c r="H826" s="573">
        <f t="shared" si="3426"/>
        <v>0</v>
      </c>
      <c r="I826" s="573">
        <f t="shared" si="3426"/>
        <v>0</v>
      </c>
      <c r="J826" s="573">
        <f t="shared" si="3426"/>
        <v>0</v>
      </c>
      <c r="K826" s="573">
        <f t="shared" ref="K826:R826" si="3427">SUM(K173)</f>
        <v>0</v>
      </c>
      <c r="L826" s="573">
        <f t="shared" si="3427"/>
        <v>0</v>
      </c>
      <c r="M826" s="573">
        <f t="shared" si="3427"/>
        <v>0</v>
      </c>
      <c r="N826" s="573">
        <f t="shared" si="3427"/>
        <v>0</v>
      </c>
      <c r="O826" s="573">
        <f t="shared" si="3427"/>
        <v>0</v>
      </c>
      <c r="P826" s="573">
        <f t="shared" si="3427"/>
        <v>0</v>
      </c>
      <c r="Q826" s="573">
        <f t="shared" si="3427"/>
        <v>0</v>
      </c>
      <c r="R826" s="573">
        <f t="shared" si="3427"/>
        <v>0</v>
      </c>
      <c r="S826" s="579"/>
      <c r="T826" s="573">
        <f t="shared" ref="T826:AB826" si="3428">SUM(T173)</f>
        <v>0</v>
      </c>
      <c r="U826" s="573">
        <f t="shared" si="3428"/>
        <v>0</v>
      </c>
      <c r="V826" s="573">
        <f t="shared" si="3428"/>
        <v>0</v>
      </c>
      <c r="W826" s="573">
        <f t="shared" si="3428"/>
        <v>0</v>
      </c>
      <c r="X826" s="573">
        <f t="shared" si="3428"/>
        <v>0</v>
      </c>
      <c r="Y826" s="573">
        <f t="shared" si="3428"/>
        <v>0</v>
      </c>
      <c r="Z826" s="573">
        <f t="shared" si="3428"/>
        <v>0</v>
      </c>
      <c r="AA826" s="573">
        <f t="shared" si="3428"/>
        <v>0</v>
      </c>
      <c r="AB826" s="573">
        <f t="shared" si="3428"/>
        <v>0</v>
      </c>
      <c r="AC826" s="573">
        <f t="shared" ref="AC826:AJ826" si="3429">SUM(AC173)</f>
        <v>0</v>
      </c>
      <c r="AD826" s="573">
        <f t="shared" si="3429"/>
        <v>0</v>
      </c>
      <c r="AE826" s="573">
        <f t="shared" si="3429"/>
        <v>0</v>
      </c>
      <c r="AF826" s="573">
        <f t="shared" si="3429"/>
        <v>0</v>
      </c>
      <c r="AG826" s="573">
        <f t="shared" si="3429"/>
        <v>0</v>
      </c>
      <c r="AH826" s="573">
        <f t="shared" si="3429"/>
        <v>0</v>
      </c>
      <c r="AI826" s="573">
        <f t="shared" si="3429"/>
        <v>0</v>
      </c>
      <c r="AJ826" s="573">
        <f t="shared" si="3429"/>
        <v>0</v>
      </c>
      <c r="AK826" s="579"/>
      <c r="AL826" s="573">
        <f t="shared" ref="AL826:AT826" si="3430">SUM(AL173)</f>
        <v>0</v>
      </c>
      <c r="AM826" s="573">
        <f t="shared" si="3430"/>
        <v>0</v>
      </c>
      <c r="AN826" s="573">
        <f t="shared" si="3430"/>
        <v>0</v>
      </c>
      <c r="AO826" s="573">
        <f t="shared" si="3430"/>
        <v>0</v>
      </c>
      <c r="AP826" s="573">
        <f t="shared" si="3430"/>
        <v>0</v>
      </c>
      <c r="AQ826" s="573">
        <f t="shared" si="3430"/>
        <v>0</v>
      </c>
      <c r="AR826" s="573">
        <f t="shared" si="3430"/>
        <v>0</v>
      </c>
      <c r="AS826" s="573">
        <f t="shared" si="3430"/>
        <v>0</v>
      </c>
      <c r="AT826" s="573">
        <f t="shared" si="3430"/>
        <v>0</v>
      </c>
      <c r="AU826" s="573">
        <f t="shared" ref="AU826:BB826" si="3431">SUM(AU173)</f>
        <v>0</v>
      </c>
      <c r="AV826" s="573">
        <f t="shared" si="3431"/>
        <v>0</v>
      </c>
      <c r="AW826" s="573">
        <f t="shared" si="3431"/>
        <v>0</v>
      </c>
      <c r="AX826" s="573">
        <f t="shared" si="3431"/>
        <v>0</v>
      </c>
      <c r="AY826" s="573">
        <f t="shared" si="3431"/>
        <v>0</v>
      </c>
      <c r="AZ826" s="573">
        <f t="shared" si="3431"/>
        <v>0</v>
      </c>
      <c r="BA826" s="573">
        <f t="shared" si="3431"/>
        <v>0</v>
      </c>
      <c r="BB826" s="573">
        <f t="shared" si="3431"/>
        <v>0</v>
      </c>
      <c r="BC826" s="579"/>
      <c r="BD826" s="573">
        <f t="shared" ref="BD826:BL826" si="3432">SUM(BD173)</f>
        <v>0</v>
      </c>
      <c r="BE826" s="573">
        <f t="shared" si="3432"/>
        <v>0</v>
      </c>
      <c r="BF826" s="573">
        <f t="shared" si="3432"/>
        <v>0</v>
      </c>
      <c r="BG826" s="573">
        <f t="shared" si="3432"/>
        <v>0</v>
      </c>
      <c r="BH826" s="573">
        <f t="shared" si="3432"/>
        <v>0</v>
      </c>
      <c r="BI826" s="573">
        <f t="shared" si="3432"/>
        <v>0</v>
      </c>
      <c r="BJ826" s="573">
        <f t="shared" si="3432"/>
        <v>0</v>
      </c>
      <c r="BK826" s="573">
        <f t="shared" si="3432"/>
        <v>0</v>
      </c>
      <c r="BL826" s="573">
        <f t="shared" si="3432"/>
        <v>0</v>
      </c>
      <c r="BM826" s="573">
        <f t="shared" ref="BM826:BT826" si="3433">SUM(BM173)</f>
        <v>0</v>
      </c>
      <c r="BN826" s="573">
        <f t="shared" si="3433"/>
        <v>0</v>
      </c>
      <c r="BO826" s="573">
        <f t="shared" si="3433"/>
        <v>0</v>
      </c>
      <c r="BP826" s="573">
        <f t="shared" si="3433"/>
        <v>0</v>
      </c>
      <c r="BQ826" s="573">
        <f t="shared" si="3433"/>
        <v>0</v>
      </c>
      <c r="BR826" s="573">
        <f t="shared" si="3433"/>
        <v>0</v>
      </c>
      <c r="BS826" s="573">
        <f t="shared" si="3433"/>
        <v>0</v>
      </c>
      <c r="BT826" s="573">
        <f t="shared" si="3433"/>
        <v>0</v>
      </c>
      <c r="BU826" s="579"/>
      <c r="BV826" s="580">
        <f t="shared" si="3425"/>
        <v>0</v>
      </c>
      <c r="BW826" s="580">
        <f t="shared" si="3425"/>
        <v>0</v>
      </c>
      <c r="BX826" s="580">
        <f t="shared" si="3425"/>
        <v>0</v>
      </c>
      <c r="BY826" s="580">
        <f t="shared" si="3425"/>
        <v>0</v>
      </c>
      <c r="BZ826" s="398">
        <f t="shared" si="3347"/>
        <v>0</v>
      </c>
      <c r="CA826" s="398">
        <f t="shared" si="3348"/>
        <v>0</v>
      </c>
      <c r="CB826" s="398">
        <f t="shared" si="3349"/>
        <v>0</v>
      </c>
      <c r="CC826" s="465">
        <f t="shared" si="3350"/>
        <v>0</v>
      </c>
      <c r="CD826" s="1113">
        <f t="shared" si="3382"/>
        <v>0</v>
      </c>
      <c r="CE826" s="1114">
        <f t="shared" si="3352"/>
        <v>0</v>
      </c>
      <c r="CF826" s="1115">
        <f t="shared" si="3352"/>
        <v>0</v>
      </c>
      <c r="CG826" s="1115">
        <f t="shared" si="3352"/>
        <v>0</v>
      </c>
      <c r="CH826" s="1115">
        <f t="shared" si="3352"/>
        <v>0</v>
      </c>
      <c r="CI826" s="1115">
        <f t="shared" si="3352"/>
        <v>0</v>
      </c>
      <c r="CJ826" s="1115">
        <f t="shared" si="3352"/>
        <v>0</v>
      </c>
      <c r="CK826" s="1116">
        <f t="shared" si="3352"/>
        <v>0</v>
      </c>
      <c r="CL826" s="1116">
        <f t="shared" si="3352"/>
        <v>0</v>
      </c>
      <c r="CM826" s="1116">
        <f t="shared" si="3352"/>
        <v>0</v>
      </c>
      <c r="CN826" s="1115">
        <f t="shared" si="3352"/>
        <v>0</v>
      </c>
      <c r="CO826" s="1115">
        <f t="shared" si="3352"/>
        <v>0</v>
      </c>
      <c r="CP826" s="1115">
        <f t="shared" si="3352"/>
        <v>0</v>
      </c>
      <c r="CQ826" s="1115">
        <f t="shared" si="3352"/>
        <v>0</v>
      </c>
      <c r="CR826" s="1115">
        <f t="shared" si="3352"/>
        <v>0</v>
      </c>
      <c r="CS826" s="1114">
        <f t="shared" si="3352"/>
        <v>0</v>
      </c>
      <c r="CT826" s="1117">
        <f t="shared" si="3352"/>
        <v>0</v>
      </c>
      <c r="CU826" s="312">
        <f t="shared" si="3353"/>
        <v>0</v>
      </c>
      <c r="CV826" s="313">
        <f t="shared" si="3354"/>
        <v>0</v>
      </c>
      <c r="CW826" s="314">
        <f t="shared" si="3355"/>
        <v>0</v>
      </c>
      <c r="CX826" s="314">
        <f t="shared" si="3356"/>
        <v>0</v>
      </c>
      <c r="CY826" s="314">
        <f t="shared" si="3357"/>
        <v>0</v>
      </c>
      <c r="CZ826" s="314">
        <f t="shared" si="3358"/>
        <v>0</v>
      </c>
      <c r="DA826" s="314">
        <f t="shared" si="3359"/>
        <v>0</v>
      </c>
      <c r="DB826" s="315">
        <f t="shared" si="3360"/>
        <v>0</v>
      </c>
      <c r="DC826" s="315">
        <f t="shared" si="3361"/>
        <v>0</v>
      </c>
      <c r="DD826" s="315">
        <f t="shared" si="3362"/>
        <v>0</v>
      </c>
      <c r="DE826" s="314">
        <f t="shared" si="3363"/>
        <v>0</v>
      </c>
      <c r="DF826" s="314">
        <f t="shared" si="3364"/>
        <v>0</v>
      </c>
      <c r="DG826" s="314">
        <f t="shared" si="3365"/>
        <v>0</v>
      </c>
      <c r="DH826" s="314">
        <f t="shared" si="3366"/>
        <v>0</v>
      </c>
      <c r="DI826" s="314">
        <f t="shared" si="3367"/>
        <v>0</v>
      </c>
      <c r="DJ826" s="313">
        <f t="shared" si="3368"/>
        <v>0</v>
      </c>
      <c r="DK826" s="312">
        <f t="shared" si="3369"/>
        <v>0</v>
      </c>
      <c r="DL826" s="428">
        <f t="shared" si="3370"/>
        <v>17</v>
      </c>
      <c r="DM826" s="66">
        <f t="shared" si="3371"/>
        <v>17</v>
      </c>
      <c r="DN826" s="66">
        <f t="shared" si="3372"/>
        <v>17</v>
      </c>
      <c r="DO826" s="66">
        <f t="shared" si="3373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34">SUM(B183,B180,B177)</f>
        <v>0</v>
      </c>
      <c r="C827" s="573">
        <f t="shared" si="3434"/>
        <v>0</v>
      </c>
      <c r="D827" s="573">
        <f t="shared" si="3434"/>
        <v>0</v>
      </c>
      <c r="E827" s="573">
        <f t="shared" si="3434"/>
        <v>0</v>
      </c>
      <c r="F827" s="573">
        <f t="shared" si="3434"/>
        <v>0</v>
      </c>
      <c r="G827" s="573">
        <f t="shared" si="3434"/>
        <v>0</v>
      </c>
      <c r="H827" s="573">
        <f t="shared" si="3434"/>
        <v>0</v>
      </c>
      <c r="I827" s="573">
        <f t="shared" si="3434"/>
        <v>0</v>
      </c>
      <c r="J827" s="573">
        <f t="shared" si="3434"/>
        <v>0</v>
      </c>
      <c r="K827" s="573">
        <f t="shared" ref="K827:R827" si="3435">SUM(K183,K180,K177)</f>
        <v>0</v>
      </c>
      <c r="L827" s="573">
        <f t="shared" si="3435"/>
        <v>0</v>
      </c>
      <c r="M827" s="573">
        <f t="shared" si="3435"/>
        <v>0</v>
      </c>
      <c r="N827" s="573">
        <f t="shared" si="3435"/>
        <v>0</v>
      </c>
      <c r="O827" s="573">
        <f t="shared" si="3435"/>
        <v>0</v>
      </c>
      <c r="P827" s="573">
        <f t="shared" si="3435"/>
        <v>0</v>
      </c>
      <c r="Q827" s="573">
        <f t="shared" si="3435"/>
        <v>0</v>
      </c>
      <c r="R827" s="573">
        <f t="shared" si="3435"/>
        <v>0</v>
      </c>
      <c r="S827" s="579"/>
      <c r="T827" s="573">
        <f t="shared" ref="T827:AB827" si="3436">SUM(T183,T180,T177)</f>
        <v>0</v>
      </c>
      <c r="U827" s="573">
        <f t="shared" si="3436"/>
        <v>0</v>
      </c>
      <c r="V827" s="573">
        <f t="shared" si="3436"/>
        <v>0</v>
      </c>
      <c r="W827" s="573">
        <f t="shared" si="3436"/>
        <v>0</v>
      </c>
      <c r="X827" s="573">
        <f t="shared" si="3436"/>
        <v>0</v>
      </c>
      <c r="Y827" s="573">
        <f t="shared" si="3436"/>
        <v>0</v>
      </c>
      <c r="Z827" s="573">
        <f t="shared" si="3436"/>
        <v>0</v>
      </c>
      <c r="AA827" s="573">
        <f t="shared" si="3436"/>
        <v>0</v>
      </c>
      <c r="AB827" s="573">
        <f t="shared" si="3436"/>
        <v>0</v>
      </c>
      <c r="AC827" s="573">
        <f t="shared" ref="AC827:AJ827" si="3437">SUM(AC183,AC180,AC177)</f>
        <v>0</v>
      </c>
      <c r="AD827" s="573">
        <f t="shared" si="3437"/>
        <v>0</v>
      </c>
      <c r="AE827" s="573">
        <f t="shared" si="3437"/>
        <v>0</v>
      </c>
      <c r="AF827" s="573">
        <f t="shared" si="3437"/>
        <v>0</v>
      </c>
      <c r="AG827" s="573">
        <f t="shared" si="3437"/>
        <v>0</v>
      </c>
      <c r="AH827" s="573">
        <f t="shared" si="3437"/>
        <v>0</v>
      </c>
      <c r="AI827" s="573">
        <f t="shared" si="3437"/>
        <v>0</v>
      </c>
      <c r="AJ827" s="573">
        <f t="shared" si="3437"/>
        <v>0</v>
      </c>
      <c r="AK827" s="579"/>
      <c r="AL827" s="573">
        <f t="shared" ref="AL827:AT827" si="3438">SUM(AL183,AL180,AL177)</f>
        <v>1.7197414457688433E-2</v>
      </c>
      <c r="AM827" s="573">
        <f t="shared" si="3438"/>
        <v>3.9410741465535993E-3</v>
      </c>
      <c r="AN827" s="573">
        <f t="shared" si="3438"/>
        <v>0</v>
      </c>
      <c r="AO827" s="573">
        <f t="shared" si="3438"/>
        <v>5.9116112198303985E-3</v>
      </c>
      <c r="AP827" s="573">
        <f t="shared" si="3438"/>
        <v>0</v>
      </c>
      <c r="AQ827" s="573">
        <f t="shared" si="3438"/>
        <v>6.6862361382909324E-2</v>
      </c>
      <c r="AR827" s="573">
        <f t="shared" si="3438"/>
        <v>5.9116112198303985E-3</v>
      </c>
      <c r="AS827" s="573">
        <f t="shared" si="3438"/>
        <v>5.0146771037181993E-2</v>
      </c>
      <c r="AT827" s="573">
        <f t="shared" si="3438"/>
        <v>4.0117416829745595E-2</v>
      </c>
      <c r="AU827" s="573">
        <f t="shared" ref="AU827:BB827" si="3439">SUM(AU183,AU180,AU177)</f>
        <v>0</v>
      </c>
      <c r="AV827" s="573">
        <f t="shared" si="3439"/>
        <v>0</v>
      </c>
      <c r="AW827" s="573">
        <f t="shared" si="3439"/>
        <v>0</v>
      </c>
      <c r="AX827" s="573">
        <f t="shared" si="3439"/>
        <v>0</v>
      </c>
      <c r="AY827" s="573">
        <f t="shared" si="3439"/>
        <v>0</v>
      </c>
      <c r="AZ827" s="573">
        <f t="shared" si="3439"/>
        <v>0</v>
      </c>
      <c r="BA827" s="573">
        <f t="shared" si="3439"/>
        <v>0</v>
      </c>
      <c r="BB827" s="573">
        <f t="shared" si="3439"/>
        <v>0</v>
      </c>
      <c r="BC827" s="579"/>
      <c r="BD827" s="573">
        <f t="shared" ref="BD827:BL827" si="3440">SUM(BD183,BD180,BD177)</f>
        <v>0</v>
      </c>
      <c r="BE827" s="573">
        <f t="shared" si="3440"/>
        <v>7.8821482931071985E-3</v>
      </c>
      <c r="BF827" s="573">
        <f t="shared" si="3440"/>
        <v>4.7292889758643189E-3</v>
      </c>
      <c r="BG827" s="573">
        <f t="shared" si="3440"/>
        <v>9.4585779517286379E-3</v>
      </c>
      <c r="BH827" s="573">
        <f t="shared" si="3440"/>
        <v>0</v>
      </c>
      <c r="BI827" s="573">
        <f t="shared" si="3440"/>
        <v>0</v>
      </c>
      <c r="BJ827" s="573">
        <f t="shared" si="3440"/>
        <v>0</v>
      </c>
      <c r="BK827" s="573">
        <f t="shared" si="3440"/>
        <v>4.1313328984561859E-2</v>
      </c>
      <c r="BL827" s="573">
        <f t="shared" si="3440"/>
        <v>0</v>
      </c>
      <c r="BM827" s="573">
        <f t="shared" ref="BM827:BT827" si="3441">SUM(BM183,BM180,BM177)</f>
        <v>0</v>
      </c>
      <c r="BN827" s="573">
        <f t="shared" si="3441"/>
        <v>0</v>
      </c>
      <c r="BO827" s="573">
        <f t="shared" si="3441"/>
        <v>0</v>
      </c>
      <c r="BP827" s="573">
        <f t="shared" si="3441"/>
        <v>0</v>
      </c>
      <c r="BQ827" s="573">
        <f t="shared" si="3441"/>
        <v>0</v>
      </c>
      <c r="BR827" s="573">
        <f t="shared" si="3441"/>
        <v>0</v>
      </c>
      <c r="BS827" s="573">
        <f t="shared" si="3441"/>
        <v>0</v>
      </c>
      <c r="BT827" s="573">
        <f t="shared" si="3441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47"/>
        <v>0</v>
      </c>
      <c r="CA827" s="398">
        <f t="shared" si="3348"/>
        <v>0</v>
      </c>
      <c r="CB827" s="398">
        <f t="shared" si="3349"/>
        <v>8.2150599273886939E-3</v>
      </c>
      <c r="CC827" s="465">
        <f t="shared" si="3350"/>
        <v>1.4713343480466767E-3</v>
      </c>
      <c r="CD827" s="1113">
        <f t="shared" si="3382"/>
        <v>0</v>
      </c>
      <c r="CE827" s="1114">
        <f t="shared" si="3352"/>
        <v>0</v>
      </c>
      <c r="CF827" s="1115">
        <f t="shared" si="3352"/>
        <v>0</v>
      </c>
      <c r="CG827" s="1115">
        <f t="shared" si="3352"/>
        <v>0</v>
      </c>
      <c r="CH827" s="1115">
        <f t="shared" si="3352"/>
        <v>0</v>
      </c>
      <c r="CI827" s="1115">
        <f t="shared" si="3352"/>
        <v>0</v>
      </c>
      <c r="CJ827" s="1115">
        <f t="shared" si="3352"/>
        <v>0</v>
      </c>
      <c r="CK827" s="1116">
        <f t="shared" si="3352"/>
        <v>0</v>
      </c>
      <c r="CL827" s="1116">
        <f t="shared" si="3352"/>
        <v>0</v>
      </c>
      <c r="CM827" s="1116">
        <f t="shared" si="3352"/>
        <v>0</v>
      </c>
      <c r="CN827" s="1115">
        <f t="shared" si="3352"/>
        <v>0</v>
      </c>
      <c r="CO827" s="1115">
        <f t="shared" si="3352"/>
        <v>0</v>
      </c>
      <c r="CP827" s="1115">
        <f t="shared" si="3352"/>
        <v>0</v>
      </c>
      <c r="CQ827" s="1115">
        <f t="shared" si="3352"/>
        <v>4.7292889758643189E-3</v>
      </c>
      <c r="CR827" s="1115">
        <f t="shared" si="3352"/>
        <v>7.8821482931071985E-3</v>
      </c>
      <c r="CS827" s="1114">
        <f t="shared" si="3352"/>
        <v>9.4585779517286379E-3</v>
      </c>
      <c r="CT827" s="1117">
        <f t="shared" si="3352"/>
        <v>4.1313328984561859E-2</v>
      </c>
      <c r="CU827" s="312">
        <f t="shared" si="3353"/>
        <v>0</v>
      </c>
      <c r="CV827" s="313">
        <f t="shared" si="3354"/>
        <v>0</v>
      </c>
      <c r="CW827" s="314">
        <f t="shared" si="3355"/>
        <v>0</v>
      </c>
      <c r="CX827" s="314">
        <f t="shared" si="3356"/>
        <v>0</v>
      </c>
      <c r="CY827" s="314">
        <f t="shared" si="3357"/>
        <v>0</v>
      </c>
      <c r="CZ827" s="314">
        <f t="shared" si="3358"/>
        <v>0</v>
      </c>
      <c r="DA827" s="314">
        <f t="shared" si="3359"/>
        <v>0</v>
      </c>
      <c r="DB827" s="315">
        <f t="shared" si="3360"/>
        <v>0</v>
      </c>
      <c r="DC827" s="315">
        <f t="shared" si="3361"/>
        <v>0</v>
      </c>
      <c r="DD827" s="315">
        <f t="shared" si="3362"/>
        <v>0</v>
      </c>
      <c r="DE827" s="314">
        <f t="shared" si="3363"/>
        <v>0</v>
      </c>
      <c r="DF827" s="314">
        <f t="shared" si="3364"/>
        <v>0</v>
      </c>
      <c r="DG827" s="314">
        <f t="shared" si="3365"/>
        <v>0</v>
      </c>
      <c r="DH827" s="314">
        <f t="shared" si="3366"/>
        <v>4.7292889758643189E-3</v>
      </c>
      <c r="DI827" s="314">
        <f t="shared" si="3367"/>
        <v>7.8821482931071985E-3</v>
      </c>
      <c r="DJ827" s="313">
        <f t="shared" si="3368"/>
        <v>9.4585779517286379E-3</v>
      </c>
      <c r="DK827" s="312">
        <f t="shared" si="3369"/>
        <v>4.1313328984561859E-2</v>
      </c>
      <c r="DL827" s="428">
        <f t="shared" si="3370"/>
        <v>17</v>
      </c>
      <c r="DM827" s="66">
        <f t="shared" si="3371"/>
        <v>17</v>
      </c>
      <c r="DN827" s="66">
        <f t="shared" si="3372"/>
        <v>17</v>
      </c>
      <c r="DO827" s="66">
        <f t="shared" si="3373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8"/>
      <c r="CE828" s="1155"/>
      <c r="CF828" s="1155"/>
      <c r="CG828" s="1155"/>
      <c r="CH828" s="1155"/>
      <c r="CI828" s="1155"/>
      <c r="CJ828" s="1155"/>
      <c r="CK828" s="1155"/>
      <c r="CL828" s="1155"/>
      <c r="CM828" s="1155"/>
      <c r="CN828" s="1155"/>
      <c r="CO828" s="1155"/>
      <c r="CP828" s="1155"/>
      <c r="CQ828" s="1155"/>
      <c r="CR828" s="1155"/>
      <c r="CS828" s="1155"/>
      <c r="CT828" s="1120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42">SUM(B229)</f>
        <v>4.2500000000000003E-2</v>
      </c>
      <c r="C829" s="580">
        <f t="shared" si="3442"/>
        <v>4.2500000000000003E-2</v>
      </c>
      <c r="D829" s="580">
        <f t="shared" si="3442"/>
        <v>4.2500000000000003E-2</v>
      </c>
      <c r="E829" s="580">
        <f t="shared" si="3442"/>
        <v>4.2500000000000003E-2</v>
      </c>
      <c r="F829" s="580">
        <f t="shared" si="3442"/>
        <v>4.2500000000000003E-2</v>
      </c>
      <c r="G829" s="580">
        <f t="shared" si="3442"/>
        <v>4.2500000000000003E-2</v>
      </c>
      <c r="H829" s="580">
        <f t="shared" si="3442"/>
        <v>4.2500000000000003E-2</v>
      </c>
      <c r="I829" s="580">
        <f t="shared" si="3442"/>
        <v>4.2500000000000003E-2</v>
      </c>
      <c r="J829" s="580">
        <f t="shared" si="3442"/>
        <v>4.2500000000000003E-2</v>
      </c>
      <c r="K829" s="580">
        <f t="shared" ref="K829:R829" si="3443">SUM(K229)</f>
        <v>0</v>
      </c>
      <c r="L829" s="580">
        <f t="shared" si="3443"/>
        <v>0</v>
      </c>
      <c r="M829" s="580">
        <f t="shared" si="3443"/>
        <v>0</v>
      </c>
      <c r="N829" s="580">
        <f t="shared" si="3443"/>
        <v>0</v>
      </c>
      <c r="O829" s="580">
        <f t="shared" si="3443"/>
        <v>0</v>
      </c>
      <c r="P829" s="580">
        <f t="shared" si="3443"/>
        <v>0</v>
      </c>
      <c r="Q829" s="580">
        <f t="shared" si="3443"/>
        <v>0</v>
      </c>
      <c r="R829" s="580">
        <f t="shared" si="3443"/>
        <v>0</v>
      </c>
      <c r="S829" s="579"/>
      <c r="T829" s="580">
        <f t="shared" ref="T829:AB829" si="3444">SUM(T229)</f>
        <v>2.8333333333333335E-2</v>
      </c>
      <c r="U829" s="580">
        <f t="shared" si="3444"/>
        <v>2.8333333333333335E-2</v>
      </c>
      <c r="V829" s="580">
        <f t="shared" si="3444"/>
        <v>2.8333333333333335E-2</v>
      </c>
      <c r="W829" s="580">
        <f t="shared" si="3444"/>
        <v>0.17</v>
      </c>
      <c r="X829" s="580">
        <f t="shared" si="3444"/>
        <v>2.8333333333333335E-2</v>
      </c>
      <c r="Y829" s="580">
        <f t="shared" si="3444"/>
        <v>2.8333333333333335E-2</v>
      </c>
      <c r="Z829" s="580">
        <f t="shared" si="3444"/>
        <v>2.8333333333333335E-2</v>
      </c>
      <c r="AA829" s="580">
        <f t="shared" si="3444"/>
        <v>2.8333333333333335E-2</v>
      </c>
      <c r="AB829" s="580">
        <f t="shared" si="3444"/>
        <v>2.8333333333333335E-2</v>
      </c>
      <c r="AC829" s="580">
        <f t="shared" ref="AC829:AJ829" si="3445">SUM(AC229)</f>
        <v>0</v>
      </c>
      <c r="AD829" s="580">
        <f t="shared" si="3445"/>
        <v>0</v>
      </c>
      <c r="AE829" s="580">
        <f t="shared" si="3445"/>
        <v>0</v>
      </c>
      <c r="AF829" s="580">
        <f t="shared" si="3445"/>
        <v>0</v>
      </c>
      <c r="AG829" s="580">
        <f t="shared" si="3445"/>
        <v>0</v>
      </c>
      <c r="AH829" s="580">
        <f t="shared" si="3445"/>
        <v>0</v>
      </c>
      <c r="AI829" s="580">
        <f t="shared" si="3445"/>
        <v>0</v>
      </c>
      <c r="AJ829" s="580">
        <f t="shared" si="3445"/>
        <v>0</v>
      </c>
      <c r="AK829" s="579"/>
      <c r="AL829" s="580">
        <f t="shared" ref="AL829:AT829" si="3446">SUM(AL229)</f>
        <v>1.4166666666666668E-2</v>
      </c>
      <c r="AM829" s="580">
        <f t="shared" si="3446"/>
        <v>1.4166666666666668E-2</v>
      </c>
      <c r="AN829" s="580">
        <f t="shared" si="3446"/>
        <v>1.4166666666666668E-2</v>
      </c>
      <c r="AO829" s="580">
        <f t="shared" si="3446"/>
        <v>1.4166666666666668E-2</v>
      </c>
      <c r="AP829" s="580">
        <f t="shared" si="3446"/>
        <v>1.4166666666666668E-2</v>
      </c>
      <c r="AQ829" s="580">
        <f t="shared" si="3446"/>
        <v>1.4166666666666668E-2</v>
      </c>
      <c r="AR829" s="580">
        <f t="shared" si="3446"/>
        <v>1.4166666666666668E-2</v>
      </c>
      <c r="AS829" s="580">
        <f t="shared" si="3446"/>
        <v>1.4166666666666668E-2</v>
      </c>
      <c r="AT829" s="580">
        <f t="shared" si="3446"/>
        <v>1.4166666666666668E-2</v>
      </c>
      <c r="AU829" s="580">
        <f t="shared" ref="AU829:BB829" si="3447">SUM(AU229)</f>
        <v>0</v>
      </c>
      <c r="AV829" s="580">
        <f t="shared" si="3447"/>
        <v>0</v>
      </c>
      <c r="AW829" s="580">
        <f t="shared" si="3447"/>
        <v>0</v>
      </c>
      <c r="AX829" s="580">
        <f t="shared" si="3447"/>
        <v>0</v>
      </c>
      <c r="AY829" s="580">
        <f t="shared" si="3447"/>
        <v>0</v>
      </c>
      <c r="AZ829" s="580">
        <f t="shared" si="3447"/>
        <v>0</v>
      </c>
      <c r="BA829" s="580">
        <f t="shared" si="3447"/>
        <v>0</v>
      </c>
      <c r="BB829" s="580">
        <f t="shared" si="3447"/>
        <v>0</v>
      </c>
      <c r="BC829" s="579"/>
      <c r="BD829" s="580">
        <f t="shared" ref="BD829:BL829" si="3448">SUM(BD229)</f>
        <v>1.4166666666666668E-2</v>
      </c>
      <c r="BE829" s="580">
        <f t="shared" si="3448"/>
        <v>1.4166666666666668E-2</v>
      </c>
      <c r="BF829" s="580">
        <f t="shared" si="3448"/>
        <v>1.4166666666666668E-2</v>
      </c>
      <c r="BG829" s="580">
        <f t="shared" si="3448"/>
        <v>1.4166666666666668E-2</v>
      </c>
      <c r="BH829" s="580">
        <f t="shared" si="3448"/>
        <v>1.4166666666666668E-2</v>
      </c>
      <c r="BI829" s="580">
        <f t="shared" si="3448"/>
        <v>1.4166666666666668E-2</v>
      </c>
      <c r="BJ829" s="580">
        <f t="shared" si="3448"/>
        <v>1.4166666666666668E-2</v>
      </c>
      <c r="BK829" s="580">
        <f t="shared" si="3448"/>
        <v>1.4166666666666668E-2</v>
      </c>
      <c r="BL829" s="580">
        <f t="shared" si="3448"/>
        <v>1.4166666666666668E-2</v>
      </c>
      <c r="BM829" s="580">
        <f t="shared" ref="BM829:BT829" si="3449">SUM(BM229)</f>
        <v>0</v>
      </c>
      <c r="BN829" s="580">
        <f t="shared" si="3449"/>
        <v>0</v>
      </c>
      <c r="BO829" s="580">
        <f t="shared" si="3449"/>
        <v>0</v>
      </c>
      <c r="BP829" s="580">
        <f t="shared" si="3449"/>
        <v>0</v>
      </c>
      <c r="BQ829" s="580">
        <f t="shared" si="3449"/>
        <v>0</v>
      </c>
      <c r="BR829" s="580">
        <f t="shared" si="3449"/>
        <v>0</v>
      </c>
      <c r="BS829" s="580">
        <f t="shared" si="3449"/>
        <v>0</v>
      </c>
      <c r="BT829" s="580">
        <f t="shared" si="3449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50">IF(DL829&lt;3,"",(SUM(B829:R829)-MIN(B829:R829)-MAX(B829:R829))/(DL829-2))</f>
        <v>2.2666666666666665E-2</v>
      </c>
      <c r="CA829" s="398">
        <f t="shared" ref="CA829:CA848" si="3451">IF(DM829&lt;3,"",(SUM(T829:AJ829)-MIN(T829:AJ829)-MAX(T829:AJ829))/(DM829-2))</f>
        <v>1.5111111111111106E-2</v>
      </c>
      <c r="CB829" s="398">
        <f t="shared" ref="CB829:CB848" si="3452">IF(DN829&lt;3,"",(SUM(AL829:BB829)-MIN(AL829:BB829)-MAX(AL829:BB829))/(DN829-2))</f>
        <v>7.5555555555555541E-3</v>
      </c>
      <c r="CC829" s="465">
        <f t="shared" ref="CC829:CC848" si="3453">IF(DO829&lt;3,"",(SUM(BD829:BT829)-MIN(BD829:BT829)-MAX(BD829:BT829))/(DO829-2))</f>
        <v>7.5555555555555541E-3</v>
      </c>
      <c r="CD829" s="1113">
        <f t="shared" ref="CD829:CS829" si="345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4">
        <f t="shared" si="3454"/>
        <v>0</v>
      </c>
      <c r="CF829" s="1115">
        <f t="shared" si="3454"/>
        <v>0</v>
      </c>
      <c r="CG829" s="1115">
        <f t="shared" si="3454"/>
        <v>0</v>
      </c>
      <c r="CH829" s="1115">
        <f t="shared" si="3454"/>
        <v>0</v>
      </c>
      <c r="CI829" s="1115">
        <f t="shared" si="3454"/>
        <v>0</v>
      </c>
      <c r="CJ829" s="1115">
        <f t="shared" si="3454"/>
        <v>0</v>
      </c>
      <c r="CK829" s="1116">
        <f t="shared" si="3454"/>
        <v>0</v>
      </c>
      <c r="CL829" s="1116">
        <f t="shared" si="3454"/>
        <v>1.4166666666666668E-2</v>
      </c>
      <c r="CM829" s="1116">
        <f t="shared" si="3454"/>
        <v>1.4166666666666668E-2</v>
      </c>
      <c r="CN829" s="1115">
        <f t="shared" si="3454"/>
        <v>1.4166666666666668E-2</v>
      </c>
      <c r="CO829" s="1115">
        <f t="shared" si="3454"/>
        <v>1.4166666666666668E-2</v>
      </c>
      <c r="CP829" s="1115">
        <f t="shared" si="3454"/>
        <v>1.4166666666666668E-2</v>
      </c>
      <c r="CQ829" s="1115">
        <f t="shared" si="3454"/>
        <v>1.4166666666666668E-2</v>
      </c>
      <c r="CR829" s="1115">
        <f t="shared" si="3454"/>
        <v>1.4166666666666668E-2</v>
      </c>
      <c r="CS829" s="1114">
        <f t="shared" si="3454"/>
        <v>1.4166666666666668E-2</v>
      </c>
      <c r="CT829" s="1117">
        <f t="shared" ref="CE829:CT845" si="345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1.4166666666666668E-2</v>
      </c>
      <c r="CU829" s="312">
        <f t="shared" ref="CU829:CU848" si="345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5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5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5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6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6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6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6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6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46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46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46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46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46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47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47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47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8">
        <f t="shared" ref="DL829:DL848" si="3473">COUNT(B829:R829)</f>
        <v>17</v>
      </c>
      <c r="DM829" s="66">
        <f t="shared" ref="DM829:DM848" si="3474">COUNT(T829:AJ829)</f>
        <v>17</v>
      </c>
      <c r="DN829" s="66">
        <f t="shared" ref="DN829:DN848" si="3475">COUNT(AL829:BB829)</f>
        <v>17</v>
      </c>
      <c r="DO829" s="66">
        <f t="shared" ref="DO829:DO848" si="3476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477">SUM(B232)</f>
        <v>5.6666666666666671E-2</v>
      </c>
      <c r="C830" s="580">
        <f t="shared" si="3477"/>
        <v>5.6666666666666671E-2</v>
      </c>
      <c r="D830" s="580">
        <f t="shared" si="3477"/>
        <v>5.6666666666666671E-2</v>
      </c>
      <c r="E830" s="580">
        <f t="shared" si="3477"/>
        <v>5.6666666666666671E-2</v>
      </c>
      <c r="F830" s="580">
        <f t="shared" si="3477"/>
        <v>5.6666666666666671E-2</v>
      </c>
      <c r="G830" s="580">
        <f t="shared" si="3477"/>
        <v>5.6666666666666671E-2</v>
      </c>
      <c r="H830" s="580">
        <f t="shared" si="3477"/>
        <v>5.6666666666666671E-2</v>
      </c>
      <c r="I830" s="580">
        <f t="shared" si="3477"/>
        <v>5.6666666666666671E-2</v>
      </c>
      <c r="J830" s="580">
        <f t="shared" si="3477"/>
        <v>5.6666666666666671E-2</v>
      </c>
      <c r="K830" s="580">
        <f t="shared" ref="K830:R830" si="3478">SUM(K232)</f>
        <v>0</v>
      </c>
      <c r="L830" s="580">
        <f t="shared" si="3478"/>
        <v>0</v>
      </c>
      <c r="M830" s="580">
        <f t="shared" si="3478"/>
        <v>0</v>
      </c>
      <c r="N830" s="580">
        <f t="shared" si="3478"/>
        <v>0</v>
      </c>
      <c r="O830" s="580">
        <f t="shared" si="3478"/>
        <v>0</v>
      </c>
      <c r="P830" s="580">
        <f t="shared" si="3478"/>
        <v>0</v>
      </c>
      <c r="Q830" s="580">
        <f t="shared" si="3478"/>
        <v>0</v>
      </c>
      <c r="R830" s="580">
        <f t="shared" si="3478"/>
        <v>0</v>
      </c>
      <c r="S830" s="579"/>
      <c r="T830" s="580">
        <f t="shared" ref="T830:AB830" si="3479">SUM(T232)</f>
        <v>4.2500000000000003E-2</v>
      </c>
      <c r="U830" s="580">
        <f t="shared" si="3479"/>
        <v>4.2500000000000003E-2</v>
      </c>
      <c r="V830" s="580">
        <f t="shared" si="3479"/>
        <v>4.2500000000000003E-2</v>
      </c>
      <c r="W830" s="580">
        <f t="shared" si="3479"/>
        <v>4.2500000000000003E-2</v>
      </c>
      <c r="X830" s="580">
        <f t="shared" si="3479"/>
        <v>4.2500000000000003E-2</v>
      </c>
      <c r="Y830" s="580">
        <f t="shared" si="3479"/>
        <v>4.2500000000000003E-2</v>
      </c>
      <c r="Z830" s="580">
        <f t="shared" si="3479"/>
        <v>4.2500000000000003E-2</v>
      </c>
      <c r="AA830" s="580">
        <f t="shared" si="3479"/>
        <v>4.2500000000000003E-2</v>
      </c>
      <c r="AB830" s="580">
        <f t="shared" si="3479"/>
        <v>4.2500000000000003E-2</v>
      </c>
      <c r="AC830" s="580">
        <f t="shared" ref="AC830:AJ830" si="3480">SUM(AC232)</f>
        <v>0</v>
      </c>
      <c r="AD830" s="580">
        <f t="shared" si="3480"/>
        <v>0</v>
      </c>
      <c r="AE830" s="580">
        <f t="shared" si="3480"/>
        <v>0</v>
      </c>
      <c r="AF830" s="580">
        <f t="shared" si="3480"/>
        <v>0</v>
      </c>
      <c r="AG830" s="580">
        <f t="shared" si="3480"/>
        <v>0</v>
      </c>
      <c r="AH830" s="580">
        <f t="shared" si="3480"/>
        <v>0</v>
      </c>
      <c r="AI830" s="580">
        <f t="shared" si="3480"/>
        <v>0</v>
      </c>
      <c r="AJ830" s="580">
        <f t="shared" si="3480"/>
        <v>0</v>
      </c>
      <c r="AK830" s="579"/>
      <c r="AL830" s="580">
        <f t="shared" ref="AL830:AT830" si="3481">SUM(AL232)</f>
        <v>2.8333333333333335E-2</v>
      </c>
      <c r="AM830" s="580">
        <f t="shared" si="3481"/>
        <v>2.8333333333333335E-2</v>
      </c>
      <c r="AN830" s="580">
        <f t="shared" si="3481"/>
        <v>2.8333333333333335E-2</v>
      </c>
      <c r="AO830" s="580">
        <f t="shared" si="3481"/>
        <v>2.8333333333333335E-2</v>
      </c>
      <c r="AP830" s="580">
        <f t="shared" si="3481"/>
        <v>2.8333333333333335E-2</v>
      </c>
      <c r="AQ830" s="580">
        <f t="shared" si="3481"/>
        <v>2.8333333333333335E-2</v>
      </c>
      <c r="AR830" s="580">
        <f t="shared" si="3481"/>
        <v>2.8333333333333335E-2</v>
      </c>
      <c r="AS830" s="580">
        <f t="shared" si="3481"/>
        <v>2.8333333333333335E-2</v>
      </c>
      <c r="AT830" s="580">
        <f t="shared" si="3481"/>
        <v>2.8333333333333335E-2</v>
      </c>
      <c r="AU830" s="580">
        <f t="shared" ref="AU830:BB830" si="3482">SUM(AU232)</f>
        <v>0</v>
      </c>
      <c r="AV830" s="580">
        <f t="shared" si="3482"/>
        <v>0</v>
      </c>
      <c r="AW830" s="580">
        <f t="shared" si="3482"/>
        <v>0</v>
      </c>
      <c r="AX830" s="580">
        <f t="shared" si="3482"/>
        <v>0</v>
      </c>
      <c r="AY830" s="580">
        <f t="shared" si="3482"/>
        <v>0</v>
      </c>
      <c r="AZ830" s="580">
        <f t="shared" si="3482"/>
        <v>0</v>
      </c>
      <c r="BA830" s="580">
        <f t="shared" si="3482"/>
        <v>0</v>
      </c>
      <c r="BB830" s="580">
        <f t="shared" si="3482"/>
        <v>0</v>
      </c>
      <c r="BC830" s="579"/>
      <c r="BD830" s="580">
        <f t="shared" ref="BD830:BL830" si="3483">SUM(BD232)</f>
        <v>2.8333333333333335E-2</v>
      </c>
      <c r="BE830" s="580">
        <f t="shared" si="3483"/>
        <v>2.8333333333333335E-2</v>
      </c>
      <c r="BF830" s="580">
        <f t="shared" si="3483"/>
        <v>2.8333333333333335E-2</v>
      </c>
      <c r="BG830" s="580">
        <f t="shared" si="3483"/>
        <v>2.8333333333333335E-2</v>
      </c>
      <c r="BH830" s="580">
        <f t="shared" si="3483"/>
        <v>2.8333333333333335E-2</v>
      </c>
      <c r="BI830" s="580">
        <f t="shared" si="3483"/>
        <v>2.8333333333333335E-2</v>
      </c>
      <c r="BJ830" s="580">
        <f t="shared" si="3483"/>
        <v>2.8333333333333335E-2</v>
      </c>
      <c r="BK830" s="580">
        <f t="shared" si="3483"/>
        <v>2.8333333333333335E-2</v>
      </c>
      <c r="BL830" s="580">
        <f t="shared" si="3483"/>
        <v>2.8333333333333335E-2</v>
      </c>
      <c r="BM830" s="580">
        <f t="shared" ref="BM830:BT830" si="3484">SUM(BM232)</f>
        <v>0</v>
      </c>
      <c r="BN830" s="580">
        <f t="shared" si="3484"/>
        <v>0</v>
      </c>
      <c r="BO830" s="580">
        <f t="shared" si="3484"/>
        <v>0</v>
      </c>
      <c r="BP830" s="580">
        <f t="shared" si="3484"/>
        <v>0</v>
      </c>
      <c r="BQ830" s="580">
        <f t="shared" si="3484"/>
        <v>0</v>
      </c>
      <c r="BR830" s="580">
        <f t="shared" si="3484"/>
        <v>0</v>
      </c>
      <c r="BS830" s="580">
        <f t="shared" si="3484"/>
        <v>0</v>
      </c>
      <c r="BT830" s="580">
        <f t="shared" si="3484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50"/>
        <v>3.0222222222222216E-2</v>
      </c>
      <c r="CA830" s="398">
        <f t="shared" si="3451"/>
        <v>2.2666666666666665E-2</v>
      </c>
      <c r="CB830" s="398">
        <f t="shared" si="3452"/>
        <v>1.5111111111111108E-2</v>
      </c>
      <c r="CC830" s="465">
        <f t="shared" si="3453"/>
        <v>1.5111111111111108E-2</v>
      </c>
      <c r="CD830" s="1113">
        <f t="shared" ref="CD830:CD848" si="348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4">
        <f t="shared" si="3455"/>
        <v>0</v>
      </c>
      <c r="CF830" s="1115">
        <f t="shared" si="3455"/>
        <v>0</v>
      </c>
      <c r="CG830" s="1115">
        <f t="shared" si="3455"/>
        <v>0</v>
      </c>
      <c r="CH830" s="1115">
        <f t="shared" si="3455"/>
        <v>0</v>
      </c>
      <c r="CI830" s="1115">
        <f t="shared" si="3455"/>
        <v>0</v>
      </c>
      <c r="CJ830" s="1115">
        <f t="shared" si="3455"/>
        <v>0</v>
      </c>
      <c r="CK830" s="1116">
        <f t="shared" si="3455"/>
        <v>0</v>
      </c>
      <c r="CL830" s="1116">
        <f t="shared" si="3455"/>
        <v>2.8333333333333335E-2</v>
      </c>
      <c r="CM830" s="1116">
        <f t="shared" si="3455"/>
        <v>2.8333333333333335E-2</v>
      </c>
      <c r="CN830" s="1115">
        <f t="shared" si="3455"/>
        <v>2.8333333333333335E-2</v>
      </c>
      <c r="CO830" s="1115">
        <f t="shared" si="3455"/>
        <v>2.8333333333333335E-2</v>
      </c>
      <c r="CP830" s="1115">
        <f t="shared" si="3455"/>
        <v>2.8333333333333335E-2</v>
      </c>
      <c r="CQ830" s="1115">
        <f t="shared" si="3455"/>
        <v>2.8333333333333335E-2</v>
      </c>
      <c r="CR830" s="1115">
        <f t="shared" si="3455"/>
        <v>2.8333333333333335E-2</v>
      </c>
      <c r="CS830" s="1114">
        <f t="shared" si="3455"/>
        <v>2.8333333333333335E-2</v>
      </c>
      <c r="CT830" s="1117">
        <f t="shared" si="3455"/>
        <v>2.8333333333333335E-2</v>
      </c>
      <c r="CU830" s="312">
        <f t="shared" si="3456"/>
        <v>0</v>
      </c>
      <c r="CV830" s="313">
        <f t="shared" si="3457"/>
        <v>0</v>
      </c>
      <c r="CW830" s="314">
        <f t="shared" si="3458"/>
        <v>0</v>
      </c>
      <c r="CX830" s="314">
        <f t="shared" si="3459"/>
        <v>0</v>
      </c>
      <c r="CY830" s="314">
        <f t="shared" si="3460"/>
        <v>0</v>
      </c>
      <c r="CZ830" s="314">
        <f t="shared" si="3461"/>
        <v>0</v>
      </c>
      <c r="DA830" s="314">
        <f t="shared" si="3462"/>
        <v>0</v>
      </c>
      <c r="DB830" s="315">
        <f t="shared" si="3463"/>
        <v>0</v>
      </c>
      <c r="DC830" s="315">
        <f t="shared" si="3464"/>
        <v>2.8333333333333335E-2</v>
      </c>
      <c r="DD830" s="315">
        <f t="shared" si="3465"/>
        <v>2.8333333333333335E-2</v>
      </c>
      <c r="DE830" s="314">
        <f t="shared" si="3466"/>
        <v>2.8333333333333335E-2</v>
      </c>
      <c r="DF830" s="314">
        <f t="shared" si="3467"/>
        <v>2.8333333333333335E-2</v>
      </c>
      <c r="DG830" s="314">
        <f t="shared" si="3468"/>
        <v>2.8333333333333335E-2</v>
      </c>
      <c r="DH830" s="314">
        <f t="shared" si="3469"/>
        <v>2.8333333333333335E-2</v>
      </c>
      <c r="DI830" s="314">
        <f t="shared" si="3470"/>
        <v>2.8333333333333335E-2</v>
      </c>
      <c r="DJ830" s="313">
        <f t="shared" si="3471"/>
        <v>2.8333333333333335E-2</v>
      </c>
      <c r="DK830" s="312">
        <f t="shared" si="3472"/>
        <v>2.8333333333333335E-2</v>
      </c>
      <c r="DL830" s="428">
        <f t="shared" si="3473"/>
        <v>17</v>
      </c>
      <c r="DM830" s="66">
        <f t="shared" si="3474"/>
        <v>17</v>
      </c>
      <c r="DN830" s="66">
        <f t="shared" si="3475"/>
        <v>17</v>
      </c>
      <c r="DO830" s="66">
        <f t="shared" si="3476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486">SUM(B242)</f>
        <v>0.21784735812133074</v>
      </c>
      <c r="C831" s="580">
        <f t="shared" si="3486"/>
        <v>0.10148168856583731</v>
      </c>
      <c r="D831" s="580">
        <f t="shared" si="3486"/>
        <v>7.893020221787346E-2</v>
      </c>
      <c r="E831" s="580">
        <f t="shared" si="3486"/>
        <v>7.893020221787346E-2</v>
      </c>
      <c r="F831" s="580">
        <f t="shared" si="3486"/>
        <v>3.946510110893673E-2</v>
      </c>
      <c r="G831" s="580">
        <f t="shared" si="3486"/>
        <v>0.10063600782778866</v>
      </c>
      <c r="H831" s="580">
        <f t="shared" si="3486"/>
        <v>0.15786040443574692</v>
      </c>
      <c r="I831" s="580">
        <f t="shared" si="3486"/>
        <v>0.11839530332681018</v>
      </c>
      <c r="J831" s="580">
        <f t="shared" si="3486"/>
        <v>0.11501258037461559</v>
      </c>
      <c r="K831" s="580">
        <f t="shared" ref="K831:R831" si="3487">SUM(K242)</f>
        <v>0</v>
      </c>
      <c r="L831" s="580">
        <f t="shared" si="3487"/>
        <v>0</v>
      </c>
      <c r="M831" s="580">
        <f t="shared" si="3487"/>
        <v>0</v>
      </c>
      <c r="N831" s="580">
        <f t="shared" si="3487"/>
        <v>0</v>
      </c>
      <c r="O831" s="580">
        <f t="shared" si="3487"/>
        <v>0</v>
      </c>
      <c r="P831" s="580">
        <f t="shared" si="3487"/>
        <v>0</v>
      </c>
      <c r="Q831" s="580">
        <f t="shared" si="3487"/>
        <v>0</v>
      </c>
      <c r="R831" s="580">
        <f t="shared" si="3487"/>
        <v>0</v>
      </c>
      <c r="S831" s="579"/>
      <c r="T831" s="580">
        <f t="shared" ref="T831:AB831" si="3488">SUM(T242)</f>
        <v>0.11839530332681018</v>
      </c>
      <c r="U831" s="580">
        <f t="shared" si="3488"/>
        <v>0.19373776908023482</v>
      </c>
      <c r="V831" s="580">
        <f t="shared" si="3488"/>
        <v>9.8662752772341808E-2</v>
      </c>
      <c r="W831" s="580">
        <f t="shared" si="3488"/>
        <v>0.28414872798434443</v>
      </c>
      <c r="X831" s="580">
        <f t="shared" si="3488"/>
        <v>0.14799412915851273</v>
      </c>
      <c r="Y831" s="580">
        <f t="shared" si="3488"/>
        <v>0.10148168856583731</v>
      </c>
      <c r="Z831" s="580">
        <f t="shared" si="3488"/>
        <v>0.14799412915851273</v>
      </c>
      <c r="AA831" s="580">
        <f t="shared" si="3488"/>
        <v>0.11839530332681018</v>
      </c>
      <c r="AB831" s="580">
        <f t="shared" si="3488"/>
        <v>0.16913614760972884</v>
      </c>
      <c r="AC831" s="580">
        <f t="shared" ref="AC831:AJ831" si="3489">SUM(AC242)</f>
        <v>0</v>
      </c>
      <c r="AD831" s="580">
        <f t="shared" si="3489"/>
        <v>0</v>
      </c>
      <c r="AE831" s="580">
        <f t="shared" si="3489"/>
        <v>0</v>
      </c>
      <c r="AF831" s="580">
        <f t="shared" si="3489"/>
        <v>0</v>
      </c>
      <c r="AG831" s="580">
        <f t="shared" si="3489"/>
        <v>0</v>
      </c>
      <c r="AH831" s="580">
        <f t="shared" si="3489"/>
        <v>0</v>
      </c>
      <c r="AI831" s="580">
        <f t="shared" si="3489"/>
        <v>0</v>
      </c>
      <c r="AJ831" s="580">
        <f t="shared" si="3489"/>
        <v>0</v>
      </c>
      <c r="AK831" s="579"/>
      <c r="AL831" s="580">
        <f t="shared" ref="AL831:AT831" si="3490">SUM(AL242)</f>
        <v>0.30136986301369861</v>
      </c>
      <c r="AM831" s="580">
        <f t="shared" si="3490"/>
        <v>0.37886497064579255</v>
      </c>
      <c r="AN831" s="580">
        <f t="shared" si="3490"/>
        <v>0.34926614481409002</v>
      </c>
      <c r="AO831" s="580">
        <f t="shared" si="3490"/>
        <v>0.14799412915851273</v>
      </c>
      <c r="AP831" s="580">
        <f t="shared" si="3490"/>
        <v>0.47358121330724073</v>
      </c>
      <c r="AQ831" s="580">
        <f t="shared" si="3490"/>
        <v>0.11839530332681018</v>
      </c>
      <c r="AR831" s="580">
        <f t="shared" si="3490"/>
        <v>0.35518590998043054</v>
      </c>
      <c r="AS831" s="580">
        <f t="shared" si="3490"/>
        <v>0.35518590998043054</v>
      </c>
      <c r="AT831" s="580">
        <f t="shared" si="3490"/>
        <v>0.23679060665362037</v>
      </c>
      <c r="AU831" s="580">
        <f t="shared" ref="AU831:BB831" si="3491">SUM(AU242)</f>
        <v>0</v>
      </c>
      <c r="AV831" s="580">
        <f t="shared" si="3491"/>
        <v>0</v>
      </c>
      <c r="AW831" s="580">
        <f t="shared" si="3491"/>
        <v>0</v>
      </c>
      <c r="AX831" s="580">
        <f t="shared" si="3491"/>
        <v>0</v>
      </c>
      <c r="AY831" s="580">
        <f t="shared" si="3491"/>
        <v>0</v>
      </c>
      <c r="AZ831" s="580">
        <f t="shared" si="3491"/>
        <v>0</v>
      </c>
      <c r="BA831" s="580">
        <f t="shared" si="3491"/>
        <v>0</v>
      </c>
      <c r="BB831" s="580">
        <f t="shared" si="3491"/>
        <v>0</v>
      </c>
      <c r="BC831" s="579"/>
      <c r="BD831" s="580">
        <f t="shared" ref="BD831:BL831" si="3492">SUM(BD242)</f>
        <v>0.69063926940639275</v>
      </c>
      <c r="BE831" s="580">
        <f t="shared" si="3492"/>
        <v>0.61170906718851925</v>
      </c>
      <c r="BF831" s="580">
        <f t="shared" si="3492"/>
        <v>0.71037181996086107</v>
      </c>
      <c r="BG831" s="580">
        <f t="shared" si="3492"/>
        <v>0.71037181996086107</v>
      </c>
      <c r="BH831" s="580">
        <f t="shared" si="3492"/>
        <v>0.37412915851272016</v>
      </c>
      <c r="BI831" s="580">
        <f t="shared" si="3492"/>
        <v>0.33827229521945767</v>
      </c>
      <c r="BJ831" s="580">
        <f t="shared" si="3492"/>
        <v>0.31572080887149384</v>
      </c>
      <c r="BK831" s="580">
        <f t="shared" si="3492"/>
        <v>0.49331376386170905</v>
      </c>
      <c r="BL831" s="580">
        <f t="shared" si="3492"/>
        <v>0.28941074146553603</v>
      </c>
      <c r="BM831" s="580">
        <f t="shared" ref="BM831:BT831" si="3493">SUM(BM242)</f>
        <v>0</v>
      </c>
      <c r="BN831" s="580">
        <f t="shared" si="3493"/>
        <v>0</v>
      </c>
      <c r="BO831" s="580">
        <f t="shared" si="3493"/>
        <v>0</v>
      </c>
      <c r="BP831" s="580">
        <f t="shared" si="3493"/>
        <v>0</v>
      </c>
      <c r="BQ831" s="580">
        <f t="shared" si="3493"/>
        <v>0</v>
      </c>
      <c r="BR831" s="580">
        <f t="shared" si="3493"/>
        <v>0</v>
      </c>
      <c r="BS831" s="580">
        <f t="shared" si="3493"/>
        <v>0</v>
      </c>
      <c r="BT831" s="580">
        <f t="shared" si="3493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50"/>
        <v>5.2714099338365489E-2</v>
      </c>
      <c r="CA831" s="398">
        <f t="shared" si="3451"/>
        <v>7.3053148199919246E-2</v>
      </c>
      <c r="CB831" s="398">
        <f t="shared" si="3452"/>
        <v>0.14953685583822571</v>
      </c>
      <c r="CC831" s="465">
        <f t="shared" si="3453"/>
        <v>0.25490446163244596</v>
      </c>
      <c r="CD831" s="1113">
        <f t="shared" si="3485"/>
        <v>0</v>
      </c>
      <c r="CE831" s="1114">
        <f t="shared" si="3455"/>
        <v>0</v>
      </c>
      <c r="CF831" s="1115">
        <f t="shared" si="3455"/>
        <v>0</v>
      </c>
      <c r="CG831" s="1115">
        <f t="shared" si="3455"/>
        <v>0</v>
      </c>
      <c r="CH831" s="1115">
        <f t="shared" si="3455"/>
        <v>0</v>
      </c>
      <c r="CI831" s="1115">
        <f t="shared" si="3455"/>
        <v>0</v>
      </c>
      <c r="CJ831" s="1115">
        <f t="shared" si="3455"/>
        <v>0</v>
      </c>
      <c r="CK831" s="1116">
        <f t="shared" si="3455"/>
        <v>0</v>
      </c>
      <c r="CL831" s="1116">
        <f t="shared" si="3455"/>
        <v>0.28941074146553603</v>
      </c>
      <c r="CM831" s="1116">
        <f t="shared" si="3455"/>
        <v>0.31572080887149384</v>
      </c>
      <c r="CN831" s="1115">
        <f t="shared" si="3455"/>
        <v>0.33827229521945767</v>
      </c>
      <c r="CO831" s="1115">
        <f t="shared" si="3455"/>
        <v>0.37412915851272016</v>
      </c>
      <c r="CP831" s="1115">
        <f t="shared" si="3455"/>
        <v>0.49331376386170905</v>
      </c>
      <c r="CQ831" s="1115">
        <f t="shared" si="3455"/>
        <v>0.61170906718851925</v>
      </c>
      <c r="CR831" s="1115">
        <f t="shared" si="3455"/>
        <v>0.69063926940639275</v>
      </c>
      <c r="CS831" s="1114">
        <f t="shared" si="3455"/>
        <v>0.71037181996086107</v>
      </c>
      <c r="CT831" s="1117">
        <f t="shared" si="3455"/>
        <v>0.71037181996086107</v>
      </c>
      <c r="CU831" s="312">
        <f t="shared" si="3456"/>
        <v>0</v>
      </c>
      <c r="CV831" s="313">
        <f t="shared" si="3457"/>
        <v>0</v>
      </c>
      <c r="CW831" s="314">
        <f t="shared" si="3458"/>
        <v>0</v>
      </c>
      <c r="CX831" s="314">
        <f t="shared" si="3459"/>
        <v>0</v>
      </c>
      <c r="CY831" s="314">
        <f t="shared" si="3460"/>
        <v>0</v>
      </c>
      <c r="CZ831" s="314">
        <f t="shared" si="3461"/>
        <v>0</v>
      </c>
      <c r="DA831" s="314">
        <f t="shared" si="3462"/>
        <v>0</v>
      </c>
      <c r="DB831" s="315">
        <f t="shared" si="3463"/>
        <v>0</v>
      </c>
      <c r="DC831" s="315">
        <f t="shared" si="3464"/>
        <v>0.28941074146553603</v>
      </c>
      <c r="DD831" s="315">
        <f t="shared" si="3465"/>
        <v>0.31572080887149384</v>
      </c>
      <c r="DE831" s="314">
        <f t="shared" si="3466"/>
        <v>0.33827229521945767</v>
      </c>
      <c r="DF831" s="314">
        <f t="shared" si="3467"/>
        <v>0.37412915851272016</v>
      </c>
      <c r="DG831" s="314">
        <f t="shared" si="3468"/>
        <v>0.49331376386170905</v>
      </c>
      <c r="DH831" s="314">
        <f t="shared" si="3469"/>
        <v>0.61170906718851925</v>
      </c>
      <c r="DI831" s="314">
        <f t="shared" si="3470"/>
        <v>0.69063926940639275</v>
      </c>
      <c r="DJ831" s="313">
        <f t="shared" si="3471"/>
        <v>0.71037181996086107</v>
      </c>
      <c r="DK831" s="312">
        <f t="shared" si="3472"/>
        <v>0.71037181996086107</v>
      </c>
      <c r="DL831" s="428">
        <f t="shared" si="3473"/>
        <v>17</v>
      </c>
      <c r="DM831" s="66">
        <f t="shared" si="3474"/>
        <v>17</v>
      </c>
      <c r="DN831" s="66">
        <f t="shared" si="3475"/>
        <v>17</v>
      </c>
      <c r="DO831" s="66">
        <f t="shared" si="3476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494">SUM(B249)</f>
        <v>0</v>
      </c>
      <c r="C832" s="580">
        <f t="shared" si="3494"/>
        <v>0</v>
      </c>
      <c r="D832" s="580">
        <f t="shared" si="3494"/>
        <v>0</v>
      </c>
      <c r="E832" s="580">
        <f t="shared" si="3494"/>
        <v>0</v>
      </c>
      <c r="F832" s="580">
        <f t="shared" si="3494"/>
        <v>0</v>
      </c>
      <c r="G832" s="580">
        <f t="shared" si="3494"/>
        <v>0</v>
      </c>
      <c r="H832" s="580">
        <f t="shared" si="3494"/>
        <v>0</v>
      </c>
      <c r="I832" s="580">
        <f t="shared" si="3494"/>
        <v>0</v>
      </c>
      <c r="J832" s="580">
        <f t="shared" si="3494"/>
        <v>6.5501817165222243E-2</v>
      </c>
      <c r="K832" s="580">
        <f t="shared" ref="K832:R832" si="3495">SUM(K249)</f>
        <v>0</v>
      </c>
      <c r="L832" s="580">
        <f t="shared" si="3495"/>
        <v>0</v>
      </c>
      <c r="M832" s="580">
        <f t="shared" si="3495"/>
        <v>0</v>
      </c>
      <c r="N832" s="580">
        <f t="shared" si="3495"/>
        <v>0</v>
      </c>
      <c r="O832" s="580">
        <f t="shared" si="3495"/>
        <v>0</v>
      </c>
      <c r="P832" s="580">
        <f t="shared" si="3495"/>
        <v>0</v>
      </c>
      <c r="Q832" s="580">
        <f t="shared" si="3495"/>
        <v>0</v>
      </c>
      <c r="R832" s="580">
        <f t="shared" si="3495"/>
        <v>0</v>
      </c>
      <c r="S832" s="579"/>
      <c r="T832" s="580">
        <f t="shared" ref="T832:AB832" si="3496">SUM(T249)</f>
        <v>0</v>
      </c>
      <c r="U832" s="580">
        <f t="shared" si="3496"/>
        <v>0</v>
      </c>
      <c r="V832" s="580">
        <f t="shared" si="3496"/>
        <v>0</v>
      </c>
      <c r="W832" s="580">
        <f t="shared" si="3496"/>
        <v>0</v>
      </c>
      <c r="X832" s="580">
        <f t="shared" si="3496"/>
        <v>0</v>
      </c>
      <c r="Y832" s="580">
        <f t="shared" si="3496"/>
        <v>0</v>
      </c>
      <c r="Z832" s="580">
        <f t="shared" si="3496"/>
        <v>2.315720808871494E-2</v>
      </c>
      <c r="AA832" s="580">
        <f t="shared" si="3496"/>
        <v>0</v>
      </c>
      <c r="AB832" s="580">
        <f t="shared" si="3496"/>
        <v>0</v>
      </c>
      <c r="AC832" s="580">
        <f t="shared" ref="AC832:AJ832" si="3497">SUM(AC249)</f>
        <v>0</v>
      </c>
      <c r="AD832" s="580">
        <f t="shared" si="3497"/>
        <v>0</v>
      </c>
      <c r="AE832" s="580">
        <f t="shared" si="3497"/>
        <v>0</v>
      </c>
      <c r="AF832" s="580">
        <f t="shared" si="3497"/>
        <v>0</v>
      </c>
      <c r="AG832" s="580">
        <f t="shared" si="3497"/>
        <v>0</v>
      </c>
      <c r="AH832" s="580">
        <f t="shared" si="3497"/>
        <v>0</v>
      </c>
      <c r="AI832" s="580">
        <f t="shared" si="3497"/>
        <v>0</v>
      </c>
      <c r="AJ832" s="580">
        <f t="shared" si="3497"/>
        <v>0</v>
      </c>
      <c r="AK832" s="579"/>
      <c r="AL832" s="580">
        <f t="shared" ref="AL832:AT832" si="3498">SUM(AL249)</f>
        <v>0</v>
      </c>
      <c r="AM832" s="580">
        <f t="shared" si="3498"/>
        <v>0</v>
      </c>
      <c r="AN832" s="580">
        <f t="shared" si="3498"/>
        <v>0</v>
      </c>
      <c r="AO832" s="580">
        <f t="shared" si="3498"/>
        <v>0</v>
      </c>
      <c r="AP832" s="580">
        <f t="shared" si="3498"/>
        <v>0</v>
      </c>
      <c r="AQ832" s="580">
        <f t="shared" si="3498"/>
        <v>7.7190693629049789E-2</v>
      </c>
      <c r="AR832" s="580">
        <f t="shared" si="3498"/>
        <v>0</v>
      </c>
      <c r="AS832" s="580">
        <f t="shared" si="3498"/>
        <v>5.7893020221787342E-2</v>
      </c>
      <c r="AT832" s="580">
        <f t="shared" si="3498"/>
        <v>6.947162426614481E-2</v>
      </c>
      <c r="AU832" s="580">
        <f t="shared" ref="AU832:BB832" si="3499">SUM(AU249)</f>
        <v>0</v>
      </c>
      <c r="AV832" s="580">
        <f t="shared" si="3499"/>
        <v>0</v>
      </c>
      <c r="AW832" s="580">
        <f t="shared" si="3499"/>
        <v>0</v>
      </c>
      <c r="AX832" s="580">
        <f t="shared" si="3499"/>
        <v>0</v>
      </c>
      <c r="AY832" s="580">
        <f t="shared" si="3499"/>
        <v>0</v>
      </c>
      <c r="AZ832" s="580">
        <f t="shared" si="3499"/>
        <v>0</v>
      </c>
      <c r="BA832" s="580">
        <f t="shared" si="3499"/>
        <v>0</v>
      </c>
      <c r="BB832" s="580">
        <f t="shared" si="3499"/>
        <v>0</v>
      </c>
      <c r="BC832" s="579"/>
      <c r="BD832" s="580">
        <f t="shared" ref="BD832:BL832" si="3500">SUM(BD249)</f>
        <v>0</v>
      </c>
      <c r="BE832" s="580">
        <f t="shared" si="3500"/>
        <v>0</v>
      </c>
      <c r="BF832" s="580">
        <f t="shared" si="3500"/>
        <v>0</v>
      </c>
      <c r="BG832" s="580">
        <f t="shared" si="3500"/>
        <v>0</v>
      </c>
      <c r="BH832" s="580">
        <f t="shared" si="3500"/>
        <v>0</v>
      </c>
      <c r="BI832" s="580">
        <f t="shared" si="3500"/>
        <v>0</v>
      </c>
      <c r="BJ832" s="580">
        <f t="shared" si="3500"/>
        <v>0</v>
      </c>
      <c r="BK832" s="580">
        <f t="shared" si="3500"/>
        <v>0</v>
      </c>
      <c r="BL832" s="580">
        <f t="shared" si="3500"/>
        <v>4.631441617742988E-2</v>
      </c>
      <c r="BM832" s="580">
        <f t="shared" ref="BM832:BT832" si="3501">SUM(BM249)</f>
        <v>0</v>
      </c>
      <c r="BN832" s="580">
        <f t="shared" si="3501"/>
        <v>0</v>
      </c>
      <c r="BO832" s="580">
        <f t="shared" si="3501"/>
        <v>0</v>
      </c>
      <c r="BP832" s="580">
        <f t="shared" si="3501"/>
        <v>0</v>
      </c>
      <c r="BQ832" s="580">
        <f t="shared" si="3501"/>
        <v>0</v>
      </c>
      <c r="BR832" s="580">
        <f t="shared" si="3501"/>
        <v>0</v>
      </c>
      <c r="BS832" s="580">
        <f t="shared" si="3501"/>
        <v>0</v>
      </c>
      <c r="BT832" s="580">
        <f t="shared" si="3501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50"/>
        <v>0</v>
      </c>
      <c r="CA832" s="398">
        <f t="shared" si="3451"/>
        <v>0</v>
      </c>
      <c r="CB832" s="398">
        <f t="shared" si="3452"/>
        <v>8.4909762991954765E-3</v>
      </c>
      <c r="CC832" s="465">
        <f t="shared" si="3453"/>
        <v>0</v>
      </c>
      <c r="CD832" s="1113">
        <f t="shared" si="3485"/>
        <v>0</v>
      </c>
      <c r="CE832" s="1114">
        <f t="shared" si="3455"/>
        <v>0</v>
      </c>
      <c r="CF832" s="1115">
        <f t="shared" si="3455"/>
        <v>0</v>
      </c>
      <c r="CG832" s="1115">
        <f t="shared" si="3455"/>
        <v>0</v>
      </c>
      <c r="CH832" s="1115">
        <f t="shared" si="3455"/>
        <v>0</v>
      </c>
      <c r="CI832" s="1115">
        <f t="shared" si="3455"/>
        <v>0</v>
      </c>
      <c r="CJ832" s="1115">
        <f t="shared" si="3455"/>
        <v>0</v>
      </c>
      <c r="CK832" s="1116">
        <f t="shared" si="3455"/>
        <v>0</v>
      </c>
      <c r="CL832" s="1116">
        <f t="shared" si="3455"/>
        <v>0</v>
      </c>
      <c r="CM832" s="1116">
        <f t="shared" si="3455"/>
        <v>0</v>
      </c>
      <c r="CN832" s="1115">
        <f t="shared" si="3455"/>
        <v>0</v>
      </c>
      <c r="CO832" s="1115">
        <f t="shared" si="3455"/>
        <v>0</v>
      </c>
      <c r="CP832" s="1115">
        <f t="shared" si="3455"/>
        <v>0</v>
      </c>
      <c r="CQ832" s="1115">
        <f t="shared" si="3455"/>
        <v>0</v>
      </c>
      <c r="CR832" s="1115">
        <f t="shared" si="3455"/>
        <v>0</v>
      </c>
      <c r="CS832" s="1114">
        <f t="shared" si="3455"/>
        <v>0</v>
      </c>
      <c r="CT832" s="1117">
        <f t="shared" si="3455"/>
        <v>4.631441617742988E-2</v>
      </c>
      <c r="CU832" s="312">
        <f t="shared" si="3456"/>
        <v>0</v>
      </c>
      <c r="CV832" s="313">
        <f t="shared" si="3457"/>
        <v>0</v>
      </c>
      <c r="CW832" s="314">
        <f t="shared" si="3458"/>
        <v>0</v>
      </c>
      <c r="CX832" s="314">
        <f t="shared" si="3459"/>
        <v>0</v>
      </c>
      <c r="CY832" s="314">
        <f t="shared" si="3460"/>
        <v>0</v>
      </c>
      <c r="CZ832" s="314">
        <f t="shared" si="3461"/>
        <v>0</v>
      </c>
      <c r="DA832" s="314">
        <f t="shared" si="3462"/>
        <v>0</v>
      </c>
      <c r="DB832" s="315">
        <f t="shared" si="3463"/>
        <v>0</v>
      </c>
      <c r="DC832" s="315">
        <f t="shared" si="3464"/>
        <v>0</v>
      </c>
      <c r="DD832" s="315">
        <f t="shared" si="3465"/>
        <v>0</v>
      </c>
      <c r="DE832" s="314">
        <f t="shared" si="3466"/>
        <v>0</v>
      </c>
      <c r="DF832" s="314">
        <f t="shared" si="3467"/>
        <v>0</v>
      </c>
      <c r="DG832" s="314">
        <f t="shared" si="3468"/>
        <v>0</v>
      </c>
      <c r="DH832" s="314">
        <f t="shared" si="3469"/>
        <v>0</v>
      </c>
      <c r="DI832" s="314">
        <f t="shared" si="3470"/>
        <v>0</v>
      </c>
      <c r="DJ832" s="313">
        <f t="shared" si="3471"/>
        <v>0</v>
      </c>
      <c r="DK832" s="312">
        <f t="shared" si="3472"/>
        <v>4.631441617742988E-2</v>
      </c>
      <c r="DL832" s="428">
        <f t="shared" si="3473"/>
        <v>17</v>
      </c>
      <c r="DM832" s="66">
        <f t="shared" si="3474"/>
        <v>17</v>
      </c>
      <c r="DN832" s="66">
        <f t="shared" si="3475"/>
        <v>17</v>
      </c>
      <c r="DO832" s="66">
        <f t="shared" si="3476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02">SUM(B256)</f>
        <v>0</v>
      </c>
      <c r="C833" s="580">
        <f t="shared" si="3502"/>
        <v>0</v>
      </c>
      <c r="D833" s="580">
        <f t="shared" si="3502"/>
        <v>0</v>
      </c>
      <c r="E833" s="580">
        <f t="shared" si="3502"/>
        <v>0</v>
      </c>
      <c r="F833" s="580">
        <f t="shared" si="3502"/>
        <v>0</v>
      </c>
      <c r="G833" s="580">
        <f t="shared" si="3502"/>
        <v>0</v>
      </c>
      <c r="H833" s="580">
        <f t="shared" si="3502"/>
        <v>0</v>
      </c>
      <c r="I833" s="580">
        <f t="shared" si="3502"/>
        <v>0</v>
      </c>
      <c r="J833" s="580">
        <f t="shared" si="3502"/>
        <v>0</v>
      </c>
      <c r="K833" s="580">
        <f t="shared" ref="K833:R833" si="3503">SUM(K256)</f>
        <v>0</v>
      </c>
      <c r="L833" s="580">
        <f t="shared" si="3503"/>
        <v>0</v>
      </c>
      <c r="M833" s="580">
        <f t="shared" si="3503"/>
        <v>0</v>
      </c>
      <c r="N833" s="580">
        <f t="shared" si="3503"/>
        <v>0</v>
      </c>
      <c r="O833" s="580">
        <f t="shared" si="3503"/>
        <v>0</v>
      </c>
      <c r="P833" s="580">
        <f t="shared" si="3503"/>
        <v>0</v>
      </c>
      <c r="Q833" s="580">
        <f t="shared" si="3503"/>
        <v>0</v>
      </c>
      <c r="R833" s="580">
        <f t="shared" si="3503"/>
        <v>0</v>
      </c>
      <c r="S833" s="579"/>
      <c r="T833" s="580">
        <f t="shared" ref="T833:AB833" si="3504">SUM(T256)</f>
        <v>0</v>
      </c>
      <c r="U833" s="580">
        <f t="shared" si="3504"/>
        <v>0</v>
      </c>
      <c r="V833" s="580">
        <f t="shared" si="3504"/>
        <v>0</v>
      </c>
      <c r="W833" s="580">
        <f t="shared" si="3504"/>
        <v>0</v>
      </c>
      <c r="X833" s="580">
        <f t="shared" si="3504"/>
        <v>0</v>
      </c>
      <c r="Y833" s="580">
        <f t="shared" si="3504"/>
        <v>0</v>
      </c>
      <c r="Z833" s="580">
        <f t="shared" si="3504"/>
        <v>0</v>
      </c>
      <c r="AA833" s="580">
        <f t="shared" si="3504"/>
        <v>0</v>
      </c>
      <c r="AB833" s="580">
        <f t="shared" si="3504"/>
        <v>0</v>
      </c>
      <c r="AC833" s="580">
        <f t="shared" ref="AC833:AJ833" si="3505">SUM(AC256)</f>
        <v>0</v>
      </c>
      <c r="AD833" s="580">
        <f t="shared" si="3505"/>
        <v>0</v>
      </c>
      <c r="AE833" s="580">
        <f t="shared" si="3505"/>
        <v>0</v>
      </c>
      <c r="AF833" s="580">
        <f t="shared" si="3505"/>
        <v>0</v>
      </c>
      <c r="AG833" s="580">
        <f t="shared" si="3505"/>
        <v>0</v>
      </c>
      <c r="AH833" s="580">
        <f t="shared" si="3505"/>
        <v>0</v>
      </c>
      <c r="AI833" s="580">
        <f t="shared" si="3505"/>
        <v>0</v>
      </c>
      <c r="AJ833" s="580">
        <f t="shared" si="3505"/>
        <v>0</v>
      </c>
      <c r="AK833" s="579"/>
      <c r="AL833" s="580">
        <f t="shared" ref="AL833:AT833" si="3506">SUM(AL256)</f>
        <v>0</v>
      </c>
      <c r="AM833" s="580">
        <f t="shared" si="3506"/>
        <v>0</v>
      </c>
      <c r="AN833" s="580">
        <f t="shared" si="3506"/>
        <v>0</v>
      </c>
      <c r="AO833" s="580">
        <f t="shared" si="3506"/>
        <v>0</v>
      </c>
      <c r="AP833" s="580">
        <f t="shared" si="3506"/>
        <v>0</v>
      </c>
      <c r="AQ833" s="580">
        <f t="shared" si="3506"/>
        <v>0</v>
      </c>
      <c r="AR833" s="580">
        <f t="shared" si="3506"/>
        <v>0</v>
      </c>
      <c r="AS833" s="580">
        <f t="shared" si="3506"/>
        <v>0</v>
      </c>
      <c r="AT833" s="580">
        <f t="shared" si="3506"/>
        <v>0</v>
      </c>
      <c r="AU833" s="580">
        <f t="shared" ref="AU833:BB833" si="3507">SUM(AU256)</f>
        <v>0</v>
      </c>
      <c r="AV833" s="580">
        <f t="shared" si="3507"/>
        <v>0</v>
      </c>
      <c r="AW833" s="580">
        <f t="shared" si="3507"/>
        <v>0</v>
      </c>
      <c r="AX833" s="580">
        <f t="shared" si="3507"/>
        <v>0</v>
      </c>
      <c r="AY833" s="580">
        <f t="shared" si="3507"/>
        <v>0</v>
      </c>
      <c r="AZ833" s="580">
        <f t="shared" si="3507"/>
        <v>0</v>
      </c>
      <c r="BA833" s="580">
        <f t="shared" si="3507"/>
        <v>0</v>
      </c>
      <c r="BB833" s="580">
        <f t="shared" si="3507"/>
        <v>0</v>
      </c>
      <c r="BC833" s="579"/>
      <c r="BD833" s="580">
        <f t="shared" ref="BD833:BL833" si="3508">SUM(BD256)</f>
        <v>0</v>
      </c>
      <c r="BE833" s="580">
        <f t="shared" si="3508"/>
        <v>0</v>
      </c>
      <c r="BF833" s="580">
        <f t="shared" si="3508"/>
        <v>0</v>
      </c>
      <c r="BG833" s="580">
        <f t="shared" si="3508"/>
        <v>0</v>
      </c>
      <c r="BH833" s="580">
        <f t="shared" si="3508"/>
        <v>0</v>
      </c>
      <c r="BI833" s="580">
        <f t="shared" si="3508"/>
        <v>0</v>
      </c>
      <c r="BJ833" s="580">
        <f t="shared" si="3508"/>
        <v>0</v>
      </c>
      <c r="BK833" s="580">
        <f t="shared" si="3508"/>
        <v>0</v>
      </c>
      <c r="BL833" s="580">
        <f t="shared" si="3508"/>
        <v>0</v>
      </c>
      <c r="BM833" s="580">
        <f t="shared" ref="BM833:BT833" si="3509">SUM(BM256)</f>
        <v>0</v>
      </c>
      <c r="BN833" s="580">
        <f t="shared" si="3509"/>
        <v>0</v>
      </c>
      <c r="BO833" s="580">
        <f t="shared" si="3509"/>
        <v>0</v>
      </c>
      <c r="BP833" s="580">
        <f t="shared" si="3509"/>
        <v>0</v>
      </c>
      <c r="BQ833" s="580">
        <f t="shared" si="3509"/>
        <v>0</v>
      </c>
      <c r="BR833" s="580">
        <f t="shared" si="3509"/>
        <v>0</v>
      </c>
      <c r="BS833" s="580">
        <f t="shared" si="3509"/>
        <v>0</v>
      </c>
      <c r="BT833" s="580">
        <f t="shared" si="3509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50"/>
        <v>0</v>
      </c>
      <c r="CA833" s="398">
        <f t="shared" si="3451"/>
        <v>0</v>
      </c>
      <c r="CB833" s="398">
        <f t="shared" si="3452"/>
        <v>0</v>
      </c>
      <c r="CC833" s="465">
        <f t="shared" si="3453"/>
        <v>0</v>
      </c>
      <c r="CD833" s="1113">
        <f t="shared" si="3485"/>
        <v>0</v>
      </c>
      <c r="CE833" s="1114">
        <f t="shared" si="3455"/>
        <v>0</v>
      </c>
      <c r="CF833" s="1115">
        <f t="shared" si="3455"/>
        <v>0</v>
      </c>
      <c r="CG833" s="1115">
        <f t="shared" si="3455"/>
        <v>0</v>
      </c>
      <c r="CH833" s="1115">
        <f t="shared" si="3455"/>
        <v>0</v>
      </c>
      <c r="CI833" s="1115">
        <f t="shared" si="3455"/>
        <v>0</v>
      </c>
      <c r="CJ833" s="1115">
        <f t="shared" si="3455"/>
        <v>0</v>
      </c>
      <c r="CK833" s="1116">
        <f t="shared" si="3455"/>
        <v>0</v>
      </c>
      <c r="CL833" s="1116">
        <f t="shared" si="3455"/>
        <v>0</v>
      </c>
      <c r="CM833" s="1116">
        <f t="shared" si="3455"/>
        <v>0</v>
      </c>
      <c r="CN833" s="1115">
        <f t="shared" si="3455"/>
        <v>0</v>
      </c>
      <c r="CO833" s="1115">
        <f t="shared" si="3455"/>
        <v>0</v>
      </c>
      <c r="CP833" s="1115">
        <f t="shared" si="3455"/>
        <v>0</v>
      </c>
      <c r="CQ833" s="1115">
        <f t="shared" si="3455"/>
        <v>0</v>
      </c>
      <c r="CR833" s="1115">
        <f t="shared" si="3455"/>
        <v>0</v>
      </c>
      <c r="CS833" s="1114">
        <f t="shared" si="3455"/>
        <v>0</v>
      </c>
      <c r="CT833" s="1117">
        <f t="shared" si="3455"/>
        <v>0</v>
      </c>
      <c r="CU833" s="312">
        <f t="shared" si="3456"/>
        <v>0</v>
      </c>
      <c r="CV833" s="313">
        <f t="shared" si="3457"/>
        <v>0</v>
      </c>
      <c r="CW833" s="314">
        <f t="shared" si="3458"/>
        <v>0</v>
      </c>
      <c r="CX833" s="314">
        <f t="shared" si="3459"/>
        <v>0</v>
      </c>
      <c r="CY833" s="314">
        <f t="shared" si="3460"/>
        <v>0</v>
      </c>
      <c r="CZ833" s="314">
        <f t="shared" si="3461"/>
        <v>0</v>
      </c>
      <c r="DA833" s="314">
        <f t="shared" si="3462"/>
        <v>0</v>
      </c>
      <c r="DB833" s="315">
        <f t="shared" si="3463"/>
        <v>0</v>
      </c>
      <c r="DC833" s="315">
        <f t="shared" si="3464"/>
        <v>0</v>
      </c>
      <c r="DD833" s="315">
        <f t="shared" si="3465"/>
        <v>0</v>
      </c>
      <c r="DE833" s="314">
        <f t="shared" si="3466"/>
        <v>0</v>
      </c>
      <c r="DF833" s="314">
        <f t="shared" si="3467"/>
        <v>0</v>
      </c>
      <c r="DG833" s="314">
        <f t="shared" si="3468"/>
        <v>0</v>
      </c>
      <c r="DH833" s="314">
        <f t="shared" si="3469"/>
        <v>0</v>
      </c>
      <c r="DI833" s="314">
        <f t="shared" si="3470"/>
        <v>0</v>
      </c>
      <c r="DJ833" s="313">
        <f t="shared" si="3471"/>
        <v>0</v>
      </c>
      <c r="DK833" s="312">
        <f t="shared" si="3472"/>
        <v>0</v>
      </c>
      <c r="DL833" s="428">
        <f t="shared" si="3473"/>
        <v>17</v>
      </c>
      <c r="DM833" s="66">
        <f t="shared" si="3474"/>
        <v>17</v>
      </c>
      <c r="DN833" s="66">
        <f t="shared" si="3475"/>
        <v>17</v>
      </c>
      <c r="DO833" s="66">
        <f t="shared" si="3476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10">SUM(B263)</f>
        <v>0</v>
      </c>
      <c r="C834" s="580">
        <f t="shared" si="3510"/>
        <v>0</v>
      </c>
      <c r="D834" s="580">
        <f t="shared" si="3510"/>
        <v>0</v>
      </c>
      <c r="E834" s="580">
        <f t="shared" si="3510"/>
        <v>0</v>
      </c>
      <c r="F834" s="580">
        <f t="shared" si="3510"/>
        <v>0</v>
      </c>
      <c r="G834" s="580">
        <f t="shared" si="3510"/>
        <v>0</v>
      </c>
      <c r="H834" s="580">
        <f t="shared" si="3510"/>
        <v>0</v>
      </c>
      <c r="I834" s="580">
        <f t="shared" si="3510"/>
        <v>0</v>
      </c>
      <c r="J834" s="580">
        <f t="shared" si="3510"/>
        <v>0</v>
      </c>
      <c r="K834" s="580">
        <f t="shared" ref="K834:R834" si="3511">SUM(K263)</f>
        <v>0</v>
      </c>
      <c r="L834" s="580">
        <f t="shared" si="3511"/>
        <v>0</v>
      </c>
      <c r="M834" s="580">
        <f t="shared" si="3511"/>
        <v>0</v>
      </c>
      <c r="N834" s="580">
        <f t="shared" si="3511"/>
        <v>0</v>
      </c>
      <c r="O834" s="580">
        <f t="shared" si="3511"/>
        <v>0</v>
      </c>
      <c r="P834" s="580">
        <f t="shared" si="3511"/>
        <v>0</v>
      </c>
      <c r="Q834" s="580">
        <f t="shared" si="3511"/>
        <v>0</v>
      </c>
      <c r="R834" s="580">
        <f t="shared" si="3511"/>
        <v>0</v>
      </c>
      <c r="S834" s="579"/>
      <c r="T834" s="580">
        <f t="shared" ref="T834:AB834" si="3512">SUM(T263)</f>
        <v>0</v>
      </c>
      <c r="U834" s="580">
        <f t="shared" si="3512"/>
        <v>0</v>
      </c>
      <c r="V834" s="580">
        <f t="shared" si="3512"/>
        <v>0</v>
      </c>
      <c r="W834" s="580">
        <f t="shared" si="3512"/>
        <v>0</v>
      </c>
      <c r="X834" s="580">
        <f t="shared" si="3512"/>
        <v>0</v>
      </c>
      <c r="Y834" s="580">
        <f t="shared" si="3512"/>
        <v>0</v>
      </c>
      <c r="Z834" s="580">
        <f t="shared" si="3512"/>
        <v>0</v>
      </c>
      <c r="AA834" s="580">
        <f t="shared" si="3512"/>
        <v>0</v>
      </c>
      <c r="AB834" s="580">
        <f t="shared" si="3512"/>
        <v>0</v>
      </c>
      <c r="AC834" s="580">
        <f t="shared" ref="AC834:AJ834" si="3513">SUM(AC263)</f>
        <v>0</v>
      </c>
      <c r="AD834" s="580">
        <f t="shared" si="3513"/>
        <v>0</v>
      </c>
      <c r="AE834" s="580">
        <f t="shared" si="3513"/>
        <v>0</v>
      </c>
      <c r="AF834" s="580">
        <f t="shared" si="3513"/>
        <v>0</v>
      </c>
      <c r="AG834" s="580">
        <f t="shared" si="3513"/>
        <v>0</v>
      </c>
      <c r="AH834" s="580">
        <f t="shared" si="3513"/>
        <v>0</v>
      </c>
      <c r="AI834" s="580">
        <f t="shared" si="3513"/>
        <v>0</v>
      </c>
      <c r="AJ834" s="580">
        <f t="shared" si="3513"/>
        <v>0</v>
      </c>
      <c r="AK834" s="579"/>
      <c r="AL834" s="580">
        <f t="shared" ref="AL834:AT834" si="3514">SUM(AL263)</f>
        <v>0</v>
      </c>
      <c r="AM834" s="580">
        <f t="shared" si="3514"/>
        <v>0</v>
      </c>
      <c r="AN834" s="580">
        <f t="shared" si="3514"/>
        <v>0</v>
      </c>
      <c r="AO834" s="580">
        <f t="shared" si="3514"/>
        <v>0</v>
      </c>
      <c r="AP834" s="580">
        <f t="shared" si="3514"/>
        <v>0</v>
      </c>
      <c r="AQ834" s="580">
        <f t="shared" si="3514"/>
        <v>0</v>
      </c>
      <c r="AR834" s="580">
        <f t="shared" si="3514"/>
        <v>0</v>
      </c>
      <c r="AS834" s="580">
        <f t="shared" si="3514"/>
        <v>0</v>
      </c>
      <c r="AT834" s="580">
        <f t="shared" si="3514"/>
        <v>0</v>
      </c>
      <c r="AU834" s="580">
        <f t="shared" ref="AU834:BB834" si="3515">SUM(AU263)</f>
        <v>0</v>
      </c>
      <c r="AV834" s="580">
        <f t="shared" si="3515"/>
        <v>0</v>
      </c>
      <c r="AW834" s="580">
        <f t="shared" si="3515"/>
        <v>0</v>
      </c>
      <c r="AX834" s="580">
        <f t="shared" si="3515"/>
        <v>0</v>
      </c>
      <c r="AY834" s="580">
        <f t="shared" si="3515"/>
        <v>0</v>
      </c>
      <c r="AZ834" s="580">
        <f t="shared" si="3515"/>
        <v>0</v>
      </c>
      <c r="BA834" s="580">
        <f t="shared" si="3515"/>
        <v>0</v>
      </c>
      <c r="BB834" s="580">
        <f t="shared" si="3515"/>
        <v>0</v>
      </c>
      <c r="BC834" s="579"/>
      <c r="BD834" s="580">
        <f t="shared" ref="BD834:BL834" si="3516">SUM(BD263)</f>
        <v>0</v>
      </c>
      <c r="BE834" s="580">
        <f t="shared" si="3516"/>
        <v>0</v>
      </c>
      <c r="BF834" s="580">
        <f t="shared" si="3516"/>
        <v>0</v>
      </c>
      <c r="BG834" s="580">
        <f t="shared" si="3516"/>
        <v>0</v>
      </c>
      <c r="BH834" s="580">
        <f t="shared" si="3516"/>
        <v>0</v>
      </c>
      <c r="BI834" s="580">
        <f t="shared" si="3516"/>
        <v>0</v>
      </c>
      <c r="BJ834" s="580">
        <f t="shared" si="3516"/>
        <v>0</v>
      </c>
      <c r="BK834" s="580">
        <f t="shared" si="3516"/>
        <v>0</v>
      </c>
      <c r="BL834" s="580">
        <f t="shared" si="3516"/>
        <v>0</v>
      </c>
      <c r="BM834" s="580">
        <f t="shared" ref="BM834:BT834" si="3517">SUM(BM263)</f>
        <v>0</v>
      </c>
      <c r="BN834" s="580">
        <f t="shared" si="3517"/>
        <v>0</v>
      </c>
      <c r="BO834" s="580">
        <f t="shared" si="3517"/>
        <v>0</v>
      </c>
      <c r="BP834" s="580">
        <f t="shared" si="3517"/>
        <v>0</v>
      </c>
      <c r="BQ834" s="580">
        <f t="shared" si="3517"/>
        <v>0</v>
      </c>
      <c r="BR834" s="580">
        <f t="shared" si="3517"/>
        <v>0</v>
      </c>
      <c r="BS834" s="580">
        <f t="shared" si="3517"/>
        <v>0</v>
      </c>
      <c r="BT834" s="580">
        <f t="shared" si="3517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50"/>
        <v>0</v>
      </c>
      <c r="CA834" s="398">
        <f t="shared" si="3451"/>
        <v>0</v>
      </c>
      <c r="CB834" s="398">
        <f t="shared" si="3452"/>
        <v>0</v>
      </c>
      <c r="CC834" s="465">
        <f t="shared" si="3453"/>
        <v>0</v>
      </c>
      <c r="CD834" s="1113">
        <f t="shared" si="3485"/>
        <v>0</v>
      </c>
      <c r="CE834" s="1114">
        <f t="shared" si="3455"/>
        <v>0</v>
      </c>
      <c r="CF834" s="1115">
        <f t="shared" si="3455"/>
        <v>0</v>
      </c>
      <c r="CG834" s="1115">
        <f t="shared" si="3455"/>
        <v>0</v>
      </c>
      <c r="CH834" s="1115">
        <f t="shared" si="3455"/>
        <v>0</v>
      </c>
      <c r="CI834" s="1115">
        <f t="shared" si="3455"/>
        <v>0</v>
      </c>
      <c r="CJ834" s="1115">
        <f t="shared" si="3455"/>
        <v>0</v>
      </c>
      <c r="CK834" s="1116">
        <f t="shared" si="3455"/>
        <v>0</v>
      </c>
      <c r="CL834" s="1116">
        <f t="shared" si="3455"/>
        <v>0</v>
      </c>
      <c r="CM834" s="1116">
        <f t="shared" si="3455"/>
        <v>0</v>
      </c>
      <c r="CN834" s="1115">
        <f t="shared" si="3455"/>
        <v>0</v>
      </c>
      <c r="CO834" s="1115">
        <f t="shared" si="3455"/>
        <v>0</v>
      </c>
      <c r="CP834" s="1115">
        <f t="shared" si="3455"/>
        <v>0</v>
      </c>
      <c r="CQ834" s="1115">
        <f t="shared" si="3455"/>
        <v>0</v>
      </c>
      <c r="CR834" s="1115">
        <f t="shared" si="3455"/>
        <v>0</v>
      </c>
      <c r="CS834" s="1114">
        <f t="shared" si="3455"/>
        <v>0</v>
      </c>
      <c r="CT834" s="1117">
        <f t="shared" si="3455"/>
        <v>0</v>
      </c>
      <c r="CU834" s="312">
        <f t="shared" si="3456"/>
        <v>0</v>
      </c>
      <c r="CV834" s="313">
        <f t="shared" si="3457"/>
        <v>0</v>
      </c>
      <c r="CW834" s="314">
        <f t="shared" si="3458"/>
        <v>0</v>
      </c>
      <c r="CX834" s="314">
        <f t="shared" si="3459"/>
        <v>0</v>
      </c>
      <c r="CY834" s="314">
        <f t="shared" si="3460"/>
        <v>0</v>
      </c>
      <c r="CZ834" s="314">
        <f t="shared" si="3461"/>
        <v>0</v>
      </c>
      <c r="DA834" s="314">
        <f t="shared" si="3462"/>
        <v>0</v>
      </c>
      <c r="DB834" s="315">
        <f t="shared" si="3463"/>
        <v>0</v>
      </c>
      <c r="DC834" s="315">
        <f t="shared" si="3464"/>
        <v>0</v>
      </c>
      <c r="DD834" s="315">
        <f t="shared" si="3465"/>
        <v>0</v>
      </c>
      <c r="DE834" s="314">
        <f t="shared" si="3466"/>
        <v>0</v>
      </c>
      <c r="DF834" s="314">
        <f t="shared" si="3467"/>
        <v>0</v>
      </c>
      <c r="DG834" s="314">
        <f t="shared" si="3468"/>
        <v>0</v>
      </c>
      <c r="DH834" s="314">
        <f t="shared" si="3469"/>
        <v>0</v>
      </c>
      <c r="DI834" s="314">
        <f t="shared" si="3470"/>
        <v>0</v>
      </c>
      <c r="DJ834" s="313">
        <f t="shared" si="3471"/>
        <v>0</v>
      </c>
      <c r="DK834" s="312">
        <f t="shared" si="3472"/>
        <v>0</v>
      </c>
      <c r="DL834" s="428">
        <f t="shared" si="3473"/>
        <v>17</v>
      </c>
      <c r="DM834" s="66">
        <f t="shared" si="3474"/>
        <v>17</v>
      </c>
      <c r="DN834" s="66">
        <f t="shared" si="3475"/>
        <v>17</v>
      </c>
      <c r="DO834" s="66">
        <f t="shared" si="3476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18">SUM(B270)</f>
        <v>0</v>
      </c>
      <c r="C835" s="580">
        <f t="shared" si="3518"/>
        <v>3.5597800764141277E-2</v>
      </c>
      <c r="D835" s="580">
        <f t="shared" si="3518"/>
        <v>0</v>
      </c>
      <c r="E835" s="580">
        <f t="shared" si="3518"/>
        <v>0</v>
      </c>
      <c r="F835" s="580">
        <f t="shared" si="3518"/>
        <v>0</v>
      </c>
      <c r="G835" s="580">
        <f t="shared" si="3518"/>
        <v>0</v>
      </c>
      <c r="H835" s="580">
        <f t="shared" si="3518"/>
        <v>0</v>
      </c>
      <c r="I835" s="580">
        <f t="shared" si="3518"/>
        <v>0</v>
      </c>
      <c r="J835" s="580">
        <f t="shared" si="3518"/>
        <v>0</v>
      </c>
      <c r="K835" s="580">
        <f t="shared" ref="K835:R835" si="3519">SUM(K270)</f>
        <v>0</v>
      </c>
      <c r="L835" s="580">
        <f t="shared" si="3519"/>
        <v>0</v>
      </c>
      <c r="M835" s="580">
        <f t="shared" si="3519"/>
        <v>0</v>
      </c>
      <c r="N835" s="580">
        <f t="shared" si="3519"/>
        <v>0</v>
      </c>
      <c r="O835" s="580">
        <f t="shared" si="3519"/>
        <v>0</v>
      </c>
      <c r="P835" s="580">
        <f t="shared" si="3519"/>
        <v>0</v>
      </c>
      <c r="Q835" s="580">
        <f t="shared" si="3519"/>
        <v>0</v>
      </c>
      <c r="R835" s="580">
        <f t="shared" si="3519"/>
        <v>0</v>
      </c>
      <c r="S835" s="579"/>
      <c r="T835" s="580">
        <f t="shared" ref="T835:AB835" si="3520">SUM(T270)</f>
        <v>0</v>
      </c>
      <c r="U835" s="580">
        <f t="shared" si="3520"/>
        <v>0</v>
      </c>
      <c r="V835" s="580">
        <f t="shared" si="3520"/>
        <v>0</v>
      </c>
      <c r="W835" s="580">
        <f t="shared" si="3520"/>
        <v>0</v>
      </c>
      <c r="X835" s="580">
        <f t="shared" si="3520"/>
        <v>0</v>
      </c>
      <c r="Y835" s="580">
        <f t="shared" si="3520"/>
        <v>0</v>
      </c>
      <c r="Z835" s="580">
        <f t="shared" si="3520"/>
        <v>0</v>
      </c>
      <c r="AA835" s="580">
        <f t="shared" si="3520"/>
        <v>0</v>
      </c>
      <c r="AB835" s="580">
        <f t="shared" si="3520"/>
        <v>0</v>
      </c>
      <c r="AC835" s="580">
        <f t="shared" ref="AC835:AJ835" si="3521">SUM(AC270)</f>
        <v>0</v>
      </c>
      <c r="AD835" s="580">
        <f t="shared" si="3521"/>
        <v>0</v>
      </c>
      <c r="AE835" s="580">
        <f t="shared" si="3521"/>
        <v>0</v>
      </c>
      <c r="AF835" s="580">
        <f t="shared" si="3521"/>
        <v>0</v>
      </c>
      <c r="AG835" s="580">
        <f t="shared" si="3521"/>
        <v>0</v>
      </c>
      <c r="AH835" s="580">
        <f t="shared" si="3521"/>
        <v>0</v>
      </c>
      <c r="AI835" s="580">
        <f t="shared" si="3521"/>
        <v>0</v>
      </c>
      <c r="AJ835" s="580">
        <f t="shared" si="3521"/>
        <v>0</v>
      </c>
      <c r="AK835" s="579"/>
      <c r="AL835" s="580">
        <f t="shared" ref="AL835:AT835" si="3522">SUM(AL270)</f>
        <v>4.5079760422226167E-2</v>
      </c>
      <c r="AM835" s="580">
        <f t="shared" si="3522"/>
        <v>0</v>
      </c>
      <c r="AN835" s="580">
        <f t="shared" si="3522"/>
        <v>0</v>
      </c>
      <c r="AO835" s="580">
        <f t="shared" si="3522"/>
        <v>0</v>
      </c>
      <c r="AP835" s="580">
        <f t="shared" si="3522"/>
        <v>0</v>
      </c>
      <c r="AQ835" s="580">
        <f t="shared" si="3522"/>
        <v>0</v>
      </c>
      <c r="AR835" s="580">
        <f t="shared" si="3522"/>
        <v>0</v>
      </c>
      <c r="AS835" s="580">
        <f t="shared" si="3522"/>
        <v>0</v>
      </c>
      <c r="AT835" s="580">
        <f t="shared" si="3522"/>
        <v>2.990215264187867E-2</v>
      </c>
      <c r="AU835" s="580">
        <f t="shared" ref="AU835:BB835" si="3523">SUM(AU270)</f>
        <v>0</v>
      </c>
      <c r="AV835" s="580">
        <f t="shared" si="3523"/>
        <v>0</v>
      </c>
      <c r="AW835" s="580">
        <f t="shared" si="3523"/>
        <v>0</v>
      </c>
      <c r="AX835" s="580">
        <f t="shared" si="3523"/>
        <v>0</v>
      </c>
      <c r="AY835" s="580">
        <f t="shared" si="3523"/>
        <v>0</v>
      </c>
      <c r="AZ835" s="580">
        <f t="shared" si="3523"/>
        <v>0</v>
      </c>
      <c r="BA835" s="580">
        <f t="shared" si="3523"/>
        <v>0</v>
      </c>
      <c r="BB835" s="580">
        <f t="shared" si="3523"/>
        <v>0</v>
      </c>
      <c r="BC835" s="579"/>
      <c r="BD835" s="580">
        <f t="shared" ref="BD835:BL835" si="3524">SUM(BD270)</f>
        <v>4.5683844313981294E-2</v>
      </c>
      <c r="BE835" s="580">
        <f t="shared" si="3524"/>
        <v>0</v>
      </c>
      <c r="BF835" s="580">
        <f t="shared" si="3524"/>
        <v>0</v>
      </c>
      <c r="BG835" s="580">
        <f t="shared" si="3524"/>
        <v>0</v>
      </c>
      <c r="BH835" s="580">
        <f t="shared" si="3524"/>
        <v>2.4918460534898889E-2</v>
      </c>
      <c r="BI835" s="580">
        <f t="shared" si="3524"/>
        <v>0</v>
      </c>
      <c r="BJ835" s="580">
        <f t="shared" si="3524"/>
        <v>2.4918460534898889E-2</v>
      </c>
      <c r="BK835" s="580">
        <f t="shared" si="3524"/>
        <v>0</v>
      </c>
      <c r="BL835" s="580">
        <f t="shared" si="3524"/>
        <v>0</v>
      </c>
      <c r="BM835" s="580">
        <f t="shared" ref="BM835:BT835" si="3525">SUM(BM270)</f>
        <v>0</v>
      </c>
      <c r="BN835" s="580">
        <f t="shared" si="3525"/>
        <v>0</v>
      </c>
      <c r="BO835" s="580">
        <f t="shared" si="3525"/>
        <v>0</v>
      </c>
      <c r="BP835" s="580">
        <f t="shared" si="3525"/>
        <v>0</v>
      </c>
      <c r="BQ835" s="580">
        <f t="shared" si="3525"/>
        <v>0</v>
      </c>
      <c r="BR835" s="580">
        <f t="shared" si="3525"/>
        <v>0</v>
      </c>
      <c r="BS835" s="580">
        <f t="shared" si="3525"/>
        <v>0</v>
      </c>
      <c r="BT835" s="580">
        <f t="shared" si="3525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50"/>
        <v>0</v>
      </c>
      <c r="CA835" s="398">
        <f t="shared" si="3451"/>
        <v>0</v>
      </c>
      <c r="CB835" s="398">
        <f t="shared" si="3452"/>
        <v>1.9934768427919119E-3</v>
      </c>
      <c r="CC835" s="465">
        <f t="shared" si="3453"/>
        <v>3.3224614046531852E-3</v>
      </c>
      <c r="CD835" s="1113">
        <f t="shared" si="3485"/>
        <v>0</v>
      </c>
      <c r="CE835" s="1114">
        <f t="shared" si="3455"/>
        <v>0</v>
      </c>
      <c r="CF835" s="1115">
        <f t="shared" si="3455"/>
        <v>0</v>
      </c>
      <c r="CG835" s="1115">
        <f t="shared" si="3455"/>
        <v>0</v>
      </c>
      <c r="CH835" s="1115">
        <f t="shared" si="3455"/>
        <v>0</v>
      </c>
      <c r="CI835" s="1115">
        <f t="shared" si="3455"/>
        <v>0</v>
      </c>
      <c r="CJ835" s="1115">
        <f t="shared" si="3455"/>
        <v>0</v>
      </c>
      <c r="CK835" s="1116">
        <f t="shared" si="3455"/>
        <v>0</v>
      </c>
      <c r="CL835" s="1116">
        <f t="shared" si="3455"/>
        <v>0</v>
      </c>
      <c r="CM835" s="1116">
        <f t="shared" si="3455"/>
        <v>0</v>
      </c>
      <c r="CN835" s="1115">
        <f t="shared" si="3455"/>
        <v>0</v>
      </c>
      <c r="CO835" s="1115">
        <f t="shared" si="3455"/>
        <v>0</v>
      </c>
      <c r="CP835" s="1115">
        <f t="shared" si="3455"/>
        <v>0</v>
      </c>
      <c r="CQ835" s="1115">
        <f t="shared" si="3455"/>
        <v>0</v>
      </c>
      <c r="CR835" s="1115">
        <f t="shared" si="3455"/>
        <v>2.4918460534898889E-2</v>
      </c>
      <c r="CS835" s="1114">
        <f t="shared" si="3455"/>
        <v>2.4918460534898889E-2</v>
      </c>
      <c r="CT835" s="1117">
        <f t="shared" si="3455"/>
        <v>4.5683844313981294E-2</v>
      </c>
      <c r="CU835" s="312">
        <f t="shared" si="3456"/>
        <v>0</v>
      </c>
      <c r="CV835" s="313">
        <f t="shared" si="3457"/>
        <v>0</v>
      </c>
      <c r="CW835" s="314">
        <f t="shared" si="3458"/>
        <v>0</v>
      </c>
      <c r="CX835" s="314">
        <f t="shared" si="3459"/>
        <v>0</v>
      </c>
      <c r="CY835" s="314">
        <f t="shared" si="3460"/>
        <v>0</v>
      </c>
      <c r="CZ835" s="314">
        <f t="shared" si="3461"/>
        <v>0</v>
      </c>
      <c r="DA835" s="314">
        <f t="shared" si="3462"/>
        <v>0</v>
      </c>
      <c r="DB835" s="315">
        <f t="shared" si="3463"/>
        <v>0</v>
      </c>
      <c r="DC835" s="315">
        <f t="shared" si="3464"/>
        <v>0</v>
      </c>
      <c r="DD835" s="315">
        <f t="shared" si="3465"/>
        <v>0</v>
      </c>
      <c r="DE835" s="314">
        <f t="shared" si="3466"/>
        <v>0</v>
      </c>
      <c r="DF835" s="314">
        <f t="shared" si="3467"/>
        <v>0</v>
      </c>
      <c r="DG835" s="314">
        <f t="shared" si="3468"/>
        <v>0</v>
      </c>
      <c r="DH835" s="314">
        <f t="shared" si="3469"/>
        <v>0</v>
      </c>
      <c r="DI835" s="314">
        <f t="shared" si="3470"/>
        <v>2.4918460534898889E-2</v>
      </c>
      <c r="DJ835" s="313">
        <f t="shared" si="3471"/>
        <v>2.4918460534898889E-2</v>
      </c>
      <c r="DK835" s="312">
        <f t="shared" si="3472"/>
        <v>4.5683844313981294E-2</v>
      </c>
      <c r="DL835" s="428">
        <f t="shared" si="3473"/>
        <v>17</v>
      </c>
      <c r="DM835" s="66">
        <f t="shared" si="3474"/>
        <v>17</v>
      </c>
      <c r="DN835" s="66">
        <f t="shared" si="3475"/>
        <v>17</v>
      </c>
      <c r="DO835" s="66">
        <f t="shared" si="3476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26">SUM(B277)</f>
        <v>8.4031311154598817E-2</v>
      </c>
      <c r="C836" s="580">
        <f t="shared" si="3526"/>
        <v>3.7908862175006997E-2</v>
      </c>
      <c r="D836" s="580">
        <f t="shared" si="3526"/>
        <v>1.1056751467710372E-2</v>
      </c>
      <c r="E836" s="580">
        <f t="shared" si="3526"/>
        <v>7.3711676451402482E-3</v>
      </c>
      <c r="F836" s="580">
        <f t="shared" si="3526"/>
        <v>7.3711676451402482E-3</v>
      </c>
      <c r="G836" s="580">
        <f t="shared" si="3526"/>
        <v>5.5283757338551861E-3</v>
      </c>
      <c r="H836" s="580">
        <f t="shared" si="3526"/>
        <v>7.3711676451402479E-4</v>
      </c>
      <c r="I836" s="580">
        <f t="shared" si="3526"/>
        <v>0.11056751467710371</v>
      </c>
      <c r="J836" s="580">
        <f t="shared" si="3526"/>
        <v>1.8954431087503498E-2</v>
      </c>
      <c r="K836" s="580">
        <f t="shared" ref="K836:R836" si="3527">SUM(K277)</f>
        <v>0</v>
      </c>
      <c r="L836" s="580">
        <f t="shared" si="3527"/>
        <v>0</v>
      </c>
      <c r="M836" s="580">
        <f t="shared" si="3527"/>
        <v>0</v>
      </c>
      <c r="N836" s="580">
        <f t="shared" si="3527"/>
        <v>0</v>
      </c>
      <c r="O836" s="580">
        <f t="shared" si="3527"/>
        <v>0</v>
      </c>
      <c r="P836" s="580">
        <f t="shared" si="3527"/>
        <v>0</v>
      </c>
      <c r="Q836" s="580">
        <f t="shared" si="3527"/>
        <v>0</v>
      </c>
      <c r="R836" s="580">
        <f t="shared" si="3527"/>
        <v>0</v>
      </c>
      <c r="S836" s="579"/>
      <c r="T836" s="580">
        <f t="shared" ref="T836:AB836" si="3528">SUM(T277)</f>
        <v>3.3170254403131115E-2</v>
      </c>
      <c r="U836" s="580">
        <f t="shared" si="3528"/>
        <v>2.4123821384095356E-2</v>
      </c>
      <c r="V836" s="580">
        <f t="shared" si="3528"/>
        <v>1.4742335290280496E-2</v>
      </c>
      <c r="W836" s="580">
        <f t="shared" si="3528"/>
        <v>1.3268101761252446E-2</v>
      </c>
      <c r="X836" s="580">
        <f t="shared" si="3528"/>
        <v>5.5283757338551861E-3</v>
      </c>
      <c r="Y836" s="580">
        <f t="shared" si="3528"/>
        <v>2.5272574783337994E-2</v>
      </c>
      <c r="Z836" s="580">
        <f t="shared" si="3528"/>
        <v>2.2113502935420744E-2</v>
      </c>
      <c r="AA836" s="580">
        <f t="shared" si="3528"/>
        <v>8.8454011741682988E-3</v>
      </c>
      <c r="AB836" s="580">
        <f t="shared" si="3528"/>
        <v>3.7908862175006997E-2</v>
      </c>
      <c r="AC836" s="580">
        <f t="shared" ref="AC836:AJ836" si="3529">SUM(AC277)</f>
        <v>0</v>
      </c>
      <c r="AD836" s="580">
        <f t="shared" si="3529"/>
        <v>0</v>
      </c>
      <c r="AE836" s="580">
        <f t="shared" si="3529"/>
        <v>0</v>
      </c>
      <c r="AF836" s="580">
        <f t="shared" si="3529"/>
        <v>0</v>
      </c>
      <c r="AG836" s="580">
        <f t="shared" si="3529"/>
        <v>0</v>
      </c>
      <c r="AH836" s="580">
        <f t="shared" si="3529"/>
        <v>0</v>
      </c>
      <c r="AI836" s="580">
        <f t="shared" si="3529"/>
        <v>0</v>
      </c>
      <c r="AJ836" s="580">
        <f t="shared" si="3529"/>
        <v>0</v>
      </c>
      <c r="AK836" s="579"/>
      <c r="AL836" s="580">
        <f t="shared" ref="AL836:AT836" si="3530">SUM(AL277)</f>
        <v>4.4227005870841489E-2</v>
      </c>
      <c r="AM836" s="580">
        <f t="shared" si="3530"/>
        <v>0.14742335290280495</v>
      </c>
      <c r="AN836" s="580">
        <f t="shared" si="3530"/>
        <v>6.634050880626223E-2</v>
      </c>
      <c r="AO836" s="580">
        <f t="shared" si="3530"/>
        <v>2.2113502935420744E-2</v>
      </c>
      <c r="AP836" s="580">
        <f t="shared" si="3530"/>
        <v>4.4227005870841489E-2</v>
      </c>
      <c r="AQ836" s="580">
        <f t="shared" si="3530"/>
        <v>3.6855838225701237E-2</v>
      </c>
      <c r="AR836" s="580">
        <f t="shared" si="3530"/>
        <v>1.6585127201565558E-2</v>
      </c>
      <c r="AS836" s="580">
        <f t="shared" si="3530"/>
        <v>5.5283757338551856E-2</v>
      </c>
      <c r="AT836" s="580">
        <f t="shared" si="3530"/>
        <v>6.634050880626223E-2</v>
      </c>
      <c r="AU836" s="580">
        <f t="shared" ref="AU836:BB836" si="3531">SUM(AU277)</f>
        <v>0</v>
      </c>
      <c r="AV836" s="580">
        <f t="shared" si="3531"/>
        <v>0</v>
      </c>
      <c r="AW836" s="580">
        <f t="shared" si="3531"/>
        <v>0</v>
      </c>
      <c r="AX836" s="580">
        <f t="shared" si="3531"/>
        <v>0</v>
      </c>
      <c r="AY836" s="580">
        <f t="shared" si="3531"/>
        <v>0</v>
      </c>
      <c r="AZ836" s="580">
        <f t="shared" si="3531"/>
        <v>0</v>
      </c>
      <c r="BA836" s="580">
        <f t="shared" si="3531"/>
        <v>0</v>
      </c>
      <c r="BB836" s="580">
        <f t="shared" si="3531"/>
        <v>0</v>
      </c>
      <c r="BC836" s="579"/>
      <c r="BD836" s="580">
        <f t="shared" ref="BD836:BL836" si="3532">SUM(BD277)</f>
        <v>0.14742335290280495</v>
      </c>
      <c r="BE836" s="580">
        <f t="shared" si="3532"/>
        <v>3.6855838225701237E-2</v>
      </c>
      <c r="BF836" s="580">
        <f t="shared" si="3532"/>
        <v>6.634050880626223E-2</v>
      </c>
      <c r="BG836" s="580">
        <f t="shared" si="3532"/>
        <v>0</v>
      </c>
      <c r="BH836" s="580">
        <f t="shared" si="3532"/>
        <v>0.11056751467710371</v>
      </c>
      <c r="BI836" s="580">
        <f t="shared" si="3532"/>
        <v>1.8954431087503498E-2</v>
      </c>
      <c r="BJ836" s="580">
        <f t="shared" si="3532"/>
        <v>3.6855838225701237E-2</v>
      </c>
      <c r="BK836" s="580">
        <f t="shared" si="3532"/>
        <v>1.8427919112850619E-2</v>
      </c>
      <c r="BL836" s="580">
        <f t="shared" si="3532"/>
        <v>4.9141117634268316E-2</v>
      </c>
      <c r="BM836" s="580">
        <f t="shared" ref="BM836:BT836" si="3533">SUM(BM277)</f>
        <v>0</v>
      </c>
      <c r="BN836" s="580">
        <f t="shared" si="3533"/>
        <v>0</v>
      </c>
      <c r="BO836" s="580">
        <f t="shared" si="3533"/>
        <v>0</v>
      </c>
      <c r="BP836" s="580">
        <f t="shared" si="3533"/>
        <v>0</v>
      </c>
      <c r="BQ836" s="580">
        <f t="shared" si="3533"/>
        <v>0</v>
      </c>
      <c r="BR836" s="580">
        <f t="shared" si="3533"/>
        <v>0</v>
      </c>
      <c r="BS836" s="580">
        <f t="shared" si="3533"/>
        <v>0</v>
      </c>
      <c r="BT836" s="580">
        <f t="shared" si="3533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50"/>
        <v>1.1530612244897959E-2</v>
      </c>
      <c r="CA836" s="398">
        <f t="shared" si="3451"/>
        <v>9.8042911643694431E-3</v>
      </c>
      <c r="CB836" s="398">
        <f t="shared" si="3452"/>
        <v>2.3464883670363128E-2</v>
      </c>
      <c r="CC836" s="465">
        <f t="shared" si="3453"/>
        <v>2.2476211184626057E-2</v>
      </c>
      <c r="CD836" s="1113">
        <f t="shared" si="3485"/>
        <v>0</v>
      </c>
      <c r="CE836" s="1114">
        <f t="shared" si="3455"/>
        <v>0</v>
      </c>
      <c r="CF836" s="1115">
        <f t="shared" si="3455"/>
        <v>0</v>
      </c>
      <c r="CG836" s="1115">
        <f t="shared" si="3455"/>
        <v>0</v>
      </c>
      <c r="CH836" s="1115">
        <f t="shared" si="3455"/>
        <v>0</v>
      </c>
      <c r="CI836" s="1115">
        <f t="shared" si="3455"/>
        <v>0</v>
      </c>
      <c r="CJ836" s="1115">
        <f t="shared" si="3455"/>
        <v>0</v>
      </c>
      <c r="CK836" s="1116">
        <f t="shared" si="3455"/>
        <v>0</v>
      </c>
      <c r="CL836" s="1116">
        <f t="shared" si="3455"/>
        <v>0</v>
      </c>
      <c r="CM836" s="1116">
        <f t="shared" si="3455"/>
        <v>1.8427919112850619E-2</v>
      </c>
      <c r="CN836" s="1115">
        <f t="shared" si="3455"/>
        <v>1.8954431087503498E-2</v>
      </c>
      <c r="CO836" s="1115">
        <f t="shared" si="3455"/>
        <v>3.6855838225701237E-2</v>
      </c>
      <c r="CP836" s="1115">
        <f t="shared" si="3455"/>
        <v>3.6855838225701237E-2</v>
      </c>
      <c r="CQ836" s="1115">
        <f t="shared" si="3455"/>
        <v>4.9141117634268316E-2</v>
      </c>
      <c r="CR836" s="1115">
        <f t="shared" si="3455"/>
        <v>6.634050880626223E-2</v>
      </c>
      <c r="CS836" s="1114">
        <f t="shared" si="3455"/>
        <v>0.11056751467710371</v>
      </c>
      <c r="CT836" s="1117">
        <f t="shared" si="3455"/>
        <v>0.14742335290280495</v>
      </c>
      <c r="CU836" s="312">
        <f t="shared" si="3456"/>
        <v>0</v>
      </c>
      <c r="CV836" s="313">
        <f t="shared" si="3457"/>
        <v>0</v>
      </c>
      <c r="CW836" s="314">
        <f t="shared" si="3458"/>
        <v>0</v>
      </c>
      <c r="CX836" s="314">
        <f t="shared" si="3459"/>
        <v>0</v>
      </c>
      <c r="CY836" s="314">
        <f t="shared" si="3460"/>
        <v>0</v>
      </c>
      <c r="CZ836" s="314">
        <f t="shared" si="3461"/>
        <v>0</v>
      </c>
      <c r="DA836" s="314">
        <f t="shared" si="3462"/>
        <v>0</v>
      </c>
      <c r="DB836" s="315">
        <f t="shared" si="3463"/>
        <v>0</v>
      </c>
      <c r="DC836" s="315">
        <f t="shared" si="3464"/>
        <v>0</v>
      </c>
      <c r="DD836" s="315">
        <f t="shared" si="3465"/>
        <v>1.8427919112850619E-2</v>
      </c>
      <c r="DE836" s="314">
        <f t="shared" si="3466"/>
        <v>1.8954431087503498E-2</v>
      </c>
      <c r="DF836" s="314">
        <f t="shared" si="3467"/>
        <v>3.6855838225701237E-2</v>
      </c>
      <c r="DG836" s="314">
        <f t="shared" si="3468"/>
        <v>3.6855838225701237E-2</v>
      </c>
      <c r="DH836" s="314">
        <f t="shared" si="3469"/>
        <v>4.9141117634268316E-2</v>
      </c>
      <c r="DI836" s="314">
        <f t="shared" si="3470"/>
        <v>6.634050880626223E-2</v>
      </c>
      <c r="DJ836" s="313">
        <f t="shared" si="3471"/>
        <v>0.11056751467710371</v>
      </c>
      <c r="DK836" s="312">
        <f t="shared" si="3472"/>
        <v>0.14742335290280495</v>
      </c>
      <c r="DL836" s="428">
        <f t="shared" si="3473"/>
        <v>17</v>
      </c>
      <c r="DM836" s="66">
        <f t="shared" si="3474"/>
        <v>17</v>
      </c>
      <c r="DN836" s="66">
        <f t="shared" si="3475"/>
        <v>17</v>
      </c>
      <c r="DO836" s="66">
        <f t="shared" si="3476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34">SUM(B284)</f>
        <v>0</v>
      </c>
      <c r="C837" s="580">
        <f t="shared" si="3534"/>
        <v>0</v>
      </c>
      <c r="D837" s="580">
        <f t="shared" si="3534"/>
        <v>0</v>
      </c>
      <c r="E837" s="580">
        <f t="shared" si="3534"/>
        <v>0</v>
      </c>
      <c r="F837" s="580">
        <f t="shared" si="3534"/>
        <v>0</v>
      </c>
      <c r="G837" s="580">
        <f t="shared" si="3534"/>
        <v>0</v>
      </c>
      <c r="H837" s="580">
        <f t="shared" si="3534"/>
        <v>0</v>
      </c>
      <c r="I837" s="580">
        <f t="shared" si="3534"/>
        <v>0</v>
      </c>
      <c r="J837" s="580">
        <f t="shared" si="3534"/>
        <v>0</v>
      </c>
      <c r="K837" s="580">
        <f t="shared" ref="K837:R837" si="3535">SUM(K284)</f>
        <v>0</v>
      </c>
      <c r="L837" s="580">
        <f t="shared" si="3535"/>
        <v>0</v>
      </c>
      <c r="M837" s="580">
        <f t="shared" si="3535"/>
        <v>0</v>
      </c>
      <c r="N837" s="580">
        <f t="shared" si="3535"/>
        <v>0</v>
      </c>
      <c r="O837" s="580">
        <f t="shared" si="3535"/>
        <v>0</v>
      </c>
      <c r="P837" s="580">
        <f t="shared" si="3535"/>
        <v>0</v>
      </c>
      <c r="Q837" s="580">
        <f t="shared" si="3535"/>
        <v>0</v>
      </c>
      <c r="R837" s="580">
        <f t="shared" si="3535"/>
        <v>0</v>
      </c>
      <c r="S837" s="579"/>
      <c r="T837" s="580">
        <f t="shared" ref="T837:AB837" si="3536">SUM(T284)</f>
        <v>-1.1252446183953033E-4</v>
      </c>
      <c r="U837" s="580">
        <f t="shared" si="3536"/>
        <v>0</v>
      </c>
      <c r="V837" s="580">
        <f t="shared" si="3536"/>
        <v>0</v>
      </c>
      <c r="W837" s="580">
        <f t="shared" si="3536"/>
        <v>0</v>
      </c>
      <c r="X837" s="580">
        <f t="shared" si="3536"/>
        <v>0</v>
      </c>
      <c r="Y837" s="580">
        <f t="shared" si="3536"/>
        <v>0</v>
      </c>
      <c r="Z837" s="580">
        <f t="shared" si="3536"/>
        <v>0</v>
      </c>
      <c r="AA837" s="580">
        <f t="shared" si="3536"/>
        <v>9.0019569471624266E-4</v>
      </c>
      <c r="AB837" s="580">
        <f t="shared" si="3536"/>
        <v>4.2866461653154409E-3</v>
      </c>
      <c r="AC837" s="580">
        <f t="shared" ref="AC837:AJ837" si="3537">SUM(AC284)</f>
        <v>0</v>
      </c>
      <c r="AD837" s="580">
        <f t="shared" si="3537"/>
        <v>0</v>
      </c>
      <c r="AE837" s="580">
        <f t="shared" si="3537"/>
        <v>0</v>
      </c>
      <c r="AF837" s="580">
        <f t="shared" si="3537"/>
        <v>0</v>
      </c>
      <c r="AG837" s="580">
        <f t="shared" si="3537"/>
        <v>0</v>
      </c>
      <c r="AH837" s="580">
        <f t="shared" si="3537"/>
        <v>0</v>
      </c>
      <c r="AI837" s="580">
        <f t="shared" si="3537"/>
        <v>0</v>
      </c>
      <c r="AJ837" s="580">
        <f t="shared" si="3537"/>
        <v>0</v>
      </c>
      <c r="AK837" s="579"/>
      <c r="AL837" s="580">
        <f t="shared" ref="AL837:AT837" si="3538">SUM(AL284)</f>
        <v>0</v>
      </c>
      <c r="AM837" s="580">
        <f t="shared" si="3538"/>
        <v>0</v>
      </c>
      <c r="AN837" s="580">
        <f t="shared" si="3538"/>
        <v>0</v>
      </c>
      <c r="AO837" s="580">
        <f t="shared" si="3538"/>
        <v>3.0006523157208092E-3</v>
      </c>
      <c r="AP837" s="580">
        <f t="shared" si="3538"/>
        <v>1.0002174385736031E-2</v>
      </c>
      <c r="AQ837" s="580">
        <f t="shared" si="3538"/>
        <v>0</v>
      </c>
      <c r="AR837" s="580">
        <f t="shared" si="3538"/>
        <v>1.8754076973255054E-3</v>
      </c>
      <c r="AS837" s="580">
        <f t="shared" si="3538"/>
        <v>3.7508153946510109E-3</v>
      </c>
      <c r="AT837" s="580">
        <f t="shared" si="3538"/>
        <v>0</v>
      </c>
      <c r="AU837" s="580">
        <f t="shared" ref="AU837:BB837" si="3539">SUM(AU284)</f>
        <v>0</v>
      </c>
      <c r="AV837" s="580">
        <f t="shared" si="3539"/>
        <v>0</v>
      </c>
      <c r="AW837" s="580">
        <f t="shared" si="3539"/>
        <v>0</v>
      </c>
      <c r="AX837" s="580">
        <f t="shared" si="3539"/>
        <v>0</v>
      </c>
      <c r="AY837" s="580">
        <f t="shared" si="3539"/>
        <v>0</v>
      </c>
      <c r="AZ837" s="580">
        <f t="shared" si="3539"/>
        <v>0</v>
      </c>
      <c r="BA837" s="580">
        <f t="shared" si="3539"/>
        <v>0</v>
      </c>
      <c r="BB837" s="580">
        <f t="shared" si="3539"/>
        <v>0</v>
      </c>
      <c r="BC837" s="579"/>
      <c r="BD837" s="580">
        <f t="shared" ref="BD837:BL837" si="3540">SUM(BD284)</f>
        <v>0</v>
      </c>
      <c r="BE837" s="580">
        <f t="shared" si="3540"/>
        <v>0</v>
      </c>
      <c r="BF837" s="580">
        <f t="shared" si="3540"/>
        <v>1.350293542074364E-2</v>
      </c>
      <c r="BG837" s="580">
        <f t="shared" si="3540"/>
        <v>0</v>
      </c>
      <c r="BH837" s="580">
        <f t="shared" si="3540"/>
        <v>1.5003261578604043E-4</v>
      </c>
      <c r="BI837" s="580">
        <f t="shared" si="3540"/>
        <v>0</v>
      </c>
      <c r="BJ837" s="580">
        <f t="shared" si="3540"/>
        <v>1.5003261578604046E-3</v>
      </c>
      <c r="BK837" s="580">
        <f t="shared" si="3540"/>
        <v>2.5005435964340077E-3</v>
      </c>
      <c r="BL837" s="580">
        <f t="shared" si="3540"/>
        <v>0</v>
      </c>
      <c r="BM837" s="580">
        <f t="shared" ref="BM837:BT837" si="3541">SUM(BM284)</f>
        <v>0</v>
      </c>
      <c r="BN837" s="580">
        <f t="shared" si="3541"/>
        <v>0</v>
      </c>
      <c r="BO837" s="580">
        <f t="shared" si="3541"/>
        <v>0</v>
      </c>
      <c r="BP837" s="580">
        <f t="shared" si="3541"/>
        <v>0</v>
      </c>
      <c r="BQ837" s="580">
        <f t="shared" si="3541"/>
        <v>0</v>
      </c>
      <c r="BR837" s="580">
        <f t="shared" si="3541"/>
        <v>0</v>
      </c>
      <c r="BS837" s="580">
        <f t="shared" si="3541"/>
        <v>0</v>
      </c>
      <c r="BT837" s="580">
        <f t="shared" si="3541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50"/>
        <v>0</v>
      </c>
      <c r="CA837" s="398">
        <f t="shared" si="3451"/>
        <v>6.0013046314416159E-5</v>
      </c>
      <c r="CB837" s="398">
        <f t="shared" si="3452"/>
        <v>5.7512502717982166E-4</v>
      </c>
      <c r="CC837" s="465">
        <f t="shared" si="3453"/>
        <v>2.7672682467203013E-4</v>
      </c>
      <c r="CD837" s="1113">
        <f t="shared" si="3485"/>
        <v>0</v>
      </c>
      <c r="CE837" s="1114">
        <f t="shared" si="3455"/>
        <v>0</v>
      </c>
      <c r="CF837" s="1115">
        <f t="shared" si="3455"/>
        <v>0</v>
      </c>
      <c r="CG837" s="1115">
        <f t="shared" si="3455"/>
        <v>0</v>
      </c>
      <c r="CH837" s="1115">
        <f t="shared" si="3455"/>
        <v>0</v>
      </c>
      <c r="CI837" s="1115">
        <f t="shared" si="3455"/>
        <v>0</v>
      </c>
      <c r="CJ837" s="1115">
        <f t="shared" si="3455"/>
        <v>0</v>
      </c>
      <c r="CK837" s="1116">
        <f t="shared" si="3455"/>
        <v>0</v>
      </c>
      <c r="CL837" s="1116">
        <f t="shared" si="3455"/>
        <v>0</v>
      </c>
      <c r="CM837" s="1116">
        <f t="shared" si="3455"/>
        <v>0</v>
      </c>
      <c r="CN837" s="1115">
        <f t="shared" si="3455"/>
        <v>0</v>
      </c>
      <c r="CO837" s="1115">
        <f t="shared" si="3455"/>
        <v>0</v>
      </c>
      <c r="CP837" s="1115">
        <f t="shared" si="3455"/>
        <v>0</v>
      </c>
      <c r="CQ837" s="1115">
        <f t="shared" si="3455"/>
        <v>1.5003261578604043E-4</v>
      </c>
      <c r="CR837" s="1115">
        <f t="shared" si="3455"/>
        <v>1.5003261578604046E-3</v>
      </c>
      <c r="CS837" s="1114">
        <f t="shared" si="3455"/>
        <v>2.5005435964340077E-3</v>
      </c>
      <c r="CT837" s="1117">
        <f t="shared" si="3455"/>
        <v>1.350293542074364E-2</v>
      </c>
      <c r="CU837" s="312">
        <f t="shared" si="3456"/>
        <v>0</v>
      </c>
      <c r="CV837" s="313">
        <f t="shared" si="3457"/>
        <v>0</v>
      </c>
      <c r="CW837" s="314">
        <f t="shared" si="3458"/>
        <v>0</v>
      </c>
      <c r="CX837" s="314">
        <f t="shared" si="3459"/>
        <v>0</v>
      </c>
      <c r="CY837" s="314">
        <f t="shared" si="3460"/>
        <v>0</v>
      </c>
      <c r="CZ837" s="314">
        <f t="shared" si="3461"/>
        <v>0</v>
      </c>
      <c r="DA837" s="314">
        <f t="shared" si="3462"/>
        <v>0</v>
      </c>
      <c r="DB837" s="315">
        <f t="shared" si="3463"/>
        <v>0</v>
      </c>
      <c r="DC837" s="315">
        <f t="shared" si="3464"/>
        <v>0</v>
      </c>
      <c r="DD837" s="315">
        <f t="shared" si="3465"/>
        <v>0</v>
      </c>
      <c r="DE837" s="314">
        <f t="shared" si="3466"/>
        <v>0</v>
      </c>
      <c r="DF837" s="314">
        <f t="shared" si="3467"/>
        <v>0</v>
      </c>
      <c r="DG837" s="314">
        <f t="shared" si="3468"/>
        <v>0</v>
      </c>
      <c r="DH837" s="314">
        <f t="shared" si="3469"/>
        <v>1.5003261578604043E-4</v>
      </c>
      <c r="DI837" s="314">
        <f t="shared" si="3470"/>
        <v>1.5003261578604046E-3</v>
      </c>
      <c r="DJ837" s="313">
        <f t="shared" si="3471"/>
        <v>2.5005435964340077E-3</v>
      </c>
      <c r="DK837" s="312">
        <f t="shared" si="3472"/>
        <v>1.350293542074364E-2</v>
      </c>
      <c r="DL837" s="428">
        <f t="shared" si="3473"/>
        <v>17</v>
      </c>
      <c r="DM837" s="66">
        <f t="shared" si="3474"/>
        <v>17</v>
      </c>
      <c r="DN837" s="66">
        <f t="shared" si="3475"/>
        <v>17</v>
      </c>
      <c r="DO837" s="66">
        <f t="shared" si="3476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42">SUM(B291)</f>
        <v>4.1643835616438356E-2</v>
      </c>
      <c r="C838" s="580">
        <f t="shared" si="3542"/>
        <v>0</v>
      </c>
      <c r="D838" s="580">
        <f t="shared" si="3542"/>
        <v>0</v>
      </c>
      <c r="E838" s="580">
        <f t="shared" si="3542"/>
        <v>7.3059360730593603E-2</v>
      </c>
      <c r="F838" s="580">
        <f t="shared" si="3542"/>
        <v>2.9223744292237442E-2</v>
      </c>
      <c r="G838" s="580">
        <f t="shared" si="3542"/>
        <v>7.6712328767123292E-2</v>
      </c>
      <c r="H838" s="580">
        <f t="shared" si="3542"/>
        <v>2.9223744292237442E-2</v>
      </c>
      <c r="I838" s="580">
        <f t="shared" si="3542"/>
        <v>2.9223744292237442E-2</v>
      </c>
      <c r="J838" s="580">
        <f t="shared" si="3542"/>
        <v>3.7573385518590997E-2</v>
      </c>
      <c r="K838" s="580">
        <f t="shared" ref="K838:R838" si="3543">SUM(K291)</f>
        <v>0</v>
      </c>
      <c r="L838" s="580">
        <f t="shared" si="3543"/>
        <v>0</v>
      </c>
      <c r="M838" s="580">
        <f t="shared" si="3543"/>
        <v>0</v>
      </c>
      <c r="N838" s="580">
        <f t="shared" si="3543"/>
        <v>0</v>
      </c>
      <c r="O838" s="580">
        <f t="shared" si="3543"/>
        <v>0</v>
      </c>
      <c r="P838" s="580">
        <f t="shared" si="3543"/>
        <v>0</v>
      </c>
      <c r="Q838" s="580">
        <f t="shared" si="3543"/>
        <v>0</v>
      </c>
      <c r="R838" s="580">
        <f t="shared" si="3543"/>
        <v>0</v>
      </c>
      <c r="S838" s="579"/>
      <c r="T838" s="580">
        <f t="shared" ref="T838:AB838" si="3544">SUM(T291)</f>
        <v>0</v>
      </c>
      <c r="U838" s="580">
        <f t="shared" si="3544"/>
        <v>0</v>
      </c>
      <c r="V838" s="580">
        <f t="shared" si="3544"/>
        <v>0</v>
      </c>
      <c r="W838" s="580">
        <f t="shared" si="3544"/>
        <v>2.63013698630137E-2</v>
      </c>
      <c r="X838" s="580">
        <f t="shared" si="3544"/>
        <v>5.4794520547945202E-2</v>
      </c>
      <c r="Y838" s="580">
        <f t="shared" si="3544"/>
        <v>2.5048923679060663E-2</v>
      </c>
      <c r="Z838" s="580">
        <f t="shared" si="3544"/>
        <v>1.9178082191780823E-2</v>
      </c>
      <c r="AA838" s="580">
        <f t="shared" si="3544"/>
        <v>3.9452054794520547E-2</v>
      </c>
      <c r="AB838" s="580">
        <f t="shared" si="3544"/>
        <v>9.393346379647749E-2</v>
      </c>
      <c r="AC838" s="580">
        <f t="shared" ref="AC838:AJ838" si="3545">SUM(AC291)</f>
        <v>0</v>
      </c>
      <c r="AD838" s="580">
        <f t="shared" si="3545"/>
        <v>0</v>
      </c>
      <c r="AE838" s="580">
        <f t="shared" si="3545"/>
        <v>0</v>
      </c>
      <c r="AF838" s="580">
        <f t="shared" si="3545"/>
        <v>0</v>
      </c>
      <c r="AG838" s="580">
        <f t="shared" si="3545"/>
        <v>0</v>
      </c>
      <c r="AH838" s="580">
        <f t="shared" si="3545"/>
        <v>0</v>
      </c>
      <c r="AI838" s="580">
        <f t="shared" si="3545"/>
        <v>0</v>
      </c>
      <c r="AJ838" s="580">
        <f t="shared" si="3545"/>
        <v>0</v>
      </c>
      <c r="AK838" s="579"/>
      <c r="AL838" s="580">
        <f t="shared" ref="AL838:AT838" si="3546">SUM(AL291)</f>
        <v>0</v>
      </c>
      <c r="AM838" s="580">
        <f t="shared" si="3546"/>
        <v>0</v>
      </c>
      <c r="AN838" s="580">
        <f t="shared" si="3546"/>
        <v>0</v>
      </c>
      <c r="AO838" s="580">
        <f t="shared" si="3546"/>
        <v>5.4794520547945202E-2</v>
      </c>
      <c r="AP838" s="580">
        <f t="shared" si="3546"/>
        <v>2.1917808219178082E-2</v>
      </c>
      <c r="AQ838" s="580">
        <f t="shared" si="3546"/>
        <v>3.6529680365296802E-2</v>
      </c>
      <c r="AR838" s="580">
        <f t="shared" si="3546"/>
        <v>4.3835616438356165E-2</v>
      </c>
      <c r="AS838" s="580">
        <f t="shared" si="3546"/>
        <v>8.2191780821917818E-2</v>
      </c>
      <c r="AT838" s="580">
        <f t="shared" si="3546"/>
        <v>8.7671232876712329E-2</v>
      </c>
      <c r="AU838" s="580">
        <f t="shared" ref="AU838:BB838" si="3547">SUM(AU291)</f>
        <v>0</v>
      </c>
      <c r="AV838" s="580">
        <f t="shared" si="3547"/>
        <v>0</v>
      </c>
      <c r="AW838" s="580">
        <f t="shared" si="3547"/>
        <v>0</v>
      </c>
      <c r="AX838" s="580">
        <f t="shared" si="3547"/>
        <v>0</v>
      </c>
      <c r="AY838" s="580">
        <f t="shared" si="3547"/>
        <v>0</v>
      </c>
      <c r="AZ838" s="580">
        <f t="shared" si="3547"/>
        <v>0</v>
      </c>
      <c r="BA838" s="580">
        <f t="shared" si="3547"/>
        <v>0</v>
      </c>
      <c r="BB838" s="580">
        <f t="shared" si="3547"/>
        <v>0</v>
      </c>
      <c r="BC838" s="579"/>
      <c r="BD838" s="580">
        <f t="shared" ref="BD838:BL838" si="3548">SUM(BD291)</f>
        <v>2.5570776255707764E-2</v>
      </c>
      <c r="BE838" s="580">
        <f t="shared" si="3548"/>
        <v>0</v>
      </c>
      <c r="BF838" s="580">
        <f t="shared" si="3548"/>
        <v>0</v>
      </c>
      <c r="BG838" s="580">
        <f t="shared" si="3548"/>
        <v>4.8219178082191783E-2</v>
      </c>
      <c r="BH838" s="580">
        <f t="shared" si="3548"/>
        <v>4.3835616438356165E-2</v>
      </c>
      <c r="BI838" s="580">
        <f t="shared" si="3548"/>
        <v>0.11898238747553816</v>
      </c>
      <c r="BJ838" s="580">
        <f t="shared" si="3548"/>
        <v>3.6529680365296802E-2</v>
      </c>
      <c r="BK838" s="580">
        <f t="shared" si="3548"/>
        <v>7.1232876712328766E-2</v>
      </c>
      <c r="BL838" s="580">
        <f t="shared" si="3548"/>
        <v>7.3059360730593603E-2</v>
      </c>
      <c r="BM838" s="580">
        <f t="shared" ref="BM838:BT838" si="3549">SUM(BM291)</f>
        <v>0</v>
      </c>
      <c r="BN838" s="580">
        <f t="shared" si="3549"/>
        <v>0</v>
      </c>
      <c r="BO838" s="580">
        <f t="shared" si="3549"/>
        <v>0</v>
      </c>
      <c r="BP838" s="580">
        <f t="shared" si="3549"/>
        <v>0</v>
      </c>
      <c r="BQ838" s="580">
        <f t="shared" si="3549"/>
        <v>0</v>
      </c>
      <c r="BR838" s="580">
        <f t="shared" si="3549"/>
        <v>0</v>
      </c>
      <c r="BS838" s="580">
        <f t="shared" si="3549"/>
        <v>0</v>
      </c>
      <c r="BT838" s="580">
        <f t="shared" si="3549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50"/>
        <v>1.5996520982822355E-2</v>
      </c>
      <c r="CA838" s="398">
        <f t="shared" si="3451"/>
        <v>1.0984996738421397E-2</v>
      </c>
      <c r="CB838" s="398">
        <f t="shared" si="3452"/>
        <v>1.595129375951294E-2</v>
      </c>
      <c r="CC838" s="465">
        <f t="shared" si="3453"/>
        <v>1.9896499238964992E-2</v>
      </c>
      <c r="CD838" s="1113">
        <f t="shared" si="3485"/>
        <v>0</v>
      </c>
      <c r="CE838" s="1114">
        <f t="shared" si="3455"/>
        <v>0</v>
      </c>
      <c r="CF838" s="1115">
        <f t="shared" si="3455"/>
        <v>0</v>
      </c>
      <c r="CG838" s="1115">
        <f t="shared" si="3455"/>
        <v>0</v>
      </c>
      <c r="CH838" s="1115">
        <f t="shared" si="3455"/>
        <v>0</v>
      </c>
      <c r="CI838" s="1115">
        <f t="shared" si="3455"/>
        <v>0</v>
      </c>
      <c r="CJ838" s="1115">
        <f t="shared" si="3455"/>
        <v>0</v>
      </c>
      <c r="CK838" s="1116">
        <f t="shared" si="3455"/>
        <v>0</v>
      </c>
      <c r="CL838" s="1116">
        <f t="shared" si="3455"/>
        <v>0</v>
      </c>
      <c r="CM838" s="1116">
        <f t="shared" si="3455"/>
        <v>0</v>
      </c>
      <c r="CN838" s="1115">
        <f t="shared" si="3455"/>
        <v>2.5570776255707764E-2</v>
      </c>
      <c r="CO838" s="1115">
        <f t="shared" si="3455"/>
        <v>3.6529680365296802E-2</v>
      </c>
      <c r="CP838" s="1115">
        <f t="shared" si="3455"/>
        <v>4.3835616438356165E-2</v>
      </c>
      <c r="CQ838" s="1115">
        <f t="shared" si="3455"/>
        <v>4.8219178082191783E-2</v>
      </c>
      <c r="CR838" s="1115">
        <f t="shared" si="3455"/>
        <v>7.1232876712328766E-2</v>
      </c>
      <c r="CS838" s="1114">
        <f t="shared" si="3455"/>
        <v>7.3059360730593603E-2</v>
      </c>
      <c r="CT838" s="1117">
        <f t="shared" si="3455"/>
        <v>0.11898238747553816</v>
      </c>
      <c r="CU838" s="312">
        <f t="shared" si="3456"/>
        <v>0</v>
      </c>
      <c r="CV838" s="313">
        <f t="shared" si="3457"/>
        <v>0</v>
      </c>
      <c r="CW838" s="314">
        <f t="shared" si="3458"/>
        <v>0</v>
      </c>
      <c r="CX838" s="314">
        <f t="shared" si="3459"/>
        <v>0</v>
      </c>
      <c r="CY838" s="314">
        <f t="shared" si="3460"/>
        <v>0</v>
      </c>
      <c r="CZ838" s="314">
        <f t="shared" si="3461"/>
        <v>0</v>
      </c>
      <c r="DA838" s="314">
        <f t="shared" si="3462"/>
        <v>0</v>
      </c>
      <c r="DB838" s="315">
        <f t="shared" si="3463"/>
        <v>0</v>
      </c>
      <c r="DC838" s="315">
        <f t="shared" si="3464"/>
        <v>0</v>
      </c>
      <c r="DD838" s="315">
        <f t="shared" si="3465"/>
        <v>0</v>
      </c>
      <c r="DE838" s="314">
        <f t="shared" si="3466"/>
        <v>2.5570776255707764E-2</v>
      </c>
      <c r="DF838" s="314">
        <f t="shared" si="3467"/>
        <v>3.6529680365296802E-2</v>
      </c>
      <c r="DG838" s="314">
        <f t="shared" si="3468"/>
        <v>4.3835616438356165E-2</v>
      </c>
      <c r="DH838" s="314">
        <f t="shared" si="3469"/>
        <v>4.8219178082191783E-2</v>
      </c>
      <c r="DI838" s="314">
        <f t="shared" si="3470"/>
        <v>7.1232876712328766E-2</v>
      </c>
      <c r="DJ838" s="313">
        <f t="shared" si="3471"/>
        <v>7.3059360730593603E-2</v>
      </c>
      <c r="DK838" s="312">
        <f t="shared" si="3472"/>
        <v>0.11898238747553816</v>
      </c>
      <c r="DL838" s="428">
        <f t="shared" si="3473"/>
        <v>17</v>
      </c>
      <c r="DM838" s="66">
        <f t="shared" si="3474"/>
        <v>17</v>
      </c>
      <c r="DN838" s="66">
        <f t="shared" si="3475"/>
        <v>17</v>
      </c>
      <c r="DO838" s="66">
        <f t="shared" si="3476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50">SUM(B298)</f>
        <v>0</v>
      </c>
      <c r="C839" s="580">
        <f t="shared" si="3550"/>
        <v>0</v>
      </c>
      <c r="D839" s="580">
        <f t="shared" si="3550"/>
        <v>0</v>
      </c>
      <c r="E839" s="580">
        <f t="shared" si="3550"/>
        <v>0</v>
      </c>
      <c r="F839" s="580">
        <f t="shared" si="3550"/>
        <v>0</v>
      </c>
      <c r="G839" s="580">
        <f t="shared" si="3550"/>
        <v>0</v>
      </c>
      <c r="H839" s="580">
        <f t="shared" si="3550"/>
        <v>0</v>
      </c>
      <c r="I839" s="580">
        <f t="shared" si="3550"/>
        <v>0</v>
      </c>
      <c r="J839" s="580">
        <f t="shared" si="3550"/>
        <v>0</v>
      </c>
      <c r="K839" s="580">
        <f t="shared" ref="K839:R839" si="3551">SUM(K298)</f>
        <v>0</v>
      </c>
      <c r="L839" s="580">
        <f t="shared" si="3551"/>
        <v>0</v>
      </c>
      <c r="M839" s="580">
        <f t="shared" si="3551"/>
        <v>0</v>
      </c>
      <c r="N839" s="580">
        <f t="shared" si="3551"/>
        <v>0</v>
      </c>
      <c r="O839" s="580">
        <f t="shared" si="3551"/>
        <v>0</v>
      </c>
      <c r="P839" s="580">
        <f t="shared" si="3551"/>
        <v>0</v>
      </c>
      <c r="Q839" s="580">
        <f t="shared" si="3551"/>
        <v>0</v>
      </c>
      <c r="R839" s="580">
        <f t="shared" si="3551"/>
        <v>0</v>
      </c>
      <c r="S839" s="579"/>
      <c r="T839" s="580">
        <f t="shared" ref="T839:AB839" si="3552">SUM(T298)</f>
        <v>0</v>
      </c>
      <c r="U839" s="580">
        <f t="shared" si="3552"/>
        <v>0</v>
      </c>
      <c r="V839" s="580">
        <f t="shared" si="3552"/>
        <v>0</v>
      </c>
      <c r="W839" s="580">
        <f t="shared" si="3552"/>
        <v>0</v>
      </c>
      <c r="X839" s="580">
        <f t="shared" si="3552"/>
        <v>0</v>
      </c>
      <c r="Y839" s="580">
        <f t="shared" si="3552"/>
        <v>0</v>
      </c>
      <c r="Z839" s="580">
        <f t="shared" si="3552"/>
        <v>0</v>
      </c>
      <c r="AA839" s="580">
        <f t="shared" si="3552"/>
        <v>0</v>
      </c>
      <c r="AB839" s="580">
        <f t="shared" si="3552"/>
        <v>0</v>
      </c>
      <c r="AC839" s="580">
        <f t="shared" ref="AC839:AJ839" si="3553">SUM(AC298)</f>
        <v>0</v>
      </c>
      <c r="AD839" s="580">
        <f t="shared" si="3553"/>
        <v>0</v>
      </c>
      <c r="AE839" s="580">
        <f t="shared" si="3553"/>
        <v>0</v>
      </c>
      <c r="AF839" s="580">
        <f t="shared" si="3553"/>
        <v>0</v>
      </c>
      <c r="AG839" s="580">
        <f t="shared" si="3553"/>
        <v>0</v>
      </c>
      <c r="AH839" s="580">
        <f t="shared" si="3553"/>
        <v>0</v>
      </c>
      <c r="AI839" s="580">
        <f t="shared" si="3553"/>
        <v>0</v>
      </c>
      <c r="AJ839" s="580">
        <f t="shared" si="3553"/>
        <v>0</v>
      </c>
      <c r="AK839" s="579"/>
      <c r="AL839" s="580">
        <f t="shared" ref="AL839:AT839" si="3554">SUM(AL298)</f>
        <v>0</v>
      </c>
      <c r="AM839" s="580">
        <f t="shared" si="3554"/>
        <v>0</v>
      </c>
      <c r="AN839" s="580">
        <f t="shared" si="3554"/>
        <v>0</v>
      </c>
      <c r="AO839" s="580">
        <f t="shared" si="3554"/>
        <v>0</v>
      </c>
      <c r="AP839" s="580">
        <f t="shared" si="3554"/>
        <v>0</v>
      </c>
      <c r="AQ839" s="580">
        <f t="shared" si="3554"/>
        <v>0</v>
      </c>
      <c r="AR839" s="580">
        <f t="shared" si="3554"/>
        <v>0</v>
      </c>
      <c r="AS839" s="580">
        <f t="shared" si="3554"/>
        <v>0</v>
      </c>
      <c r="AT839" s="580">
        <f t="shared" si="3554"/>
        <v>0</v>
      </c>
      <c r="AU839" s="580">
        <f t="shared" ref="AU839:BB839" si="3555">SUM(AU298)</f>
        <v>0</v>
      </c>
      <c r="AV839" s="580">
        <f t="shared" si="3555"/>
        <v>0</v>
      </c>
      <c r="AW839" s="580">
        <f t="shared" si="3555"/>
        <v>0</v>
      </c>
      <c r="AX839" s="580">
        <f t="shared" si="3555"/>
        <v>0</v>
      </c>
      <c r="AY839" s="580">
        <f t="shared" si="3555"/>
        <v>0</v>
      </c>
      <c r="AZ839" s="580">
        <f t="shared" si="3555"/>
        <v>0</v>
      </c>
      <c r="BA839" s="580">
        <f t="shared" si="3555"/>
        <v>0</v>
      </c>
      <c r="BB839" s="580">
        <f t="shared" si="3555"/>
        <v>0</v>
      </c>
      <c r="BC839" s="579"/>
      <c r="BD839" s="580">
        <f t="shared" ref="BD839:BL839" si="3556">SUM(BD298)</f>
        <v>0</v>
      </c>
      <c r="BE839" s="580">
        <f t="shared" si="3556"/>
        <v>0</v>
      </c>
      <c r="BF839" s="580">
        <f t="shared" si="3556"/>
        <v>0</v>
      </c>
      <c r="BG839" s="580">
        <f t="shared" si="3556"/>
        <v>0</v>
      </c>
      <c r="BH839" s="580">
        <f t="shared" si="3556"/>
        <v>0</v>
      </c>
      <c r="BI839" s="580">
        <f t="shared" si="3556"/>
        <v>0</v>
      </c>
      <c r="BJ839" s="580">
        <f t="shared" si="3556"/>
        <v>0</v>
      </c>
      <c r="BK839" s="580">
        <f t="shared" si="3556"/>
        <v>0</v>
      </c>
      <c r="BL839" s="580">
        <f t="shared" si="3556"/>
        <v>0</v>
      </c>
      <c r="BM839" s="580">
        <f t="shared" ref="BM839:BT839" si="3557">SUM(BM298)</f>
        <v>0</v>
      </c>
      <c r="BN839" s="580">
        <f t="shared" si="3557"/>
        <v>0</v>
      </c>
      <c r="BO839" s="580">
        <f t="shared" si="3557"/>
        <v>0</v>
      </c>
      <c r="BP839" s="580">
        <f t="shared" si="3557"/>
        <v>0</v>
      </c>
      <c r="BQ839" s="580">
        <f t="shared" si="3557"/>
        <v>0</v>
      </c>
      <c r="BR839" s="580">
        <f t="shared" si="3557"/>
        <v>0</v>
      </c>
      <c r="BS839" s="580">
        <f t="shared" si="3557"/>
        <v>0</v>
      </c>
      <c r="BT839" s="580">
        <f t="shared" si="3557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50"/>
        <v>0</v>
      </c>
      <c r="CA839" s="398">
        <f t="shared" si="3451"/>
        <v>0</v>
      </c>
      <c r="CB839" s="398">
        <f t="shared" si="3452"/>
        <v>0</v>
      </c>
      <c r="CC839" s="465">
        <f t="shared" si="3453"/>
        <v>0</v>
      </c>
      <c r="CD839" s="1113">
        <f t="shared" si="3485"/>
        <v>0</v>
      </c>
      <c r="CE839" s="1114">
        <f t="shared" si="3455"/>
        <v>0</v>
      </c>
      <c r="CF839" s="1115">
        <f t="shared" si="3455"/>
        <v>0</v>
      </c>
      <c r="CG839" s="1115">
        <f t="shared" si="3455"/>
        <v>0</v>
      </c>
      <c r="CH839" s="1115">
        <f t="shared" si="3455"/>
        <v>0</v>
      </c>
      <c r="CI839" s="1115">
        <f t="shared" si="3455"/>
        <v>0</v>
      </c>
      <c r="CJ839" s="1115">
        <f t="shared" si="3455"/>
        <v>0</v>
      </c>
      <c r="CK839" s="1116">
        <f t="shared" si="3455"/>
        <v>0</v>
      </c>
      <c r="CL839" s="1116">
        <f t="shared" si="3455"/>
        <v>0</v>
      </c>
      <c r="CM839" s="1116">
        <f t="shared" si="3455"/>
        <v>0</v>
      </c>
      <c r="CN839" s="1115">
        <f t="shared" si="3455"/>
        <v>0</v>
      </c>
      <c r="CO839" s="1115">
        <f t="shared" si="3455"/>
        <v>0</v>
      </c>
      <c r="CP839" s="1115">
        <f t="shared" si="3455"/>
        <v>0</v>
      </c>
      <c r="CQ839" s="1115">
        <f t="shared" si="3455"/>
        <v>0</v>
      </c>
      <c r="CR839" s="1115">
        <f t="shared" si="3455"/>
        <v>0</v>
      </c>
      <c r="CS839" s="1114">
        <f t="shared" si="3455"/>
        <v>0</v>
      </c>
      <c r="CT839" s="1117">
        <f t="shared" si="3455"/>
        <v>0</v>
      </c>
      <c r="CU839" s="312">
        <f t="shared" si="3456"/>
        <v>0</v>
      </c>
      <c r="CV839" s="313">
        <f t="shared" si="3457"/>
        <v>0</v>
      </c>
      <c r="CW839" s="314">
        <f t="shared" si="3458"/>
        <v>0</v>
      </c>
      <c r="CX839" s="314">
        <f t="shared" si="3459"/>
        <v>0</v>
      </c>
      <c r="CY839" s="314">
        <f t="shared" si="3460"/>
        <v>0</v>
      </c>
      <c r="CZ839" s="314">
        <f t="shared" si="3461"/>
        <v>0</v>
      </c>
      <c r="DA839" s="314">
        <f t="shared" si="3462"/>
        <v>0</v>
      </c>
      <c r="DB839" s="315">
        <f t="shared" si="3463"/>
        <v>0</v>
      </c>
      <c r="DC839" s="315">
        <f t="shared" si="3464"/>
        <v>0</v>
      </c>
      <c r="DD839" s="315">
        <f t="shared" si="3465"/>
        <v>0</v>
      </c>
      <c r="DE839" s="314">
        <f t="shared" si="3466"/>
        <v>0</v>
      </c>
      <c r="DF839" s="314">
        <f t="shared" si="3467"/>
        <v>0</v>
      </c>
      <c r="DG839" s="314">
        <f t="shared" si="3468"/>
        <v>0</v>
      </c>
      <c r="DH839" s="314">
        <f t="shared" si="3469"/>
        <v>0</v>
      </c>
      <c r="DI839" s="314">
        <f t="shared" si="3470"/>
        <v>0</v>
      </c>
      <c r="DJ839" s="313">
        <f t="shared" si="3471"/>
        <v>0</v>
      </c>
      <c r="DK839" s="312">
        <f t="shared" si="3472"/>
        <v>0</v>
      </c>
      <c r="DL839" s="428">
        <f t="shared" si="3473"/>
        <v>17</v>
      </c>
      <c r="DM839" s="66">
        <f t="shared" si="3474"/>
        <v>17</v>
      </c>
      <c r="DN839" s="66">
        <f t="shared" si="3475"/>
        <v>17</v>
      </c>
      <c r="DO839" s="66">
        <f t="shared" si="3476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58">SUM(B308)</f>
        <v>1.9960861056751468E-2</v>
      </c>
      <c r="C840" s="580">
        <f t="shared" si="3558"/>
        <v>2.8515515795359242E-2</v>
      </c>
      <c r="D840" s="580">
        <f t="shared" si="3558"/>
        <v>0</v>
      </c>
      <c r="E840" s="580">
        <f t="shared" si="3558"/>
        <v>3.3268101761252451E-2</v>
      </c>
      <c r="F840" s="580">
        <f t="shared" si="3558"/>
        <v>2.661448140900196E-2</v>
      </c>
      <c r="G840" s="580">
        <f t="shared" si="3558"/>
        <v>2.9941291585127202E-2</v>
      </c>
      <c r="H840" s="580">
        <f t="shared" si="3558"/>
        <v>0</v>
      </c>
      <c r="I840" s="580">
        <f t="shared" si="3558"/>
        <v>1.330724070450098E-2</v>
      </c>
      <c r="J840" s="580">
        <f t="shared" si="3558"/>
        <v>0</v>
      </c>
      <c r="K840" s="580">
        <f t="shared" ref="K840:R840" si="3559">SUM(K308)</f>
        <v>0</v>
      </c>
      <c r="L840" s="580">
        <f t="shared" si="3559"/>
        <v>0</v>
      </c>
      <c r="M840" s="580">
        <f t="shared" si="3559"/>
        <v>0</v>
      </c>
      <c r="N840" s="580">
        <f t="shared" si="3559"/>
        <v>0</v>
      </c>
      <c r="O840" s="580">
        <f t="shared" si="3559"/>
        <v>0</v>
      </c>
      <c r="P840" s="580">
        <f t="shared" si="3559"/>
        <v>0</v>
      </c>
      <c r="Q840" s="580">
        <f t="shared" si="3559"/>
        <v>0</v>
      </c>
      <c r="R840" s="580">
        <f t="shared" si="3559"/>
        <v>0</v>
      </c>
      <c r="S840" s="579"/>
      <c r="T840" s="580">
        <f t="shared" ref="T840:AB840" si="3560">SUM(T308)</f>
        <v>2.4951076320939337E-2</v>
      </c>
      <c r="U840" s="580">
        <f t="shared" si="3560"/>
        <v>1.4516989859455614E-2</v>
      </c>
      <c r="V840" s="580">
        <f t="shared" si="3560"/>
        <v>6.6536203522504899E-3</v>
      </c>
      <c r="W840" s="580">
        <f t="shared" si="3560"/>
        <v>1.9960861056751468E-2</v>
      </c>
      <c r="X840" s="580">
        <f t="shared" si="3560"/>
        <v>2.9941291585127202E-2</v>
      </c>
      <c r="Y840" s="580">
        <f t="shared" si="3560"/>
        <v>1.4828068213586806E-2</v>
      </c>
      <c r="Z840" s="580">
        <f t="shared" si="3560"/>
        <v>2.4951076320939337E-2</v>
      </c>
      <c r="AA840" s="580">
        <f t="shared" si="3560"/>
        <v>1.9960861056751468E-2</v>
      </c>
      <c r="AB840" s="580">
        <f t="shared" si="3560"/>
        <v>0</v>
      </c>
      <c r="AC840" s="580">
        <f t="shared" ref="AC840:AJ840" si="3561">SUM(AC308)</f>
        <v>0</v>
      </c>
      <c r="AD840" s="580">
        <f t="shared" si="3561"/>
        <v>0</v>
      </c>
      <c r="AE840" s="580">
        <f t="shared" si="3561"/>
        <v>0</v>
      </c>
      <c r="AF840" s="580">
        <f t="shared" si="3561"/>
        <v>0</v>
      </c>
      <c r="AG840" s="580">
        <f t="shared" si="3561"/>
        <v>0</v>
      </c>
      <c r="AH840" s="580">
        <f t="shared" si="3561"/>
        <v>0</v>
      </c>
      <c r="AI840" s="580">
        <f t="shared" si="3561"/>
        <v>0</v>
      </c>
      <c r="AJ840" s="580">
        <f t="shared" si="3561"/>
        <v>0</v>
      </c>
      <c r="AK840" s="579"/>
      <c r="AL840" s="580">
        <f t="shared" ref="AL840:AT840" si="3562">SUM(AL308)</f>
        <v>1.4516989859455614E-2</v>
      </c>
      <c r="AM840" s="580">
        <f t="shared" si="3562"/>
        <v>1.4970645792563601E-2</v>
      </c>
      <c r="AN840" s="580">
        <f t="shared" si="3562"/>
        <v>2.4951076320939337E-2</v>
      </c>
      <c r="AO840" s="580">
        <f t="shared" si="3562"/>
        <v>1.4970645792563601E-2</v>
      </c>
      <c r="AP840" s="580">
        <f t="shared" si="3562"/>
        <v>1.330724070450098E-2</v>
      </c>
      <c r="AQ840" s="580">
        <f t="shared" si="3562"/>
        <v>1.9960861056751468E-2</v>
      </c>
      <c r="AR840" s="580">
        <f t="shared" si="3562"/>
        <v>2.9941291585127202E-2</v>
      </c>
      <c r="AS840" s="580">
        <f t="shared" si="3562"/>
        <v>1.9960861056751468E-2</v>
      </c>
      <c r="AT840" s="580">
        <f t="shared" si="3562"/>
        <v>0</v>
      </c>
      <c r="AU840" s="580">
        <f t="shared" ref="AU840:BB840" si="3563">SUM(AU308)</f>
        <v>0</v>
      </c>
      <c r="AV840" s="580">
        <f t="shared" si="3563"/>
        <v>0</v>
      </c>
      <c r="AW840" s="580">
        <f t="shared" si="3563"/>
        <v>0</v>
      </c>
      <c r="AX840" s="580">
        <f t="shared" si="3563"/>
        <v>0</v>
      </c>
      <c r="AY840" s="580">
        <f t="shared" si="3563"/>
        <v>0</v>
      </c>
      <c r="AZ840" s="580">
        <f t="shared" si="3563"/>
        <v>0</v>
      </c>
      <c r="BA840" s="580">
        <f t="shared" si="3563"/>
        <v>0</v>
      </c>
      <c r="BB840" s="580">
        <f t="shared" si="3563"/>
        <v>0</v>
      </c>
      <c r="BC840" s="579"/>
      <c r="BD840" s="580">
        <f t="shared" ref="BD840:BL840" si="3564">SUM(BD308)</f>
        <v>6.6536203522504899E-3</v>
      </c>
      <c r="BE840" s="580">
        <f t="shared" si="3564"/>
        <v>3.326810176125245E-3</v>
      </c>
      <c r="BF840" s="580">
        <f t="shared" si="3564"/>
        <v>0</v>
      </c>
      <c r="BG840" s="580">
        <f t="shared" si="3564"/>
        <v>4.7906066536203525E-3</v>
      </c>
      <c r="BH840" s="580">
        <f t="shared" si="3564"/>
        <v>5.9882583170254404E-3</v>
      </c>
      <c r="BI840" s="580">
        <f t="shared" si="3564"/>
        <v>4.5624825272574783E-2</v>
      </c>
      <c r="BJ840" s="580">
        <f t="shared" si="3564"/>
        <v>1.330724070450098E-2</v>
      </c>
      <c r="BK840" s="580">
        <f t="shared" si="3564"/>
        <v>6.6536203522504899E-3</v>
      </c>
      <c r="BL840" s="580">
        <f t="shared" si="3564"/>
        <v>0</v>
      </c>
      <c r="BM840" s="580">
        <f t="shared" ref="BM840:BT840" si="3565">SUM(BM308)</f>
        <v>0</v>
      </c>
      <c r="BN840" s="580">
        <f t="shared" si="3565"/>
        <v>0</v>
      </c>
      <c r="BO840" s="580">
        <f t="shared" si="3565"/>
        <v>0</v>
      </c>
      <c r="BP840" s="580">
        <f t="shared" si="3565"/>
        <v>0</v>
      </c>
      <c r="BQ840" s="580">
        <f t="shared" si="3565"/>
        <v>0</v>
      </c>
      <c r="BR840" s="580">
        <f t="shared" si="3565"/>
        <v>0</v>
      </c>
      <c r="BS840" s="580">
        <f t="shared" si="3565"/>
        <v>0</v>
      </c>
      <c r="BT840" s="580">
        <f t="shared" si="3565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50"/>
        <v>7.8892927033827245E-3</v>
      </c>
      <c r="CA840" s="398">
        <f t="shared" si="3451"/>
        <v>8.388170212044967E-3</v>
      </c>
      <c r="CB840" s="398">
        <f t="shared" si="3452"/>
        <v>8.1758880389017369E-3</v>
      </c>
      <c r="CC840" s="465">
        <f t="shared" si="3453"/>
        <v>2.7146771037181998E-3</v>
      </c>
      <c r="CD840" s="1113">
        <f t="shared" si="3485"/>
        <v>0</v>
      </c>
      <c r="CE840" s="1114">
        <f t="shared" si="3455"/>
        <v>0</v>
      </c>
      <c r="CF840" s="1115">
        <f t="shared" si="3455"/>
        <v>0</v>
      </c>
      <c r="CG840" s="1115">
        <f t="shared" si="3455"/>
        <v>0</v>
      </c>
      <c r="CH840" s="1115">
        <f t="shared" si="3455"/>
        <v>0</v>
      </c>
      <c r="CI840" s="1115">
        <f t="shared" si="3455"/>
        <v>0</v>
      </c>
      <c r="CJ840" s="1115">
        <f t="shared" si="3455"/>
        <v>0</v>
      </c>
      <c r="CK840" s="1116">
        <f t="shared" si="3455"/>
        <v>0</v>
      </c>
      <c r="CL840" s="1116">
        <f t="shared" si="3455"/>
        <v>0</v>
      </c>
      <c r="CM840" s="1116">
        <f t="shared" si="3455"/>
        <v>0</v>
      </c>
      <c r="CN840" s="1115">
        <f t="shared" si="3455"/>
        <v>3.326810176125245E-3</v>
      </c>
      <c r="CO840" s="1115">
        <f t="shared" si="3455"/>
        <v>4.7906066536203525E-3</v>
      </c>
      <c r="CP840" s="1115">
        <f t="shared" si="3455"/>
        <v>5.9882583170254404E-3</v>
      </c>
      <c r="CQ840" s="1115">
        <f t="shared" si="3455"/>
        <v>6.6536203522504899E-3</v>
      </c>
      <c r="CR840" s="1115">
        <f t="shared" si="3455"/>
        <v>6.6536203522504899E-3</v>
      </c>
      <c r="CS840" s="1114">
        <f t="shared" si="3455"/>
        <v>1.330724070450098E-2</v>
      </c>
      <c r="CT840" s="1117">
        <f t="shared" si="3455"/>
        <v>4.5624825272574783E-2</v>
      </c>
      <c r="CU840" s="312">
        <f t="shared" si="3456"/>
        <v>0</v>
      </c>
      <c r="CV840" s="313">
        <f t="shared" si="3457"/>
        <v>0</v>
      </c>
      <c r="CW840" s="314">
        <f t="shared" si="3458"/>
        <v>0</v>
      </c>
      <c r="CX840" s="314">
        <f t="shared" si="3459"/>
        <v>0</v>
      </c>
      <c r="CY840" s="314">
        <f t="shared" si="3460"/>
        <v>0</v>
      </c>
      <c r="CZ840" s="314">
        <f t="shared" si="3461"/>
        <v>0</v>
      </c>
      <c r="DA840" s="314">
        <f t="shared" si="3462"/>
        <v>0</v>
      </c>
      <c r="DB840" s="315">
        <f t="shared" si="3463"/>
        <v>0</v>
      </c>
      <c r="DC840" s="315">
        <f t="shared" si="3464"/>
        <v>0</v>
      </c>
      <c r="DD840" s="315">
        <f t="shared" si="3465"/>
        <v>0</v>
      </c>
      <c r="DE840" s="314">
        <f t="shared" si="3466"/>
        <v>3.326810176125245E-3</v>
      </c>
      <c r="DF840" s="314">
        <f t="shared" si="3467"/>
        <v>4.7906066536203525E-3</v>
      </c>
      <c r="DG840" s="314">
        <f t="shared" si="3468"/>
        <v>5.9882583170254404E-3</v>
      </c>
      <c r="DH840" s="314">
        <f t="shared" si="3469"/>
        <v>6.6536203522504899E-3</v>
      </c>
      <c r="DI840" s="314">
        <f t="shared" si="3470"/>
        <v>6.6536203522504899E-3</v>
      </c>
      <c r="DJ840" s="313">
        <f t="shared" si="3471"/>
        <v>1.330724070450098E-2</v>
      </c>
      <c r="DK840" s="312">
        <f t="shared" si="3472"/>
        <v>4.5624825272574783E-2</v>
      </c>
      <c r="DL840" s="428">
        <f t="shared" si="3473"/>
        <v>17</v>
      </c>
      <c r="DM840" s="66">
        <f t="shared" si="3474"/>
        <v>17</v>
      </c>
      <c r="DN840" s="66">
        <f t="shared" si="3475"/>
        <v>17</v>
      </c>
      <c r="DO840" s="66">
        <f t="shared" si="3476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66">SUM(B318)</f>
        <v>0</v>
      </c>
      <c r="C841" s="580">
        <f t="shared" si="3566"/>
        <v>3.8579815487838976E-4</v>
      </c>
      <c r="D841" s="580">
        <f t="shared" si="3566"/>
        <v>0</v>
      </c>
      <c r="E841" s="580">
        <f t="shared" si="3566"/>
        <v>0</v>
      </c>
      <c r="F841" s="580">
        <f t="shared" si="3566"/>
        <v>0</v>
      </c>
      <c r="G841" s="580">
        <f t="shared" si="3566"/>
        <v>0</v>
      </c>
      <c r="H841" s="580">
        <f t="shared" si="3566"/>
        <v>0</v>
      </c>
      <c r="I841" s="580">
        <f t="shared" si="3566"/>
        <v>0</v>
      </c>
      <c r="J841" s="580">
        <f t="shared" si="3566"/>
        <v>0</v>
      </c>
      <c r="K841" s="580">
        <f t="shared" ref="K841:R841" si="3567">SUM(K318)</f>
        <v>0</v>
      </c>
      <c r="L841" s="580">
        <f t="shared" si="3567"/>
        <v>0</v>
      </c>
      <c r="M841" s="580">
        <f t="shared" si="3567"/>
        <v>0</v>
      </c>
      <c r="N841" s="580">
        <f t="shared" si="3567"/>
        <v>0</v>
      </c>
      <c r="O841" s="580">
        <f t="shared" si="3567"/>
        <v>0</v>
      </c>
      <c r="P841" s="580">
        <f t="shared" si="3567"/>
        <v>0</v>
      </c>
      <c r="Q841" s="580">
        <f t="shared" si="3567"/>
        <v>0</v>
      </c>
      <c r="R841" s="580">
        <f t="shared" si="3567"/>
        <v>0</v>
      </c>
      <c r="S841" s="579"/>
      <c r="T841" s="580">
        <f t="shared" ref="T841:AB841" si="3568">SUM(T318)</f>
        <v>0</v>
      </c>
      <c r="U841" s="580">
        <f t="shared" si="3568"/>
        <v>0</v>
      </c>
      <c r="V841" s="580">
        <f t="shared" si="3568"/>
        <v>2.0004348771472062E-3</v>
      </c>
      <c r="W841" s="580">
        <f t="shared" si="3568"/>
        <v>3.0006523157208092E-3</v>
      </c>
      <c r="X841" s="580">
        <f t="shared" si="3568"/>
        <v>0</v>
      </c>
      <c r="Y841" s="580">
        <f t="shared" si="3568"/>
        <v>0</v>
      </c>
      <c r="Z841" s="580">
        <f t="shared" si="3568"/>
        <v>0</v>
      </c>
      <c r="AA841" s="580">
        <f t="shared" si="3568"/>
        <v>0</v>
      </c>
      <c r="AB841" s="580">
        <f t="shared" si="3568"/>
        <v>0</v>
      </c>
      <c r="AC841" s="580">
        <f t="shared" ref="AC841:AJ841" si="3569">SUM(AC318)</f>
        <v>0</v>
      </c>
      <c r="AD841" s="580">
        <f t="shared" si="3569"/>
        <v>0</v>
      </c>
      <c r="AE841" s="580">
        <f t="shared" si="3569"/>
        <v>0</v>
      </c>
      <c r="AF841" s="580">
        <f t="shared" si="3569"/>
        <v>0</v>
      </c>
      <c r="AG841" s="580">
        <f t="shared" si="3569"/>
        <v>0</v>
      </c>
      <c r="AH841" s="580">
        <f t="shared" si="3569"/>
        <v>0</v>
      </c>
      <c r="AI841" s="580">
        <f t="shared" si="3569"/>
        <v>0</v>
      </c>
      <c r="AJ841" s="580">
        <f t="shared" si="3569"/>
        <v>0</v>
      </c>
      <c r="AK841" s="579"/>
      <c r="AL841" s="580">
        <f t="shared" ref="AL841:AT841" si="3570">SUM(AL318)</f>
        <v>-1.3639328707821857E-4</v>
      </c>
      <c r="AM841" s="580">
        <f t="shared" si="3570"/>
        <v>2.5005435964340077E-3</v>
      </c>
      <c r="AN841" s="580">
        <f t="shared" si="3570"/>
        <v>1.5003261578604046E-3</v>
      </c>
      <c r="AO841" s="580">
        <f t="shared" si="3570"/>
        <v>3.0006523157208092E-3</v>
      </c>
      <c r="AP841" s="580">
        <f t="shared" si="3570"/>
        <v>0</v>
      </c>
      <c r="AQ841" s="580">
        <f t="shared" si="3570"/>
        <v>2.2004783648619269E-2</v>
      </c>
      <c r="AR841" s="580">
        <f t="shared" si="3570"/>
        <v>0</v>
      </c>
      <c r="AS841" s="580">
        <f t="shared" si="3570"/>
        <v>9.3770384866275289E-3</v>
      </c>
      <c r="AT841" s="580">
        <f t="shared" si="3570"/>
        <v>2.4005218525766469E-3</v>
      </c>
      <c r="AU841" s="580">
        <f t="shared" ref="AU841:BB841" si="3571">SUM(AU318)</f>
        <v>0</v>
      </c>
      <c r="AV841" s="580">
        <f t="shared" si="3571"/>
        <v>0</v>
      </c>
      <c r="AW841" s="580">
        <f t="shared" si="3571"/>
        <v>0</v>
      </c>
      <c r="AX841" s="580">
        <f t="shared" si="3571"/>
        <v>0</v>
      </c>
      <c r="AY841" s="580">
        <f t="shared" si="3571"/>
        <v>0</v>
      </c>
      <c r="AZ841" s="580">
        <f t="shared" si="3571"/>
        <v>0</v>
      </c>
      <c r="BA841" s="580">
        <f t="shared" si="3571"/>
        <v>0</v>
      </c>
      <c r="BB841" s="580">
        <f t="shared" si="3571"/>
        <v>0</v>
      </c>
      <c r="BC841" s="579"/>
      <c r="BD841" s="580">
        <f t="shared" ref="BD841:BL841" si="3572">SUM(BD318)</f>
        <v>2.9256360078277889E-3</v>
      </c>
      <c r="BE841" s="580">
        <f t="shared" si="3572"/>
        <v>4.0008697542944123E-3</v>
      </c>
      <c r="BF841" s="580">
        <f t="shared" si="3572"/>
        <v>4.5009784735812134E-3</v>
      </c>
      <c r="BG841" s="580">
        <f t="shared" si="3572"/>
        <v>6.0013046314416185E-3</v>
      </c>
      <c r="BH841" s="580">
        <f t="shared" si="3572"/>
        <v>3.0006523157208092E-3</v>
      </c>
      <c r="BI841" s="580">
        <f t="shared" si="3572"/>
        <v>0</v>
      </c>
      <c r="BJ841" s="580">
        <f t="shared" si="3572"/>
        <v>2.5005435964340076E-2</v>
      </c>
      <c r="BK841" s="580">
        <f t="shared" si="3572"/>
        <v>5.7512502717982162E-3</v>
      </c>
      <c r="BL841" s="580">
        <f t="shared" si="3572"/>
        <v>0</v>
      </c>
      <c r="BM841" s="580">
        <f t="shared" ref="BM841:BT841" si="3573">SUM(BM318)</f>
        <v>0</v>
      </c>
      <c r="BN841" s="580">
        <f t="shared" si="3573"/>
        <v>0</v>
      </c>
      <c r="BO841" s="580">
        <f t="shared" si="3573"/>
        <v>0</v>
      </c>
      <c r="BP841" s="580">
        <f t="shared" si="3573"/>
        <v>0</v>
      </c>
      <c r="BQ841" s="580">
        <f t="shared" si="3573"/>
        <v>0</v>
      </c>
      <c r="BR841" s="580">
        <f t="shared" si="3573"/>
        <v>0</v>
      </c>
      <c r="BS841" s="580">
        <f t="shared" si="3573"/>
        <v>0</v>
      </c>
      <c r="BT841" s="580">
        <f t="shared" si="3573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50"/>
        <v>0</v>
      </c>
      <c r="CA841" s="398">
        <f t="shared" si="3451"/>
        <v>1.3336232514314707E-4</v>
      </c>
      <c r="CB841" s="398">
        <f t="shared" si="3452"/>
        <v>1.2519388272812931E-3</v>
      </c>
      <c r="CC841" s="465">
        <f t="shared" si="3453"/>
        <v>1.7453794303109373E-3</v>
      </c>
      <c r="CD841" s="1113">
        <f t="shared" si="3485"/>
        <v>0</v>
      </c>
      <c r="CE841" s="1114">
        <f t="shared" si="3455"/>
        <v>0</v>
      </c>
      <c r="CF841" s="1115">
        <f t="shared" si="3455"/>
        <v>0</v>
      </c>
      <c r="CG841" s="1115">
        <f t="shared" si="3455"/>
        <v>0</v>
      </c>
      <c r="CH841" s="1115">
        <f t="shared" si="3455"/>
        <v>0</v>
      </c>
      <c r="CI841" s="1115">
        <f t="shared" si="3455"/>
        <v>0</v>
      </c>
      <c r="CJ841" s="1115">
        <f t="shared" si="3455"/>
        <v>0</v>
      </c>
      <c r="CK841" s="1116">
        <f t="shared" si="3455"/>
        <v>0</v>
      </c>
      <c r="CL841" s="1116">
        <f t="shared" si="3455"/>
        <v>0</v>
      </c>
      <c r="CM841" s="1116">
        <f t="shared" si="3455"/>
        <v>0</v>
      </c>
      <c r="CN841" s="1115">
        <f t="shared" si="3455"/>
        <v>2.9256360078277889E-3</v>
      </c>
      <c r="CO841" s="1115">
        <f t="shared" si="3455"/>
        <v>3.0006523157208092E-3</v>
      </c>
      <c r="CP841" s="1115">
        <f t="shared" si="3455"/>
        <v>4.0008697542944123E-3</v>
      </c>
      <c r="CQ841" s="1115">
        <f t="shared" si="3455"/>
        <v>4.5009784735812134E-3</v>
      </c>
      <c r="CR841" s="1115">
        <f t="shared" si="3455"/>
        <v>5.7512502717982162E-3</v>
      </c>
      <c r="CS841" s="1114">
        <f t="shared" si="3455"/>
        <v>6.0013046314416185E-3</v>
      </c>
      <c r="CT841" s="1117">
        <f t="shared" si="3455"/>
        <v>2.5005435964340076E-2</v>
      </c>
      <c r="CU841" s="312">
        <f t="shared" si="3456"/>
        <v>0</v>
      </c>
      <c r="CV841" s="313">
        <f t="shared" si="3457"/>
        <v>0</v>
      </c>
      <c r="CW841" s="314">
        <f t="shared" si="3458"/>
        <v>0</v>
      </c>
      <c r="CX841" s="314">
        <f t="shared" si="3459"/>
        <v>0</v>
      </c>
      <c r="CY841" s="314">
        <f t="shared" si="3460"/>
        <v>0</v>
      </c>
      <c r="CZ841" s="314">
        <f t="shared" si="3461"/>
        <v>0</v>
      </c>
      <c r="DA841" s="314">
        <f t="shared" si="3462"/>
        <v>0</v>
      </c>
      <c r="DB841" s="315">
        <f t="shared" si="3463"/>
        <v>0</v>
      </c>
      <c r="DC841" s="315">
        <f t="shared" si="3464"/>
        <v>0</v>
      </c>
      <c r="DD841" s="315">
        <f t="shared" si="3465"/>
        <v>0</v>
      </c>
      <c r="DE841" s="314">
        <f t="shared" si="3466"/>
        <v>2.9256360078277889E-3</v>
      </c>
      <c r="DF841" s="314">
        <f t="shared" si="3467"/>
        <v>3.0006523157208092E-3</v>
      </c>
      <c r="DG841" s="314">
        <f t="shared" si="3468"/>
        <v>4.0008697542944123E-3</v>
      </c>
      <c r="DH841" s="314">
        <f t="shared" si="3469"/>
        <v>4.5009784735812134E-3</v>
      </c>
      <c r="DI841" s="314">
        <f t="shared" si="3470"/>
        <v>5.7512502717982162E-3</v>
      </c>
      <c r="DJ841" s="313">
        <f t="shared" si="3471"/>
        <v>6.0013046314416185E-3</v>
      </c>
      <c r="DK841" s="312">
        <f t="shared" si="3472"/>
        <v>2.5005435964340076E-2</v>
      </c>
      <c r="DL841" s="428">
        <f t="shared" si="3473"/>
        <v>17</v>
      </c>
      <c r="DM841" s="66">
        <f t="shared" si="3474"/>
        <v>17</v>
      </c>
      <c r="DN841" s="66">
        <f t="shared" si="3475"/>
        <v>17</v>
      </c>
      <c r="DO841" s="66">
        <f t="shared" si="3476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574">SUM(B328)</f>
        <v>0</v>
      </c>
      <c r="C842" s="580">
        <f t="shared" si="3574"/>
        <v>0</v>
      </c>
      <c r="D842" s="580">
        <f t="shared" si="3574"/>
        <v>0</v>
      </c>
      <c r="E842" s="580">
        <f t="shared" si="3574"/>
        <v>0</v>
      </c>
      <c r="F842" s="580">
        <f t="shared" si="3574"/>
        <v>0</v>
      </c>
      <c r="G842" s="580">
        <f t="shared" si="3574"/>
        <v>0</v>
      </c>
      <c r="H842" s="580">
        <f t="shared" si="3574"/>
        <v>0</v>
      </c>
      <c r="I842" s="580">
        <f t="shared" si="3574"/>
        <v>0</v>
      </c>
      <c r="J842" s="580">
        <f t="shared" si="3574"/>
        <v>0</v>
      </c>
      <c r="K842" s="580">
        <f t="shared" ref="K842:R842" si="3575">SUM(K328)</f>
        <v>0</v>
      </c>
      <c r="L842" s="580">
        <f t="shared" si="3575"/>
        <v>0</v>
      </c>
      <c r="M842" s="580">
        <f t="shared" si="3575"/>
        <v>0</v>
      </c>
      <c r="N842" s="580">
        <f t="shared" si="3575"/>
        <v>0</v>
      </c>
      <c r="O842" s="580">
        <f t="shared" si="3575"/>
        <v>0</v>
      </c>
      <c r="P842" s="580">
        <f t="shared" si="3575"/>
        <v>0</v>
      </c>
      <c r="Q842" s="580">
        <f t="shared" si="3575"/>
        <v>0</v>
      </c>
      <c r="R842" s="580">
        <f t="shared" si="3575"/>
        <v>0</v>
      </c>
      <c r="S842" s="579"/>
      <c r="T842" s="580">
        <f t="shared" ref="T842:AB842" si="3576">SUM(T328)</f>
        <v>0</v>
      </c>
      <c r="U842" s="580">
        <f t="shared" si="3576"/>
        <v>0</v>
      </c>
      <c r="V842" s="580">
        <f t="shared" si="3576"/>
        <v>0</v>
      </c>
      <c r="W842" s="580">
        <f t="shared" si="3576"/>
        <v>0</v>
      </c>
      <c r="X842" s="580">
        <f t="shared" si="3576"/>
        <v>0</v>
      </c>
      <c r="Y842" s="580">
        <f t="shared" si="3576"/>
        <v>0</v>
      </c>
      <c r="Z842" s="580">
        <f t="shared" si="3576"/>
        <v>0</v>
      </c>
      <c r="AA842" s="580">
        <f t="shared" si="3576"/>
        <v>0</v>
      </c>
      <c r="AB842" s="580">
        <f t="shared" si="3576"/>
        <v>0</v>
      </c>
      <c r="AC842" s="580">
        <f t="shared" ref="AC842:AJ842" si="3577">SUM(AC328)</f>
        <v>0</v>
      </c>
      <c r="AD842" s="580">
        <f t="shared" si="3577"/>
        <v>0</v>
      </c>
      <c r="AE842" s="580">
        <f t="shared" si="3577"/>
        <v>0</v>
      </c>
      <c r="AF842" s="580">
        <f t="shared" si="3577"/>
        <v>0</v>
      </c>
      <c r="AG842" s="580">
        <f t="shared" si="3577"/>
        <v>0</v>
      </c>
      <c r="AH842" s="580">
        <f t="shared" si="3577"/>
        <v>0</v>
      </c>
      <c r="AI842" s="580">
        <f t="shared" si="3577"/>
        <v>0</v>
      </c>
      <c r="AJ842" s="580">
        <f t="shared" si="3577"/>
        <v>0</v>
      </c>
      <c r="AK842" s="579"/>
      <c r="AL842" s="580">
        <f t="shared" ref="AL842:AT842" si="3578">SUM(AL328)</f>
        <v>0</v>
      </c>
      <c r="AM842" s="580">
        <f t="shared" si="3578"/>
        <v>0</v>
      </c>
      <c r="AN842" s="580">
        <f t="shared" si="3578"/>
        <v>0</v>
      </c>
      <c r="AO842" s="580">
        <f t="shared" si="3578"/>
        <v>0</v>
      </c>
      <c r="AP842" s="580">
        <f t="shared" si="3578"/>
        <v>0</v>
      </c>
      <c r="AQ842" s="580">
        <f t="shared" si="3578"/>
        <v>0</v>
      </c>
      <c r="AR842" s="580">
        <f t="shared" si="3578"/>
        <v>0</v>
      </c>
      <c r="AS842" s="580">
        <f t="shared" si="3578"/>
        <v>0</v>
      </c>
      <c r="AT842" s="580">
        <f t="shared" si="3578"/>
        <v>0</v>
      </c>
      <c r="AU842" s="580">
        <f t="shared" ref="AU842:BB842" si="3579">SUM(AU328)</f>
        <v>0</v>
      </c>
      <c r="AV842" s="580">
        <f t="shared" si="3579"/>
        <v>0</v>
      </c>
      <c r="AW842" s="580">
        <f t="shared" si="3579"/>
        <v>0</v>
      </c>
      <c r="AX842" s="580">
        <f t="shared" si="3579"/>
        <v>0</v>
      </c>
      <c r="AY842" s="580">
        <f t="shared" si="3579"/>
        <v>0</v>
      </c>
      <c r="AZ842" s="580">
        <f t="shared" si="3579"/>
        <v>0</v>
      </c>
      <c r="BA842" s="580">
        <f t="shared" si="3579"/>
        <v>0</v>
      </c>
      <c r="BB842" s="580">
        <f t="shared" si="3579"/>
        <v>0</v>
      </c>
      <c r="BC842" s="579"/>
      <c r="BD842" s="580">
        <f t="shared" ref="BD842:BL842" si="3580">SUM(BD328)</f>
        <v>0</v>
      </c>
      <c r="BE842" s="580">
        <f t="shared" si="3580"/>
        <v>0</v>
      </c>
      <c r="BF842" s="580">
        <f t="shared" si="3580"/>
        <v>0</v>
      </c>
      <c r="BG842" s="580">
        <f t="shared" si="3580"/>
        <v>0</v>
      </c>
      <c r="BH842" s="580">
        <f t="shared" si="3580"/>
        <v>0</v>
      </c>
      <c r="BI842" s="580">
        <f t="shared" si="3580"/>
        <v>0</v>
      </c>
      <c r="BJ842" s="580">
        <f t="shared" si="3580"/>
        <v>0</v>
      </c>
      <c r="BK842" s="580">
        <f t="shared" si="3580"/>
        <v>0</v>
      </c>
      <c r="BL842" s="580">
        <f t="shared" si="3580"/>
        <v>0</v>
      </c>
      <c r="BM842" s="580">
        <f t="shared" ref="BM842:BT842" si="3581">SUM(BM328)</f>
        <v>0</v>
      </c>
      <c r="BN842" s="580">
        <f t="shared" si="3581"/>
        <v>0</v>
      </c>
      <c r="BO842" s="580">
        <f t="shared" si="3581"/>
        <v>0</v>
      </c>
      <c r="BP842" s="580">
        <f t="shared" si="3581"/>
        <v>0</v>
      </c>
      <c r="BQ842" s="580">
        <f t="shared" si="3581"/>
        <v>0</v>
      </c>
      <c r="BR842" s="580">
        <f t="shared" si="3581"/>
        <v>0</v>
      </c>
      <c r="BS842" s="580">
        <f t="shared" si="3581"/>
        <v>0</v>
      </c>
      <c r="BT842" s="580">
        <f t="shared" si="3581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50"/>
        <v>0</v>
      </c>
      <c r="CA842" s="398">
        <f t="shared" si="3451"/>
        <v>0</v>
      </c>
      <c r="CB842" s="398">
        <f t="shared" si="3452"/>
        <v>0</v>
      </c>
      <c r="CC842" s="465">
        <f t="shared" si="3453"/>
        <v>0</v>
      </c>
      <c r="CD842" s="1113">
        <f t="shared" si="3485"/>
        <v>0</v>
      </c>
      <c r="CE842" s="1114">
        <f t="shared" si="3455"/>
        <v>0</v>
      </c>
      <c r="CF842" s="1115">
        <f t="shared" si="3455"/>
        <v>0</v>
      </c>
      <c r="CG842" s="1115">
        <f t="shared" si="3455"/>
        <v>0</v>
      </c>
      <c r="CH842" s="1115">
        <f t="shared" si="3455"/>
        <v>0</v>
      </c>
      <c r="CI842" s="1115">
        <f t="shared" si="3455"/>
        <v>0</v>
      </c>
      <c r="CJ842" s="1115">
        <f t="shared" si="3455"/>
        <v>0</v>
      </c>
      <c r="CK842" s="1116">
        <f t="shared" si="3455"/>
        <v>0</v>
      </c>
      <c r="CL842" s="1116">
        <f t="shared" si="3455"/>
        <v>0</v>
      </c>
      <c r="CM842" s="1116">
        <f t="shared" si="3455"/>
        <v>0</v>
      </c>
      <c r="CN842" s="1115">
        <f t="shared" si="3455"/>
        <v>0</v>
      </c>
      <c r="CO842" s="1115">
        <f t="shared" si="3455"/>
        <v>0</v>
      </c>
      <c r="CP842" s="1115">
        <f t="shared" si="3455"/>
        <v>0</v>
      </c>
      <c r="CQ842" s="1115">
        <f t="shared" si="3455"/>
        <v>0</v>
      </c>
      <c r="CR842" s="1115">
        <f t="shared" si="3455"/>
        <v>0</v>
      </c>
      <c r="CS842" s="1114">
        <f t="shared" si="3455"/>
        <v>0</v>
      </c>
      <c r="CT842" s="1117">
        <f t="shared" si="3455"/>
        <v>0</v>
      </c>
      <c r="CU842" s="312">
        <f t="shared" si="3456"/>
        <v>0</v>
      </c>
      <c r="CV842" s="313">
        <f t="shared" si="3457"/>
        <v>0</v>
      </c>
      <c r="CW842" s="314">
        <f t="shared" si="3458"/>
        <v>0</v>
      </c>
      <c r="CX842" s="314">
        <f t="shared" si="3459"/>
        <v>0</v>
      </c>
      <c r="CY842" s="314">
        <f t="shared" si="3460"/>
        <v>0</v>
      </c>
      <c r="CZ842" s="314">
        <f t="shared" si="3461"/>
        <v>0</v>
      </c>
      <c r="DA842" s="314">
        <f t="shared" si="3462"/>
        <v>0</v>
      </c>
      <c r="DB842" s="315">
        <f t="shared" si="3463"/>
        <v>0</v>
      </c>
      <c r="DC842" s="315">
        <f t="shared" si="3464"/>
        <v>0</v>
      </c>
      <c r="DD842" s="315">
        <f t="shared" si="3465"/>
        <v>0</v>
      </c>
      <c r="DE842" s="314">
        <f t="shared" si="3466"/>
        <v>0</v>
      </c>
      <c r="DF842" s="314">
        <f t="shared" si="3467"/>
        <v>0</v>
      </c>
      <c r="DG842" s="314">
        <f t="shared" si="3468"/>
        <v>0</v>
      </c>
      <c r="DH842" s="314">
        <f t="shared" si="3469"/>
        <v>0</v>
      </c>
      <c r="DI842" s="314">
        <f t="shared" si="3470"/>
        <v>0</v>
      </c>
      <c r="DJ842" s="313">
        <f t="shared" si="3471"/>
        <v>0</v>
      </c>
      <c r="DK842" s="312">
        <f t="shared" si="3472"/>
        <v>0</v>
      </c>
      <c r="DL842" s="428">
        <f t="shared" si="3473"/>
        <v>17</v>
      </c>
      <c r="DM842" s="66">
        <f t="shared" si="3474"/>
        <v>17</v>
      </c>
      <c r="DN842" s="66">
        <f t="shared" si="3475"/>
        <v>17</v>
      </c>
      <c r="DO842" s="66">
        <f t="shared" si="3476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582">SUM(B338)</f>
        <v>0</v>
      </c>
      <c r="C843" s="580">
        <f t="shared" si="3582"/>
        <v>0</v>
      </c>
      <c r="D843" s="580">
        <f t="shared" si="3582"/>
        <v>0</v>
      </c>
      <c r="E843" s="580">
        <f t="shared" si="3582"/>
        <v>6.1969993476842788E-2</v>
      </c>
      <c r="F843" s="580">
        <f t="shared" si="3582"/>
        <v>3.7181996086105673E-2</v>
      </c>
      <c r="G843" s="580">
        <f t="shared" si="3582"/>
        <v>9.2954990215264183E-3</v>
      </c>
      <c r="H843" s="580">
        <f t="shared" si="3582"/>
        <v>1.2393998695368558E-2</v>
      </c>
      <c r="I843" s="580">
        <f t="shared" si="3582"/>
        <v>0</v>
      </c>
      <c r="J843" s="580">
        <f t="shared" si="3582"/>
        <v>0</v>
      </c>
      <c r="K843" s="580">
        <f t="shared" ref="K843:R843" si="3583">SUM(K338)</f>
        <v>0</v>
      </c>
      <c r="L843" s="580">
        <f t="shared" si="3583"/>
        <v>0</v>
      </c>
      <c r="M843" s="580">
        <f t="shared" si="3583"/>
        <v>0</v>
      </c>
      <c r="N843" s="580">
        <f t="shared" si="3583"/>
        <v>0</v>
      </c>
      <c r="O843" s="580">
        <f t="shared" si="3583"/>
        <v>0</v>
      </c>
      <c r="P843" s="580">
        <f t="shared" si="3583"/>
        <v>0</v>
      </c>
      <c r="Q843" s="580">
        <f t="shared" si="3583"/>
        <v>0</v>
      </c>
      <c r="R843" s="580">
        <f t="shared" si="3583"/>
        <v>0</v>
      </c>
      <c r="S843" s="579"/>
      <c r="T843" s="580">
        <f t="shared" ref="T843:AB843" si="3584">SUM(T338)</f>
        <v>4.6477495107632091E-2</v>
      </c>
      <c r="U843" s="580">
        <f t="shared" si="3584"/>
        <v>2.6365415406511297E-2</v>
      </c>
      <c r="V843" s="580">
        <f t="shared" si="3584"/>
        <v>1.8590998043052837E-2</v>
      </c>
      <c r="W843" s="580">
        <f t="shared" si="3584"/>
        <v>0</v>
      </c>
      <c r="X843" s="580">
        <f t="shared" si="3584"/>
        <v>9.2954990215264183E-3</v>
      </c>
      <c r="Y843" s="580">
        <f t="shared" si="3584"/>
        <v>0</v>
      </c>
      <c r="Z843" s="580">
        <f t="shared" si="3584"/>
        <v>0</v>
      </c>
      <c r="AA843" s="580">
        <f t="shared" si="3584"/>
        <v>0</v>
      </c>
      <c r="AB843" s="580">
        <f t="shared" si="3584"/>
        <v>0</v>
      </c>
      <c r="AC843" s="580">
        <f t="shared" ref="AC843:AJ843" si="3585">SUM(AC338)</f>
        <v>0</v>
      </c>
      <c r="AD843" s="580">
        <f t="shared" si="3585"/>
        <v>0</v>
      </c>
      <c r="AE843" s="580">
        <f t="shared" si="3585"/>
        <v>0</v>
      </c>
      <c r="AF843" s="580">
        <f t="shared" si="3585"/>
        <v>0</v>
      </c>
      <c r="AG843" s="580">
        <f t="shared" si="3585"/>
        <v>0</v>
      </c>
      <c r="AH843" s="580">
        <f t="shared" si="3585"/>
        <v>0</v>
      </c>
      <c r="AI843" s="580">
        <f t="shared" si="3585"/>
        <v>0</v>
      </c>
      <c r="AJ843" s="580">
        <f t="shared" si="3585"/>
        <v>0</v>
      </c>
      <c r="AK843" s="579"/>
      <c r="AL843" s="580">
        <f t="shared" ref="AL843:AT843" si="3586">SUM(AL338)</f>
        <v>3.2449742038783133E-2</v>
      </c>
      <c r="AM843" s="580">
        <f t="shared" si="3586"/>
        <v>4.4618395303326806E-2</v>
      </c>
      <c r="AN843" s="580">
        <f t="shared" si="3586"/>
        <v>1.8590998043052837E-2</v>
      </c>
      <c r="AO843" s="580">
        <f t="shared" si="3586"/>
        <v>1.7661448140900194E-2</v>
      </c>
      <c r="AP843" s="580">
        <f t="shared" si="3586"/>
        <v>0</v>
      </c>
      <c r="AQ843" s="580">
        <f t="shared" si="3586"/>
        <v>6.1969993476842788E-2</v>
      </c>
      <c r="AR843" s="580">
        <f t="shared" si="3586"/>
        <v>0</v>
      </c>
      <c r="AS843" s="580">
        <f t="shared" si="3586"/>
        <v>0</v>
      </c>
      <c r="AT843" s="580">
        <f t="shared" si="3586"/>
        <v>3.7181996086105673E-2</v>
      </c>
      <c r="AU843" s="580">
        <f t="shared" ref="AU843:BB843" si="3587">SUM(AU338)</f>
        <v>0</v>
      </c>
      <c r="AV843" s="580">
        <f t="shared" si="3587"/>
        <v>0</v>
      </c>
      <c r="AW843" s="580">
        <f t="shared" si="3587"/>
        <v>0</v>
      </c>
      <c r="AX843" s="580">
        <f t="shared" si="3587"/>
        <v>0</v>
      </c>
      <c r="AY843" s="580">
        <f t="shared" si="3587"/>
        <v>0</v>
      </c>
      <c r="AZ843" s="580">
        <f t="shared" si="3587"/>
        <v>0</v>
      </c>
      <c r="BA843" s="580">
        <f t="shared" si="3587"/>
        <v>0</v>
      </c>
      <c r="BB843" s="580">
        <f t="shared" si="3587"/>
        <v>0</v>
      </c>
      <c r="BC843" s="579"/>
      <c r="BD843" s="580">
        <f t="shared" ref="BD843:BL843" si="3588">SUM(BD338)</f>
        <v>1.1154598825831702E-2</v>
      </c>
      <c r="BE843" s="580">
        <f t="shared" si="3588"/>
        <v>4.9575994781474231E-2</v>
      </c>
      <c r="BF843" s="580">
        <f t="shared" si="3588"/>
        <v>2.974559686888454E-2</v>
      </c>
      <c r="BG843" s="580">
        <f t="shared" si="3588"/>
        <v>0</v>
      </c>
      <c r="BH843" s="580">
        <f t="shared" si="3588"/>
        <v>0</v>
      </c>
      <c r="BI843" s="580">
        <f t="shared" si="3588"/>
        <v>0</v>
      </c>
      <c r="BJ843" s="580">
        <f t="shared" si="3588"/>
        <v>0</v>
      </c>
      <c r="BK843" s="580">
        <f t="shared" si="3588"/>
        <v>0</v>
      </c>
      <c r="BL843" s="580">
        <f t="shared" si="3588"/>
        <v>0</v>
      </c>
      <c r="BM843" s="580">
        <f t="shared" ref="BM843:BT843" si="3589">SUM(BM338)</f>
        <v>0</v>
      </c>
      <c r="BN843" s="580">
        <f t="shared" si="3589"/>
        <v>0</v>
      </c>
      <c r="BO843" s="580">
        <f t="shared" si="3589"/>
        <v>0</v>
      </c>
      <c r="BP843" s="580">
        <f t="shared" si="3589"/>
        <v>0</v>
      </c>
      <c r="BQ843" s="580">
        <f t="shared" si="3589"/>
        <v>0</v>
      </c>
      <c r="BR843" s="580">
        <f t="shared" si="3589"/>
        <v>0</v>
      </c>
      <c r="BS843" s="580">
        <f t="shared" si="3589"/>
        <v>0</v>
      </c>
      <c r="BT843" s="580">
        <f t="shared" si="3589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50"/>
        <v>3.9247662535333763E-3</v>
      </c>
      <c r="CA843" s="398">
        <f t="shared" si="3451"/>
        <v>3.6167941647393701E-3</v>
      </c>
      <c r="CB843" s="398">
        <f t="shared" si="3452"/>
        <v>1.0033505307477908E-2</v>
      </c>
      <c r="CC843" s="465">
        <f t="shared" si="3453"/>
        <v>2.7266797129810827E-3</v>
      </c>
      <c r="CD843" s="1113">
        <f t="shared" si="3485"/>
        <v>0</v>
      </c>
      <c r="CE843" s="1114">
        <f t="shared" si="3455"/>
        <v>0</v>
      </c>
      <c r="CF843" s="1115">
        <f t="shared" si="3455"/>
        <v>0</v>
      </c>
      <c r="CG843" s="1115">
        <f t="shared" si="3455"/>
        <v>0</v>
      </c>
      <c r="CH843" s="1115">
        <f t="shared" si="3455"/>
        <v>0</v>
      </c>
      <c r="CI843" s="1115">
        <f t="shared" si="3455"/>
        <v>0</v>
      </c>
      <c r="CJ843" s="1115">
        <f t="shared" si="3455"/>
        <v>0</v>
      </c>
      <c r="CK843" s="1116">
        <f t="shared" si="3455"/>
        <v>0</v>
      </c>
      <c r="CL843" s="1116">
        <f t="shared" si="3455"/>
        <v>0</v>
      </c>
      <c r="CM843" s="1116">
        <f t="shared" si="3455"/>
        <v>0</v>
      </c>
      <c r="CN843" s="1115">
        <f t="shared" si="3455"/>
        <v>0</v>
      </c>
      <c r="CO843" s="1115">
        <f t="shared" si="3455"/>
        <v>0</v>
      </c>
      <c r="CP843" s="1115">
        <f t="shared" si="3455"/>
        <v>0</v>
      </c>
      <c r="CQ843" s="1115">
        <f t="shared" si="3455"/>
        <v>0</v>
      </c>
      <c r="CR843" s="1115">
        <f t="shared" si="3455"/>
        <v>1.1154598825831702E-2</v>
      </c>
      <c r="CS843" s="1114">
        <f t="shared" si="3455"/>
        <v>2.974559686888454E-2</v>
      </c>
      <c r="CT843" s="1117">
        <f t="shared" si="3455"/>
        <v>4.9575994781474231E-2</v>
      </c>
      <c r="CU843" s="312">
        <f t="shared" si="3456"/>
        <v>0</v>
      </c>
      <c r="CV843" s="313">
        <f t="shared" si="3457"/>
        <v>0</v>
      </c>
      <c r="CW843" s="314">
        <f t="shared" si="3458"/>
        <v>0</v>
      </c>
      <c r="CX843" s="314">
        <f t="shared" si="3459"/>
        <v>0</v>
      </c>
      <c r="CY843" s="314">
        <f t="shared" si="3460"/>
        <v>0</v>
      </c>
      <c r="CZ843" s="314">
        <f t="shared" si="3461"/>
        <v>0</v>
      </c>
      <c r="DA843" s="314">
        <f t="shared" si="3462"/>
        <v>0</v>
      </c>
      <c r="DB843" s="315">
        <f t="shared" si="3463"/>
        <v>0</v>
      </c>
      <c r="DC843" s="315">
        <f t="shared" si="3464"/>
        <v>0</v>
      </c>
      <c r="DD843" s="315">
        <f t="shared" si="3465"/>
        <v>0</v>
      </c>
      <c r="DE843" s="314">
        <f t="shared" si="3466"/>
        <v>0</v>
      </c>
      <c r="DF843" s="314">
        <f t="shared" si="3467"/>
        <v>0</v>
      </c>
      <c r="DG843" s="314">
        <f t="shared" si="3468"/>
        <v>0</v>
      </c>
      <c r="DH843" s="314">
        <f t="shared" si="3469"/>
        <v>0</v>
      </c>
      <c r="DI843" s="314">
        <f t="shared" si="3470"/>
        <v>1.1154598825831702E-2</v>
      </c>
      <c r="DJ843" s="313">
        <f t="shared" si="3471"/>
        <v>2.974559686888454E-2</v>
      </c>
      <c r="DK843" s="312">
        <f t="shared" si="3472"/>
        <v>4.9575994781474231E-2</v>
      </c>
      <c r="DL843" s="428">
        <f t="shared" si="3473"/>
        <v>17</v>
      </c>
      <c r="DM843" s="66">
        <f t="shared" si="3474"/>
        <v>17</v>
      </c>
      <c r="DN843" s="66">
        <f t="shared" si="3475"/>
        <v>17</v>
      </c>
      <c r="DO843" s="66">
        <f t="shared" si="3476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590">SUM(B348)</f>
        <v>3.0215264187866929E-2</v>
      </c>
      <c r="C844" s="580">
        <f t="shared" si="3590"/>
        <v>5.3955828906905222E-2</v>
      </c>
      <c r="D844" s="580">
        <f t="shared" si="3590"/>
        <v>0</v>
      </c>
      <c r="E844" s="580">
        <f t="shared" si="3590"/>
        <v>0</v>
      </c>
      <c r="F844" s="580">
        <f t="shared" si="3590"/>
        <v>0</v>
      </c>
      <c r="G844" s="580">
        <f t="shared" si="3590"/>
        <v>0</v>
      </c>
      <c r="H844" s="580">
        <f t="shared" si="3590"/>
        <v>6.2948467058056099E-3</v>
      </c>
      <c r="I844" s="580">
        <f t="shared" si="3590"/>
        <v>0</v>
      </c>
      <c r="J844" s="580">
        <f t="shared" si="3590"/>
        <v>1.6186748672071569E-2</v>
      </c>
      <c r="K844" s="580">
        <f t="shared" ref="K844:R844" si="3591">SUM(K348)</f>
        <v>0</v>
      </c>
      <c r="L844" s="580">
        <f t="shared" si="3591"/>
        <v>0</v>
      </c>
      <c r="M844" s="580">
        <f t="shared" si="3591"/>
        <v>0</v>
      </c>
      <c r="N844" s="580">
        <f t="shared" si="3591"/>
        <v>0</v>
      </c>
      <c r="O844" s="580">
        <f t="shared" si="3591"/>
        <v>0</v>
      </c>
      <c r="P844" s="580">
        <f t="shared" si="3591"/>
        <v>0</v>
      </c>
      <c r="Q844" s="580">
        <f t="shared" si="3591"/>
        <v>0</v>
      </c>
      <c r="R844" s="580">
        <f t="shared" si="3591"/>
        <v>0</v>
      </c>
      <c r="S844" s="579"/>
      <c r="T844" s="580">
        <f t="shared" ref="T844:AB844" si="3592">SUM(T348)</f>
        <v>4.2490215264187864E-2</v>
      </c>
      <c r="U844" s="580">
        <f t="shared" si="3592"/>
        <v>2.7468421988969937E-2</v>
      </c>
      <c r="V844" s="580">
        <f t="shared" si="3592"/>
        <v>1.258969341161122E-2</v>
      </c>
      <c r="W844" s="580">
        <f t="shared" si="3592"/>
        <v>1.5107632093933464E-2</v>
      </c>
      <c r="X844" s="580">
        <f t="shared" si="3592"/>
        <v>0</v>
      </c>
      <c r="Y844" s="580">
        <f t="shared" si="3592"/>
        <v>0</v>
      </c>
      <c r="Z844" s="580">
        <f t="shared" si="3592"/>
        <v>0</v>
      </c>
      <c r="AA844" s="580">
        <f t="shared" si="3592"/>
        <v>-3.7769080234833661E-3</v>
      </c>
      <c r="AB844" s="580">
        <f t="shared" si="3592"/>
        <v>0</v>
      </c>
      <c r="AC844" s="580">
        <f t="shared" ref="AC844:AJ844" si="3593">SUM(AC348)</f>
        <v>0</v>
      </c>
      <c r="AD844" s="580">
        <f t="shared" si="3593"/>
        <v>0</v>
      </c>
      <c r="AE844" s="580">
        <f t="shared" si="3593"/>
        <v>0</v>
      </c>
      <c r="AF844" s="580">
        <f t="shared" si="3593"/>
        <v>0</v>
      </c>
      <c r="AG844" s="580">
        <f t="shared" si="3593"/>
        <v>0</v>
      </c>
      <c r="AH844" s="580">
        <f t="shared" si="3593"/>
        <v>0</v>
      </c>
      <c r="AI844" s="580">
        <f t="shared" si="3593"/>
        <v>0</v>
      </c>
      <c r="AJ844" s="580">
        <f t="shared" si="3593"/>
        <v>0</v>
      </c>
      <c r="AK844" s="579"/>
      <c r="AL844" s="580">
        <f t="shared" ref="AL844:AT844" si="3594">SUM(AL348)</f>
        <v>2.0601316491727448E-2</v>
      </c>
      <c r="AM844" s="580">
        <f t="shared" si="3594"/>
        <v>9.4422700587084143E-2</v>
      </c>
      <c r="AN844" s="580">
        <f t="shared" si="3594"/>
        <v>1.8884540117416831E-2</v>
      </c>
      <c r="AO844" s="580">
        <f t="shared" si="3594"/>
        <v>4.7211350293542072E-2</v>
      </c>
      <c r="AP844" s="580">
        <f t="shared" si="3594"/>
        <v>0</v>
      </c>
      <c r="AQ844" s="580">
        <f t="shared" si="3594"/>
        <v>6.2948467058056096E-2</v>
      </c>
      <c r="AR844" s="580">
        <f t="shared" si="3594"/>
        <v>5.6653620352250487E-2</v>
      </c>
      <c r="AS844" s="580">
        <f t="shared" si="3594"/>
        <v>9.4422700587084157E-3</v>
      </c>
      <c r="AT844" s="580">
        <f t="shared" si="3594"/>
        <v>3.7769080234833663E-2</v>
      </c>
      <c r="AU844" s="580">
        <f t="shared" ref="AU844:BB844" si="3595">SUM(AU348)</f>
        <v>0</v>
      </c>
      <c r="AV844" s="580">
        <f t="shared" si="3595"/>
        <v>0</v>
      </c>
      <c r="AW844" s="580">
        <f t="shared" si="3595"/>
        <v>0</v>
      </c>
      <c r="AX844" s="580">
        <f t="shared" si="3595"/>
        <v>0</v>
      </c>
      <c r="AY844" s="580">
        <f t="shared" si="3595"/>
        <v>0</v>
      </c>
      <c r="AZ844" s="580">
        <f t="shared" si="3595"/>
        <v>0</v>
      </c>
      <c r="BA844" s="580">
        <f t="shared" si="3595"/>
        <v>0</v>
      </c>
      <c r="BB844" s="580">
        <f t="shared" si="3595"/>
        <v>0</v>
      </c>
      <c r="BC844" s="579"/>
      <c r="BD844" s="580">
        <f t="shared" ref="BD844:BL844" si="3596">SUM(BD348)</f>
        <v>0</v>
      </c>
      <c r="BE844" s="580">
        <f t="shared" si="3596"/>
        <v>3.1474233529028048E-2</v>
      </c>
      <c r="BF844" s="580">
        <f t="shared" si="3596"/>
        <v>0</v>
      </c>
      <c r="BG844" s="580">
        <f t="shared" si="3596"/>
        <v>0</v>
      </c>
      <c r="BH844" s="580">
        <f t="shared" si="3596"/>
        <v>6.7984344422700585E-2</v>
      </c>
      <c r="BI844" s="580">
        <f t="shared" si="3596"/>
        <v>5.9351411797595753E-2</v>
      </c>
      <c r="BJ844" s="580">
        <f t="shared" si="3596"/>
        <v>2.517938682322244E-2</v>
      </c>
      <c r="BK844" s="580">
        <f t="shared" si="3596"/>
        <v>8.1833007175472927E-2</v>
      </c>
      <c r="BL844" s="580">
        <f t="shared" si="3596"/>
        <v>0.12589693411611219</v>
      </c>
      <c r="BM844" s="580">
        <f t="shared" ref="BM844:BT844" si="3597">SUM(BM348)</f>
        <v>0</v>
      </c>
      <c r="BN844" s="580">
        <f t="shared" si="3597"/>
        <v>0</v>
      </c>
      <c r="BO844" s="580">
        <f t="shared" si="3597"/>
        <v>0</v>
      </c>
      <c r="BP844" s="580">
        <f t="shared" si="3597"/>
        <v>0</v>
      </c>
      <c r="BQ844" s="580">
        <f t="shared" si="3597"/>
        <v>0</v>
      </c>
      <c r="BR844" s="580">
        <f t="shared" si="3597"/>
        <v>0</v>
      </c>
      <c r="BS844" s="580">
        <f t="shared" si="3597"/>
        <v>0</v>
      </c>
      <c r="BT844" s="580">
        <f t="shared" si="3597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50"/>
        <v>3.5131239710496074E-3</v>
      </c>
      <c r="CA844" s="398">
        <f t="shared" si="3451"/>
        <v>3.6777164996343085E-3</v>
      </c>
      <c r="CB844" s="398">
        <f t="shared" si="3452"/>
        <v>1.6900709640435666E-2</v>
      </c>
      <c r="CC844" s="465">
        <f t="shared" si="3453"/>
        <v>1.7721492249867982E-2</v>
      </c>
      <c r="CD844" s="1113">
        <f t="shared" si="3485"/>
        <v>0</v>
      </c>
      <c r="CE844" s="1114">
        <f t="shared" si="3455"/>
        <v>0</v>
      </c>
      <c r="CF844" s="1115">
        <f t="shared" si="3455"/>
        <v>0</v>
      </c>
      <c r="CG844" s="1115">
        <f t="shared" si="3455"/>
        <v>0</v>
      </c>
      <c r="CH844" s="1115">
        <f t="shared" si="3455"/>
        <v>0</v>
      </c>
      <c r="CI844" s="1115">
        <f t="shared" si="3455"/>
        <v>0</v>
      </c>
      <c r="CJ844" s="1115">
        <f t="shared" si="3455"/>
        <v>0</v>
      </c>
      <c r="CK844" s="1116">
        <f t="shared" si="3455"/>
        <v>0</v>
      </c>
      <c r="CL844" s="1116">
        <f t="shared" si="3455"/>
        <v>0</v>
      </c>
      <c r="CM844" s="1116">
        <f t="shared" si="3455"/>
        <v>0</v>
      </c>
      <c r="CN844" s="1115">
        <f t="shared" si="3455"/>
        <v>0</v>
      </c>
      <c r="CO844" s="1115">
        <f t="shared" si="3455"/>
        <v>2.517938682322244E-2</v>
      </c>
      <c r="CP844" s="1115">
        <f t="shared" si="3455"/>
        <v>3.1474233529028048E-2</v>
      </c>
      <c r="CQ844" s="1115">
        <f t="shared" si="3455"/>
        <v>5.9351411797595753E-2</v>
      </c>
      <c r="CR844" s="1115">
        <f t="shared" si="3455"/>
        <v>6.7984344422700585E-2</v>
      </c>
      <c r="CS844" s="1114">
        <f t="shared" si="3455"/>
        <v>8.1833007175472927E-2</v>
      </c>
      <c r="CT844" s="1117">
        <f t="shared" si="3455"/>
        <v>0.12589693411611219</v>
      </c>
      <c r="CU844" s="312">
        <f t="shared" si="3456"/>
        <v>0</v>
      </c>
      <c r="CV844" s="313">
        <f t="shared" si="3457"/>
        <v>0</v>
      </c>
      <c r="CW844" s="314">
        <f t="shared" si="3458"/>
        <v>0</v>
      </c>
      <c r="CX844" s="314">
        <f t="shared" si="3459"/>
        <v>0</v>
      </c>
      <c r="CY844" s="314">
        <f t="shared" si="3460"/>
        <v>0</v>
      </c>
      <c r="CZ844" s="314">
        <f t="shared" si="3461"/>
        <v>0</v>
      </c>
      <c r="DA844" s="314">
        <f t="shared" si="3462"/>
        <v>0</v>
      </c>
      <c r="DB844" s="315">
        <f t="shared" si="3463"/>
        <v>0</v>
      </c>
      <c r="DC844" s="315">
        <f t="shared" si="3464"/>
        <v>0</v>
      </c>
      <c r="DD844" s="315">
        <f t="shared" si="3465"/>
        <v>0</v>
      </c>
      <c r="DE844" s="314">
        <f t="shared" si="3466"/>
        <v>0</v>
      </c>
      <c r="DF844" s="314">
        <f t="shared" si="3467"/>
        <v>2.517938682322244E-2</v>
      </c>
      <c r="DG844" s="314">
        <f t="shared" si="3468"/>
        <v>3.1474233529028048E-2</v>
      </c>
      <c r="DH844" s="314">
        <f t="shared" si="3469"/>
        <v>5.9351411797595753E-2</v>
      </c>
      <c r="DI844" s="314">
        <f t="shared" si="3470"/>
        <v>6.7984344422700585E-2</v>
      </c>
      <c r="DJ844" s="313">
        <f t="shared" si="3471"/>
        <v>8.1833007175472927E-2</v>
      </c>
      <c r="DK844" s="312">
        <f t="shared" si="3472"/>
        <v>0.12589693411611219</v>
      </c>
      <c r="DL844" s="428">
        <f t="shared" si="3473"/>
        <v>17</v>
      </c>
      <c r="DM844" s="66">
        <f t="shared" si="3474"/>
        <v>17</v>
      </c>
      <c r="DN844" s="66">
        <f t="shared" si="3475"/>
        <v>17</v>
      </c>
      <c r="DO844" s="66">
        <f t="shared" si="3476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598">SUM(B358)</f>
        <v>0</v>
      </c>
      <c r="C845" s="580">
        <f t="shared" si="3598"/>
        <v>0</v>
      </c>
      <c r="D845" s="580">
        <f t="shared" si="3598"/>
        <v>0</v>
      </c>
      <c r="E845" s="580">
        <f t="shared" si="3598"/>
        <v>0</v>
      </c>
      <c r="F845" s="580">
        <f t="shared" si="3598"/>
        <v>0</v>
      </c>
      <c r="G845" s="580">
        <f t="shared" si="3598"/>
        <v>0</v>
      </c>
      <c r="H845" s="580">
        <f t="shared" si="3598"/>
        <v>0</v>
      </c>
      <c r="I845" s="580">
        <f t="shared" si="3598"/>
        <v>0</v>
      </c>
      <c r="J845" s="580">
        <f t="shared" si="3598"/>
        <v>0</v>
      </c>
      <c r="K845" s="580">
        <f t="shared" ref="K845:R845" si="3599">SUM(K358)</f>
        <v>0</v>
      </c>
      <c r="L845" s="580">
        <f t="shared" si="3599"/>
        <v>0</v>
      </c>
      <c r="M845" s="580">
        <f t="shared" si="3599"/>
        <v>0</v>
      </c>
      <c r="N845" s="580">
        <f t="shared" si="3599"/>
        <v>0</v>
      </c>
      <c r="O845" s="580">
        <f t="shared" si="3599"/>
        <v>0</v>
      </c>
      <c r="P845" s="580">
        <f t="shared" si="3599"/>
        <v>0</v>
      </c>
      <c r="Q845" s="580">
        <f t="shared" si="3599"/>
        <v>0</v>
      </c>
      <c r="R845" s="580">
        <f t="shared" si="3599"/>
        <v>0</v>
      </c>
      <c r="S845" s="579"/>
      <c r="T845" s="580">
        <f t="shared" ref="T845:AB845" si="3600">SUM(T358)</f>
        <v>7.8277886497064571E-4</v>
      </c>
      <c r="U845" s="580">
        <f t="shared" si="3600"/>
        <v>1.9925280199252801E-3</v>
      </c>
      <c r="V845" s="580">
        <f t="shared" si="3600"/>
        <v>0</v>
      </c>
      <c r="W845" s="580">
        <f t="shared" si="3600"/>
        <v>0</v>
      </c>
      <c r="X845" s="580">
        <f t="shared" si="3600"/>
        <v>0</v>
      </c>
      <c r="Y845" s="580">
        <f t="shared" si="3600"/>
        <v>0</v>
      </c>
      <c r="Z845" s="580">
        <f t="shared" si="3600"/>
        <v>0</v>
      </c>
      <c r="AA845" s="580">
        <f t="shared" si="3600"/>
        <v>0</v>
      </c>
      <c r="AB845" s="580">
        <f t="shared" si="3600"/>
        <v>0</v>
      </c>
      <c r="AC845" s="580">
        <f t="shared" ref="AC845:AJ845" si="3601">SUM(AC358)</f>
        <v>0</v>
      </c>
      <c r="AD845" s="580">
        <f t="shared" si="3601"/>
        <v>0</v>
      </c>
      <c r="AE845" s="580">
        <f t="shared" si="3601"/>
        <v>0</v>
      </c>
      <c r="AF845" s="580">
        <f t="shared" si="3601"/>
        <v>0</v>
      </c>
      <c r="AG845" s="580">
        <f t="shared" si="3601"/>
        <v>0</v>
      </c>
      <c r="AH845" s="580">
        <f t="shared" si="3601"/>
        <v>0</v>
      </c>
      <c r="AI845" s="580">
        <f t="shared" si="3601"/>
        <v>0</v>
      </c>
      <c r="AJ845" s="580">
        <f t="shared" si="3601"/>
        <v>0</v>
      </c>
      <c r="AK845" s="579"/>
      <c r="AL845" s="580">
        <f t="shared" ref="AL845:AT845" si="3602">SUM(AL358)</f>
        <v>0</v>
      </c>
      <c r="AM845" s="580">
        <f t="shared" si="3602"/>
        <v>0</v>
      </c>
      <c r="AN845" s="580">
        <f t="shared" si="3602"/>
        <v>0</v>
      </c>
      <c r="AO845" s="580">
        <f t="shared" si="3602"/>
        <v>0</v>
      </c>
      <c r="AP845" s="580">
        <f t="shared" si="3602"/>
        <v>0</v>
      </c>
      <c r="AQ845" s="580">
        <f t="shared" si="3602"/>
        <v>0</v>
      </c>
      <c r="AR845" s="580">
        <f t="shared" si="3602"/>
        <v>0</v>
      </c>
      <c r="AS845" s="580">
        <f t="shared" si="3602"/>
        <v>0</v>
      </c>
      <c r="AT845" s="580">
        <f t="shared" si="3602"/>
        <v>0</v>
      </c>
      <c r="AU845" s="580">
        <f t="shared" ref="AU845:BB845" si="3603">SUM(AU358)</f>
        <v>0</v>
      </c>
      <c r="AV845" s="580">
        <f t="shared" si="3603"/>
        <v>0</v>
      </c>
      <c r="AW845" s="580">
        <f t="shared" si="3603"/>
        <v>0</v>
      </c>
      <c r="AX845" s="580">
        <f t="shared" si="3603"/>
        <v>0</v>
      </c>
      <c r="AY845" s="580">
        <f t="shared" si="3603"/>
        <v>0</v>
      </c>
      <c r="AZ845" s="580">
        <f t="shared" si="3603"/>
        <v>0</v>
      </c>
      <c r="BA845" s="580">
        <f t="shared" si="3603"/>
        <v>0</v>
      </c>
      <c r="BB845" s="580">
        <f t="shared" si="3603"/>
        <v>0</v>
      </c>
      <c r="BC845" s="579"/>
      <c r="BD845" s="580">
        <f t="shared" ref="BD845:BL845" si="3604">SUM(BD358)</f>
        <v>1.0437051532941944E-3</v>
      </c>
      <c r="BE845" s="580">
        <f t="shared" si="3604"/>
        <v>0</v>
      </c>
      <c r="BF845" s="580">
        <f t="shared" si="3604"/>
        <v>3.1311154598825828E-3</v>
      </c>
      <c r="BG845" s="580">
        <f t="shared" si="3604"/>
        <v>0</v>
      </c>
      <c r="BH845" s="580">
        <f t="shared" si="3604"/>
        <v>0</v>
      </c>
      <c r="BI845" s="580">
        <f t="shared" si="3604"/>
        <v>0</v>
      </c>
      <c r="BJ845" s="580">
        <f t="shared" si="3604"/>
        <v>2.0874103065883888E-3</v>
      </c>
      <c r="BK845" s="580">
        <f t="shared" si="3604"/>
        <v>1.1741682974559686E-2</v>
      </c>
      <c r="BL845" s="580">
        <f t="shared" si="3604"/>
        <v>0</v>
      </c>
      <c r="BM845" s="580">
        <f t="shared" ref="BM845:BT845" si="3605">SUM(BM358)</f>
        <v>0</v>
      </c>
      <c r="BN845" s="580">
        <f t="shared" si="3605"/>
        <v>0</v>
      </c>
      <c r="BO845" s="580">
        <f t="shared" si="3605"/>
        <v>0</v>
      </c>
      <c r="BP845" s="580">
        <f t="shared" si="3605"/>
        <v>0</v>
      </c>
      <c r="BQ845" s="580">
        <f t="shared" si="3605"/>
        <v>0</v>
      </c>
      <c r="BR845" s="580">
        <f t="shared" si="3605"/>
        <v>0</v>
      </c>
      <c r="BS845" s="580">
        <f t="shared" si="3605"/>
        <v>0</v>
      </c>
      <c r="BT845" s="580">
        <f t="shared" si="3605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50"/>
        <v>0</v>
      </c>
      <c r="CA845" s="398">
        <f t="shared" si="3451"/>
        <v>5.2185257664709701E-5</v>
      </c>
      <c r="CB845" s="398">
        <f t="shared" si="3452"/>
        <v>0</v>
      </c>
      <c r="CC845" s="465">
        <f t="shared" si="3453"/>
        <v>4.1748206131767782E-4</v>
      </c>
      <c r="CD845" s="1113">
        <f t="shared" si="3485"/>
        <v>0</v>
      </c>
      <c r="CE845" s="1114">
        <f t="shared" si="3455"/>
        <v>0</v>
      </c>
      <c r="CF845" s="1115">
        <f t="shared" si="3455"/>
        <v>0</v>
      </c>
      <c r="CG845" s="1115">
        <f t="shared" si="3455"/>
        <v>0</v>
      </c>
      <c r="CH845" s="1115">
        <f t="shared" si="3455"/>
        <v>0</v>
      </c>
      <c r="CI845" s="1115">
        <f t="shared" si="3455"/>
        <v>0</v>
      </c>
      <c r="CJ845" s="1115">
        <f t="shared" si="3455"/>
        <v>0</v>
      </c>
      <c r="CK845" s="1116">
        <f t="shared" si="3455"/>
        <v>0</v>
      </c>
      <c r="CL845" s="1116">
        <f t="shared" si="3455"/>
        <v>0</v>
      </c>
      <c r="CM845" s="1116">
        <f t="shared" si="3455"/>
        <v>0</v>
      </c>
      <c r="CN845" s="1115">
        <f t="shared" si="3455"/>
        <v>0</v>
      </c>
      <c r="CO845" s="1115">
        <f t="shared" si="3455"/>
        <v>0</v>
      </c>
      <c r="CP845" s="1115">
        <f t="shared" si="3455"/>
        <v>0</v>
      </c>
      <c r="CQ845" s="1115">
        <f t="shared" si="3455"/>
        <v>1.0437051532941944E-3</v>
      </c>
      <c r="CR845" s="1115">
        <f t="shared" si="3455"/>
        <v>2.0874103065883888E-3</v>
      </c>
      <c r="CS845" s="1114">
        <f t="shared" ref="CE845:CT848" si="360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3.1311154598825828E-3</v>
      </c>
      <c r="CT845" s="1117">
        <f t="shared" si="3606"/>
        <v>1.1741682974559686E-2</v>
      </c>
      <c r="CU845" s="312">
        <f t="shared" si="3456"/>
        <v>0</v>
      </c>
      <c r="CV845" s="313">
        <f t="shared" si="3457"/>
        <v>0</v>
      </c>
      <c r="CW845" s="314">
        <f t="shared" si="3458"/>
        <v>0</v>
      </c>
      <c r="CX845" s="314">
        <f t="shared" si="3459"/>
        <v>0</v>
      </c>
      <c r="CY845" s="314">
        <f t="shared" si="3460"/>
        <v>0</v>
      </c>
      <c r="CZ845" s="314">
        <f t="shared" si="3461"/>
        <v>0</v>
      </c>
      <c r="DA845" s="314">
        <f t="shared" si="3462"/>
        <v>0</v>
      </c>
      <c r="DB845" s="315">
        <f t="shared" si="3463"/>
        <v>0</v>
      </c>
      <c r="DC845" s="315">
        <f t="shared" si="3464"/>
        <v>0</v>
      </c>
      <c r="DD845" s="315">
        <f t="shared" si="3465"/>
        <v>0</v>
      </c>
      <c r="DE845" s="314">
        <f t="shared" si="3466"/>
        <v>0</v>
      </c>
      <c r="DF845" s="314">
        <f t="shared" si="3467"/>
        <v>0</v>
      </c>
      <c r="DG845" s="314">
        <f t="shared" si="3468"/>
        <v>0</v>
      </c>
      <c r="DH845" s="314">
        <f t="shared" si="3469"/>
        <v>1.0437051532941944E-3</v>
      </c>
      <c r="DI845" s="314">
        <f t="shared" si="3470"/>
        <v>2.0874103065883888E-3</v>
      </c>
      <c r="DJ845" s="313">
        <f t="shared" si="3471"/>
        <v>3.1311154598825828E-3</v>
      </c>
      <c r="DK845" s="312">
        <f t="shared" si="3472"/>
        <v>1.1741682974559686E-2</v>
      </c>
      <c r="DL845" s="428">
        <f t="shared" si="3473"/>
        <v>17</v>
      </c>
      <c r="DM845" s="66">
        <f t="shared" si="3474"/>
        <v>17</v>
      </c>
      <c r="DN845" s="66">
        <f t="shared" si="3475"/>
        <v>17</v>
      </c>
      <c r="DO845" s="66">
        <f t="shared" si="3476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07">SUM(B369)</f>
        <v>4.0156555772994131E-2</v>
      </c>
      <c r="C846" s="580">
        <f t="shared" si="3607"/>
        <v>3.187028235951915E-2</v>
      </c>
      <c r="D846" s="580">
        <f t="shared" si="3607"/>
        <v>0</v>
      </c>
      <c r="E846" s="580">
        <f t="shared" si="3607"/>
        <v>7.4363992172211346E-2</v>
      </c>
      <c r="F846" s="580">
        <f t="shared" si="3607"/>
        <v>7.4363992172211346E-2</v>
      </c>
      <c r="G846" s="580">
        <f t="shared" si="3607"/>
        <v>0</v>
      </c>
      <c r="H846" s="580">
        <f t="shared" si="3607"/>
        <v>2.974559686888454E-2</v>
      </c>
      <c r="I846" s="580">
        <f t="shared" si="3607"/>
        <v>1.487279843444227E-2</v>
      </c>
      <c r="J846" s="580">
        <f t="shared" si="3607"/>
        <v>5.0992451775230638E-2</v>
      </c>
      <c r="K846" s="580">
        <f t="shared" ref="K846:R846" si="3608">SUM(K369)</f>
        <v>0</v>
      </c>
      <c r="L846" s="580">
        <f t="shared" si="3608"/>
        <v>0</v>
      </c>
      <c r="M846" s="580">
        <f t="shared" si="3608"/>
        <v>0</v>
      </c>
      <c r="N846" s="580">
        <f t="shared" si="3608"/>
        <v>0</v>
      </c>
      <c r="O846" s="580">
        <f t="shared" si="3608"/>
        <v>0</v>
      </c>
      <c r="P846" s="580">
        <f t="shared" si="3608"/>
        <v>0</v>
      </c>
      <c r="Q846" s="580">
        <f t="shared" si="3608"/>
        <v>0</v>
      </c>
      <c r="R846" s="580">
        <f t="shared" si="3608"/>
        <v>0</v>
      </c>
      <c r="S846" s="579"/>
      <c r="T846" s="580">
        <f t="shared" ref="T846:AB846" si="3609">SUM(T369)</f>
        <v>0.18126223091976518</v>
      </c>
      <c r="U846" s="580">
        <f t="shared" si="3609"/>
        <v>0.19875466998754673</v>
      </c>
      <c r="V846" s="580">
        <f t="shared" si="3609"/>
        <v>9.2954990215264183E-2</v>
      </c>
      <c r="W846" s="580">
        <f t="shared" si="3609"/>
        <v>5.3542074363992172E-2</v>
      </c>
      <c r="X846" s="580">
        <f t="shared" si="3609"/>
        <v>2.2309197651663403E-2</v>
      </c>
      <c r="Y846" s="580">
        <f t="shared" si="3609"/>
        <v>1.9122169415711491E-2</v>
      </c>
      <c r="Z846" s="580">
        <f t="shared" si="3609"/>
        <v>0</v>
      </c>
      <c r="AA846" s="580">
        <f t="shared" si="3609"/>
        <v>3.5694716242661448E-2</v>
      </c>
      <c r="AB846" s="580">
        <f t="shared" si="3609"/>
        <v>0.1274811294380766</v>
      </c>
      <c r="AC846" s="580">
        <f t="shared" ref="AC846:AJ846" si="3610">SUM(AC369)</f>
        <v>0</v>
      </c>
      <c r="AD846" s="580">
        <f t="shared" si="3610"/>
        <v>0</v>
      </c>
      <c r="AE846" s="580">
        <f t="shared" si="3610"/>
        <v>0</v>
      </c>
      <c r="AF846" s="580">
        <f t="shared" si="3610"/>
        <v>0</v>
      </c>
      <c r="AG846" s="580">
        <f t="shared" si="3610"/>
        <v>0</v>
      </c>
      <c r="AH846" s="580">
        <f t="shared" si="3610"/>
        <v>0</v>
      </c>
      <c r="AI846" s="580">
        <f t="shared" si="3610"/>
        <v>0</v>
      </c>
      <c r="AJ846" s="580">
        <f t="shared" si="3610"/>
        <v>0</v>
      </c>
      <c r="AK846" s="579"/>
      <c r="AL846" s="580">
        <f t="shared" ref="AL846:AT846" si="3611">SUM(AL369)</f>
        <v>3.2449742038783133E-2</v>
      </c>
      <c r="AM846" s="580">
        <f t="shared" si="3611"/>
        <v>4.0900195694716243E-2</v>
      </c>
      <c r="AN846" s="580">
        <f t="shared" si="3611"/>
        <v>1.3943248532289627E-2</v>
      </c>
      <c r="AO846" s="580">
        <f t="shared" si="3611"/>
        <v>0.20078277886497065</v>
      </c>
      <c r="AP846" s="580">
        <f t="shared" si="3611"/>
        <v>1.8590998043052837E-2</v>
      </c>
      <c r="AQ846" s="580">
        <f t="shared" si="3611"/>
        <v>7.4363992172211346E-2</v>
      </c>
      <c r="AR846" s="580">
        <f t="shared" si="3611"/>
        <v>0.18962818003913895</v>
      </c>
      <c r="AS846" s="580">
        <f t="shared" si="3611"/>
        <v>8.3659491193737778E-2</v>
      </c>
      <c r="AT846" s="580">
        <f t="shared" si="3611"/>
        <v>0.11154598825831702</v>
      </c>
      <c r="AU846" s="580">
        <f t="shared" ref="AU846:BB846" si="3612">SUM(AU369)</f>
        <v>0</v>
      </c>
      <c r="AV846" s="580">
        <f t="shared" si="3612"/>
        <v>0</v>
      </c>
      <c r="AW846" s="580">
        <f t="shared" si="3612"/>
        <v>0</v>
      </c>
      <c r="AX846" s="580">
        <f t="shared" si="3612"/>
        <v>0</v>
      </c>
      <c r="AY846" s="580">
        <f t="shared" si="3612"/>
        <v>0</v>
      </c>
      <c r="AZ846" s="580">
        <f t="shared" si="3612"/>
        <v>0</v>
      </c>
      <c r="BA846" s="580">
        <f t="shared" si="3612"/>
        <v>0</v>
      </c>
      <c r="BB846" s="580">
        <f t="shared" si="3612"/>
        <v>0</v>
      </c>
      <c r="BC846" s="579"/>
      <c r="BD846" s="580">
        <f t="shared" ref="BD846:BL846" si="3613">SUM(BD369)</f>
        <v>1.1154598825831702E-2</v>
      </c>
      <c r="BE846" s="580">
        <f t="shared" si="3613"/>
        <v>0</v>
      </c>
      <c r="BF846" s="580">
        <f t="shared" si="3613"/>
        <v>0</v>
      </c>
      <c r="BG846" s="580">
        <f t="shared" si="3613"/>
        <v>0.17847358121330723</v>
      </c>
      <c r="BH846" s="580">
        <f t="shared" si="3613"/>
        <v>0.13385518590998044</v>
      </c>
      <c r="BI846" s="580">
        <f t="shared" si="3613"/>
        <v>9.5610847078557451E-2</v>
      </c>
      <c r="BJ846" s="580">
        <f t="shared" si="3613"/>
        <v>0.14872798434442269</v>
      </c>
      <c r="BK846" s="580">
        <f t="shared" si="3613"/>
        <v>3.8669275929549898E-2</v>
      </c>
      <c r="BL846" s="580">
        <f t="shared" si="3613"/>
        <v>9.9151989562948462E-2</v>
      </c>
      <c r="BM846" s="580">
        <f t="shared" ref="BM846:BT846" si="3614">SUM(BM369)</f>
        <v>0</v>
      </c>
      <c r="BN846" s="580">
        <f t="shared" si="3614"/>
        <v>0</v>
      </c>
      <c r="BO846" s="580">
        <f t="shared" si="3614"/>
        <v>0</v>
      </c>
      <c r="BP846" s="580">
        <f t="shared" si="3614"/>
        <v>0</v>
      </c>
      <c r="BQ846" s="580">
        <f t="shared" si="3614"/>
        <v>0</v>
      </c>
      <c r="BR846" s="580">
        <f t="shared" si="3614"/>
        <v>0</v>
      </c>
      <c r="BS846" s="580">
        <f t="shared" si="3614"/>
        <v>0</v>
      </c>
      <c r="BT846" s="580">
        <f t="shared" si="3614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50"/>
        <v>1.6133445158885474E-2</v>
      </c>
      <c r="CA846" s="398">
        <f t="shared" si="3451"/>
        <v>3.549110054980896E-2</v>
      </c>
      <c r="CB846" s="398">
        <f t="shared" si="3452"/>
        <v>3.7672122398149786E-2</v>
      </c>
      <c r="CC846" s="465">
        <f t="shared" si="3453"/>
        <v>3.5144658776752706E-2</v>
      </c>
      <c r="CD846" s="1113">
        <f t="shared" si="3485"/>
        <v>0</v>
      </c>
      <c r="CE846" s="1114">
        <f t="shared" si="3606"/>
        <v>0</v>
      </c>
      <c r="CF846" s="1115">
        <f t="shared" si="3606"/>
        <v>0</v>
      </c>
      <c r="CG846" s="1115">
        <f t="shared" si="3606"/>
        <v>0</v>
      </c>
      <c r="CH846" s="1115">
        <f t="shared" si="3606"/>
        <v>0</v>
      </c>
      <c r="CI846" s="1115">
        <f t="shared" si="3606"/>
        <v>0</v>
      </c>
      <c r="CJ846" s="1115">
        <f t="shared" si="3606"/>
        <v>0</v>
      </c>
      <c r="CK846" s="1116">
        <f t="shared" si="3606"/>
        <v>0</v>
      </c>
      <c r="CL846" s="1116">
        <f t="shared" si="3606"/>
        <v>0</v>
      </c>
      <c r="CM846" s="1116">
        <f t="shared" si="3606"/>
        <v>0</v>
      </c>
      <c r="CN846" s="1115">
        <f t="shared" si="3606"/>
        <v>1.1154598825831702E-2</v>
      </c>
      <c r="CO846" s="1115">
        <f t="shared" si="3606"/>
        <v>3.8669275929549898E-2</v>
      </c>
      <c r="CP846" s="1115">
        <f t="shared" si="3606"/>
        <v>9.5610847078557451E-2</v>
      </c>
      <c r="CQ846" s="1115">
        <f t="shared" si="3606"/>
        <v>9.9151989562948462E-2</v>
      </c>
      <c r="CR846" s="1115">
        <f t="shared" si="3606"/>
        <v>0.13385518590998044</v>
      </c>
      <c r="CS846" s="1114">
        <f t="shared" si="3606"/>
        <v>0.14872798434442269</v>
      </c>
      <c r="CT846" s="1117">
        <f t="shared" si="3606"/>
        <v>0.17847358121330723</v>
      </c>
      <c r="CU846" s="312">
        <f t="shared" si="3456"/>
        <v>0</v>
      </c>
      <c r="CV846" s="313">
        <f t="shared" si="3457"/>
        <v>0</v>
      </c>
      <c r="CW846" s="314">
        <f t="shared" si="3458"/>
        <v>0</v>
      </c>
      <c r="CX846" s="314">
        <f t="shared" si="3459"/>
        <v>0</v>
      </c>
      <c r="CY846" s="314">
        <f t="shared" si="3460"/>
        <v>0</v>
      </c>
      <c r="CZ846" s="314">
        <f t="shared" si="3461"/>
        <v>0</v>
      </c>
      <c r="DA846" s="314">
        <f t="shared" si="3462"/>
        <v>0</v>
      </c>
      <c r="DB846" s="315">
        <f t="shared" si="3463"/>
        <v>0</v>
      </c>
      <c r="DC846" s="315">
        <f t="shared" si="3464"/>
        <v>0</v>
      </c>
      <c r="DD846" s="315">
        <f t="shared" si="3465"/>
        <v>0</v>
      </c>
      <c r="DE846" s="314">
        <f t="shared" si="3466"/>
        <v>1.1154598825831702E-2</v>
      </c>
      <c r="DF846" s="314">
        <f t="shared" si="3467"/>
        <v>3.8669275929549898E-2</v>
      </c>
      <c r="DG846" s="314">
        <f t="shared" si="3468"/>
        <v>9.5610847078557451E-2</v>
      </c>
      <c r="DH846" s="314">
        <f t="shared" si="3469"/>
        <v>9.9151989562948462E-2</v>
      </c>
      <c r="DI846" s="314">
        <f t="shared" si="3470"/>
        <v>0.13385518590998044</v>
      </c>
      <c r="DJ846" s="313">
        <f t="shared" si="3471"/>
        <v>0.14872798434442269</v>
      </c>
      <c r="DK846" s="312">
        <f t="shared" si="3472"/>
        <v>0.17847358121330723</v>
      </c>
      <c r="DL846" s="428">
        <f t="shared" si="3473"/>
        <v>17</v>
      </c>
      <c r="DM846" s="66">
        <f t="shared" si="3474"/>
        <v>17</v>
      </c>
      <c r="DN846" s="66">
        <f t="shared" si="3475"/>
        <v>17</v>
      </c>
      <c r="DO846" s="66">
        <f t="shared" si="3476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15">SUM(B380)</f>
        <v>0</v>
      </c>
      <c r="C847" s="580">
        <f t="shared" si="3615"/>
        <v>0</v>
      </c>
      <c r="D847" s="580">
        <f t="shared" si="3615"/>
        <v>0</v>
      </c>
      <c r="E847" s="580">
        <f t="shared" si="3615"/>
        <v>0</v>
      </c>
      <c r="F847" s="580">
        <f t="shared" si="3615"/>
        <v>0</v>
      </c>
      <c r="G847" s="580">
        <f t="shared" si="3615"/>
        <v>0</v>
      </c>
      <c r="H847" s="580">
        <f t="shared" si="3615"/>
        <v>0</v>
      </c>
      <c r="I847" s="580">
        <f t="shared" si="3615"/>
        <v>0</v>
      </c>
      <c r="J847" s="580">
        <f t="shared" si="3615"/>
        <v>0</v>
      </c>
      <c r="K847" s="580">
        <f t="shared" ref="K847:R847" si="3616">SUM(K380)</f>
        <v>0</v>
      </c>
      <c r="L847" s="580">
        <f t="shared" si="3616"/>
        <v>0</v>
      </c>
      <c r="M847" s="580">
        <f t="shared" si="3616"/>
        <v>0</v>
      </c>
      <c r="N847" s="580">
        <f t="shared" si="3616"/>
        <v>0</v>
      </c>
      <c r="O847" s="580">
        <f t="shared" si="3616"/>
        <v>0</v>
      </c>
      <c r="P847" s="580">
        <f t="shared" si="3616"/>
        <v>0</v>
      </c>
      <c r="Q847" s="580">
        <f t="shared" si="3616"/>
        <v>0</v>
      </c>
      <c r="R847" s="580">
        <f t="shared" si="3616"/>
        <v>0</v>
      </c>
      <c r="S847" s="579"/>
      <c r="T847" s="580">
        <f t="shared" ref="T847:AB847" si="3617">SUM(T380)</f>
        <v>1.3046314416177429E-3</v>
      </c>
      <c r="U847" s="580">
        <f t="shared" si="3617"/>
        <v>9.4882286663108579E-4</v>
      </c>
      <c r="V847" s="580">
        <f t="shared" si="3617"/>
        <v>1.3046314416177429E-3</v>
      </c>
      <c r="W847" s="580">
        <f t="shared" si="3617"/>
        <v>1.5655577299412914E-3</v>
      </c>
      <c r="X847" s="580">
        <f t="shared" si="3617"/>
        <v>3.9138943248532285E-4</v>
      </c>
      <c r="Y847" s="580">
        <f t="shared" si="3617"/>
        <v>7.455036809244246E-4</v>
      </c>
      <c r="Z847" s="580">
        <f t="shared" si="3617"/>
        <v>0</v>
      </c>
      <c r="AA847" s="580">
        <f t="shared" si="3617"/>
        <v>2.609262883235486E-4</v>
      </c>
      <c r="AB847" s="580">
        <f t="shared" si="3617"/>
        <v>2.2365110427732737E-3</v>
      </c>
      <c r="AC847" s="580">
        <f t="shared" ref="AC847:AJ847" si="3618">SUM(AC380)</f>
        <v>0</v>
      </c>
      <c r="AD847" s="580">
        <f t="shared" si="3618"/>
        <v>0</v>
      </c>
      <c r="AE847" s="580">
        <f t="shared" si="3618"/>
        <v>0</v>
      </c>
      <c r="AF847" s="580">
        <f t="shared" si="3618"/>
        <v>0</v>
      </c>
      <c r="AG847" s="580">
        <f t="shared" si="3618"/>
        <v>0</v>
      </c>
      <c r="AH847" s="580">
        <f t="shared" si="3618"/>
        <v>0</v>
      </c>
      <c r="AI847" s="580">
        <f t="shared" si="3618"/>
        <v>0</v>
      </c>
      <c r="AJ847" s="580">
        <f t="shared" si="3618"/>
        <v>0</v>
      </c>
      <c r="AK847" s="579"/>
      <c r="AL847" s="580">
        <f t="shared" ref="AL847:AT847" si="3619">SUM(AL380)</f>
        <v>0</v>
      </c>
      <c r="AM847" s="580">
        <f t="shared" si="3619"/>
        <v>0</v>
      </c>
      <c r="AN847" s="580">
        <f t="shared" si="3619"/>
        <v>0</v>
      </c>
      <c r="AO847" s="580">
        <f t="shared" si="3619"/>
        <v>1.3046314416177429E-3</v>
      </c>
      <c r="AP847" s="580">
        <f t="shared" si="3619"/>
        <v>8.6975429441182861E-3</v>
      </c>
      <c r="AQ847" s="580">
        <f t="shared" si="3619"/>
        <v>0</v>
      </c>
      <c r="AR847" s="580">
        <f t="shared" si="3619"/>
        <v>1.6307893020221786E-3</v>
      </c>
      <c r="AS847" s="580">
        <f t="shared" si="3619"/>
        <v>6.5231572080887146E-4</v>
      </c>
      <c r="AT847" s="580">
        <f t="shared" si="3619"/>
        <v>0</v>
      </c>
      <c r="AU847" s="580">
        <f t="shared" ref="AU847:BB847" si="3620">SUM(AU380)</f>
        <v>0</v>
      </c>
      <c r="AV847" s="580">
        <f t="shared" si="3620"/>
        <v>0</v>
      </c>
      <c r="AW847" s="580">
        <f t="shared" si="3620"/>
        <v>0</v>
      </c>
      <c r="AX847" s="580">
        <f t="shared" si="3620"/>
        <v>0</v>
      </c>
      <c r="AY847" s="580">
        <f t="shared" si="3620"/>
        <v>0</v>
      </c>
      <c r="AZ847" s="580">
        <f t="shared" si="3620"/>
        <v>0</v>
      </c>
      <c r="BA847" s="580">
        <f t="shared" si="3620"/>
        <v>0</v>
      </c>
      <c r="BB847" s="580">
        <f t="shared" si="3620"/>
        <v>0</v>
      </c>
      <c r="BC847" s="579"/>
      <c r="BD847" s="580">
        <f t="shared" ref="BD847:BL847" si="3621">SUM(BD380)</f>
        <v>1.3046314416177429E-3</v>
      </c>
      <c r="BE847" s="580">
        <f t="shared" si="3621"/>
        <v>1.7395085888236572E-3</v>
      </c>
      <c r="BF847" s="580">
        <f t="shared" si="3621"/>
        <v>1.1480756686236139E-2</v>
      </c>
      <c r="BG847" s="580">
        <f t="shared" si="3621"/>
        <v>0</v>
      </c>
      <c r="BH847" s="580">
        <f t="shared" si="3621"/>
        <v>7.8277886497064592E-3</v>
      </c>
      <c r="BI847" s="580">
        <f t="shared" si="3621"/>
        <v>0</v>
      </c>
      <c r="BJ847" s="580">
        <f t="shared" si="3621"/>
        <v>4.3487714720591431E-3</v>
      </c>
      <c r="BK847" s="580">
        <f t="shared" si="3621"/>
        <v>8.6975429441182861E-4</v>
      </c>
      <c r="BL847" s="580">
        <f t="shared" si="3621"/>
        <v>0</v>
      </c>
      <c r="BM847" s="580">
        <f t="shared" ref="BM847:BT847" si="3622">SUM(BM380)</f>
        <v>0</v>
      </c>
      <c r="BN847" s="580">
        <f t="shared" si="3622"/>
        <v>0</v>
      </c>
      <c r="BO847" s="580">
        <f t="shared" si="3622"/>
        <v>0</v>
      </c>
      <c r="BP847" s="580">
        <f t="shared" si="3622"/>
        <v>0</v>
      </c>
      <c r="BQ847" s="580">
        <f t="shared" si="3622"/>
        <v>0</v>
      </c>
      <c r="BR847" s="580">
        <f t="shared" si="3622"/>
        <v>0</v>
      </c>
      <c r="BS847" s="580">
        <f t="shared" si="3622"/>
        <v>0</v>
      </c>
      <c r="BT847" s="580">
        <f t="shared" si="3622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50"/>
        <v>0</v>
      </c>
      <c r="CA847" s="398">
        <f t="shared" si="3451"/>
        <v>4.3476419210274395E-4</v>
      </c>
      <c r="CB847" s="398">
        <f t="shared" si="3452"/>
        <v>2.3918243096325288E-4</v>
      </c>
      <c r="CC847" s="465">
        <f t="shared" si="3453"/>
        <v>1.0726969631079219E-3</v>
      </c>
      <c r="CD847" s="1113">
        <f t="shared" si="3485"/>
        <v>0</v>
      </c>
      <c r="CE847" s="1114">
        <f t="shared" si="3606"/>
        <v>0</v>
      </c>
      <c r="CF847" s="1115">
        <f t="shared" si="3606"/>
        <v>0</v>
      </c>
      <c r="CG847" s="1115">
        <f t="shared" si="3606"/>
        <v>0</v>
      </c>
      <c r="CH847" s="1115">
        <f t="shared" si="3606"/>
        <v>0</v>
      </c>
      <c r="CI847" s="1115">
        <f t="shared" si="3606"/>
        <v>0</v>
      </c>
      <c r="CJ847" s="1115">
        <f t="shared" si="3606"/>
        <v>0</v>
      </c>
      <c r="CK847" s="1116">
        <f t="shared" si="3606"/>
        <v>0</v>
      </c>
      <c r="CL847" s="1116">
        <f t="shared" si="3606"/>
        <v>0</v>
      </c>
      <c r="CM847" s="1116">
        <f t="shared" si="3606"/>
        <v>0</v>
      </c>
      <c r="CN847" s="1115">
        <f t="shared" si="3606"/>
        <v>0</v>
      </c>
      <c r="CO847" s="1115">
        <f t="shared" si="3606"/>
        <v>8.6975429441182861E-4</v>
      </c>
      <c r="CP847" s="1115">
        <f t="shared" si="3606"/>
        <v>1.3046314416177429E-3</v>
      </c>
      <c r="CQ847" s="1115">
        <f t="shared" si="3606"/>
        <v>1.7395085888236572E-3</v>
      </c>
      <c r="CR847" s="1115">
        <f t="shared" si="3606"/>
        <v>4.3487714720591431E-3</v>
      </c>
      <c r="CS847" s="1114">
        <f t="shared" si="3606"/>
        <v>7.8277886497064592E-3</v>
      </c>
      <c r="CT847" s="1117">
        <f t="shared" si="3606"/>
        <v>1.1480756686236139E-2</v>
      </c>
      <c r="CU847" s="312">
        <f t="shared" si="3456"/>
        <v>0</v>
      </c>
      <c r="CV847" s="313">
        <f t="shared" si="3457"/>
        <v>0</v>
      </c>
      <c r="CW847" s="314">
        <f t="shared" si="3458"/>
        <v>0</v>
      </c>
      <c r="CX847" s="314">
        <f t="shared" si="3459"/>
        <v>0</v>
      </c>
      <c r="CY847" s="314">
        <f t="shared" si="3460"/>
        <v>0</v>
      </c>
      <c r="CZ847" s="314">
        <f t="shared" si="3461"/>
        <v>0</v>
      </c>
      <c r="DA847" s="314">
        <f t="shared" si="3462"/>
        <v>0</v>
      </c>
      <c r="DB847" s="315">
        <f t="shared" si="3463"/>
        <v>0</v>
      </c>
      <c r="DC847" s="315">
        <f t="shared" si="3464"/>
        <v>0</v>
      </c>
      <c r="DD847" s="315">
        <f t="shared" si="3465"/>
        <v>0</v>
      </c>
      <c r="DE847" s="314">
        <f t="shared" si="3466"/>
        <v>0</v>
      </c>
      <c r="DF847" s="314">
        <f t="shared" si="3467"/>
        <v>8.6975429441182861E-4</v>
      </c>
      <c r="DG847" s="314">
        <f t="shared" si="3468"/>
        <v>1.3046314416177429E-3</v>
      </c>
      <c r="DH847" s="314">
        <f t="shared" si="3469"/>
        <v>1.7395085888236572E-3</v>
      </c>
      <c r="DI847" s="314">
        <f t="shared" si="3470"/>
        <v>4.3487714720591431E-3</v>
      </c>
      <c r="DJ847" s="313">
        <f t="shared" si="3471"/>
        <v>7.8277886497064592E-3</v>
      </c>
      <c r="DK847" s="312">
        <f t="shared" si="3472"/>
        <v>1.1480756686236139E-2</v>
      </c>
      <c r="DL847" s="428">
        <f t="shared" si="3473"/>
        <v>17</v>
      </c>
      <c r="DM847" s="66">
        <f t="shared" si="3474"/>
        <v>17</v>
      </c>
      <c r="DN847" s="66">
        <f t="shared" si="3475"/>
        <v>17</v>
      </c>
      <c r="DO847" s="66">
        <f t="shared" si="3476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23">SUM(B390)</f>
        <v>0</v>
      </c>
      <c r="C848" s="580">
        <f t="shared" si="3623"/>
        <v>0</v>
      </c>
      <c r="D848" s="580">
        <f t="shared" si="3623"/>
        <v>0</v>
      </c>
      <c r="E848" s="580">
        <f t="shared" si="3623"/>
        <v>0</v>
      </c>
      <c r="F848" s="580">
        <f t="shared" si="3623"/>
        <v>0</v>
      </c>
      <c r="G848" s="580">
        <f t="shared" si="3623"/>
        <v>0</v>
      </c>
      <c r="H848" s="580">
        <f t="shared" si="3623"/>
        <v>0</v>
      </c>
      <c r="I848" s="580">
        <f t="shared" si="3623"/>
        <v>0</v>
      </c>
      <c r="J848" s="580">
        <f t="shared" si="3623"/>
        <v>0</v>
      </c>
      <c r="K848" s="580">
        <f t="shared" ref="K848:R848" si="3624">SUM(K390)</f>
        <v>0</v>
      </c>
      <c r="L848" s="580">
        <f t="shared" si="3624"/>
        <v>0</v>
      </c>
      <c r="M848" s="580">
        <f t="shared" si="3624"/>
        <v>0</v>
      </c>
      <c r="N848" s="580">
        <f t="shared" si="3624"/>
        <v>0</v>
      </c>
      <c r="O848" s="580">
        <f t="shared" si="3624"/>
        <v>0</v>
      </c>
      <c r="P848" s="580">
        <f t="shared" si="3624"/>
        <v>0</v>
      </c>
      <c r="Q848" s="580">
        <f t="shared" si="3624"/>
        <v>0</v>
      </c>
      <c r="R848" s="580">
        <f t="shared" si="3624"/>
        <v>0</v>
      </c>
      <c r="S848" s="579"/>
      <c r="T848" s="580">
        <f t="shared" ref="T848:AB848" si="3625">SUM(T390)</f>
        <v>0</v>
      </c>
      <c r="U848" s="580">
        <f t="shared" si="3625"/>
        <v>0</v>
      </c>
      <c r="V848" s="580">
        <f t="shared" si="3625"/>
        <v>0</v>
      </c>
      <c r="W848" s="580">
        <f t="shared" si="3625"/>
        <v>0</v>
      </c>
      <c r="X848" s="580">
        <f t="shared" si="3625"/>
        <v>0</v>
      </c>
      <c r="Y848" s="580">
        <f t="shared" si="3625"/>
        <v>0</v>
      </c>
      <c r="Z848" s="580">
        <f t="shared" si="3625"/>
        <v>0</v>
      </c>
      <c r="AA848" s="580">
        <f t="shared" si="3625"/>
        <v>0</v>
      </c>
      <c r="AB848" s="580">
        <f t="shared" si="3625"/>
        <v>0</v>
      </c>
      <c r="AC848" s="580">
        <f t="shared" ref="AC848:AJ848" si="3626">SUM(AC390)</f>
        <v>0</v>
      </c>
      <c r="AD848" s="580">
        <f t="shared" si="3626"/>
        <v>0</v>
      </c>
      <c r="AE848" s="580">
        <f t="shared" si="3626"/>
        <v>0</v>
      </c>
      <c r="AF848" s="580">
        <f t="shared" si="3626"/>
        <v>0</v>
      </c>
      <c r="AG848" s="580">
        <f t="shared" si="3626"/>
        <v>0</v>
      </c>
      <c r="AH848" s="580">
        <f t="shared" si="3626"/>
        <v>0</v>
      </c>
      <c r="AI848" s="580">
        <f t="shared" si="3626"/>
        <v>0</v>
      </c>
      <c r="AJ848" s="580">
        <f t="shared" si="3626"/>
        <v>0</v>
      </c>
      <c r="AK848" s="579"/>
      <c r="AL848" s="580">
        <f t="shared" ref="AL848:AT848" si="3627">SUM(AL390)</f>
        <v>0</v>
      </c>
      <c r="AM848" s="580">
        <f t="shared" si="3627"/>
        <v>0</v>
      </c>
      <c r="AN848" s="580">
        <f t="shared" si="3627"/>
        <v>0</v>
      </c>
      <c r="AO848" s="580">
        <f t="shared" si="3627"/>
        <v>0</v>
      </c>
      <c r="AP848" s="580">
        <f t="shared" si="3627"/>
        <v>0</v>
      </c>
      <c r="AQ848" s="580">
        <f t="shared" si="3627"/>
        <v>0</v>
      </c>
      <c r="AR848" s="580">
        <f t="shared" si="3627"/>
        <v>0</v>
      </c>
      <c r="AS848" s="580">
        <f t="shared" si="3627"/>
        <v>0</v>
      </c>
      <c r="AT848" s="580">
        <f t="shared" si="3627"/>
        <v>0</v>
      </c>
      <c r="AU848" s="580">
        <f t="shared" ref="AU848:BB848" si="3628">SUM(AU390)</f>
        <v>0</v>
      </c>
      <c r="AV848" s="580">
        <f t="shared" si="3628"/>
        <v>0</v>
      </c>
      <c r="AW848" s="580">
        <f t="shared" si="3628"/>
        <v>0</v>
      </c>
      <c r="AX848" s="580">
        <f t="shared" si="3628"/>
        <v>0</v>
      </c>
      <c r="AY848" s="580">
        <f t="shared" si="3628"/>
        <v>0</v>
      </c>
      <c r="AZ848" s="580">
        <f t="shared" si="3628"/>
        <v>0</v>
      </c>
      <c r="BA848" s="580">
        <f t="shared" si="3628"/>
        <v>0</v>
      </c>
      <c r="BB848" s="580">
        <f t="shared" si="3628"/>
        <v>0</v>
      </c>
      <c r="BC848" s="579"/>
      <c r="BD848" s="580">
        <f t="shared" ref="BD848:BL848" si="3629">SUM(BD390)</f>
        <v>0</v>
      </c>
      <c r="BE848" s="580">
        <f t="shared" si="3629"/>
        <v>0</v>
      </c>
      <c r="BF848" s="580">
        <f t="shared" si="3629"/>
        <v>0</v>
      </c>
      <c r="BG848" s="580">
        <f t="shared" si="3629"/>
        <v>0</v>
      </c>
      <c r="BH848" s="580">
        <f t="shared" si="3629"/>
        <v>0</v>
      </c>
      <c r="BI848" s="580">
        <f t="shared" si="3629"/>
        <v>0</v>
      </c>
      <c r="BJ848" s="580">
        <f t="shared" si="3629"/>
        <v>0</v>
      </c>
      <c r="BK848" s="580">
        <f t="shared" si="3629"/>
        <v>0</v>
      </c>
      <c r="BL848" s="580">
        <f t="shared" si="3629"/>
        <v>0</v>
      </c>
      <c r="BM848" s="580">
        <f t="shared" ref="BM848:BT848" si="3630">SUM(BM390)</f>
        <v>0</v>
      </c>
      <c r="BN848" s="580">
        <f t="shared" si="3630"/>
        <v>0</v>
      </c>
      <c r="BO848" s="580">
        <f t="shared" si="3630"/>
        <v>0</v>
      </c>
      <c r="BP848" s="580">
        <f t="shared" si="3630"/>
        <v>0</v>
      </c>
      <c r="BQ848" s="580">
        <f t="shared" si="3630"/>
        <v>0</v>
      </c>
      <c r="BR848" s="580">
        <f t="shared" si="3630"/>
        <v>0</v>
      </c>
      <c r="BS848" s="580">
        <f t="shared" si="3630"/>
        <v>0</v>
      </c>
      <c r="BT848" s="580">
        <f t="shared" si="3630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50"/>
        <v>0</v>
      </c>
      <c r="CA848" s="398">
        <f t="shared" si="3451"/>
        <v>0</v>
      </c>
      <c r="CB848" s="398">
        <f t="shared" si="3452"/>
        <v>0</v>
      </c>
      <c r="CC848" s="465">
        <f t="shared" si="3453"/>
        <v>0</v>
      </c>
      <c r="CD848" s="1113">
        <f t="shared" si="3485"/>
        <v>0</v>
      </c>
      <c r="CE848" s="1114">
        <f t="shared" si="3606"/>
        <v>0</v>
      </c>
      <c r="CF848" s="1115">
        <f t="shared" si="3606"/>
        <v>0</v>
      </c>
      <c r="CG848" s="1115">
        <f t="shared" si="3606"/>
        <v>0</v>
      </c>
      <c r="CH848" s="1115">
        <f t="shared" si="3606"/>
        <v>0</v>
      </c>
      <c r="CI848" s="1115">
        <f t="shared" si="3606"/>
        <v>0</v>
      </c>
      <c r="CJ848" s="1115">
        <f t="shared" si="3606"/>
        <v>0</v>
      </c>
      <c r="CK848" s="1116">
        <f t="shared" si="3606"/>
        <v>0</v>
      </c>
      <c r="CL848" s="1116">
        <f t="shared" si="3606"/>
        <v>0</v>
      </c>
      <c r="CM848" s="1116">
        <f t="shared" si="3606"/>
        <v>0</v>
      </c>
      <c r="CN848" s="1115">
        <f t="shared" si="3606"/>
        <v>0</v>
      </c>
      <c r="CO848" s="1115">
        <f t="shared" si="3606"/>
        <v>0</v>
      </c>
      <c r="CP848" s="1115">
        <f t="shared" si="3606"/>
        <v>0</v>
      </c>
      <c r="CQ848" s="1115">
        <f t="shared" si="3606"/>
        <v>0</v>
      </c>
      <c r="CR848" s="1115">
        <f t="shared" si="3606"/>
        <v>0</v>
      </c>
      <c r="CS848" s="1114">
        <f t="shared" si="3606"/>
        <v>0</v>
      </c>
      <c r="CT848" s="1117">
        <f t="shared" si="3606"/>
        <v>0</v>
      </c>
      <c r="CU848" s="312">
        <f t="shared" si="3456"/>
        <v>0</v>
      </c>
      <c r="CV848" s="313">
        <f t="shared" si="3457"/>
        <v>0</v>
      </c>
      <c r="CW848" s="314">
        <f t="shared" si="3458"/>
        <v>0</v>
      </c>
      <c r="CX848" s="314">
        <f t="shared" si="3459"/>
        <v>0</v>
      </c>
      <c r="CY848" s="314">
        <f t="shared" si="3460"/>
        <v>0</v>
      </c>
      <c r="CZ848" s="314">
        <f t="shared" si="3461"/>
        <v>0</v>
      </c>
      <c r="DA848" s="314">
        <f t="shared" si="3462"/>
        <v>0</v>
      </c>
      <c r="DB848" s="315">
        <f t="shared" si="3463"/>
        <v>0</v>
      </c>
      <c r="DC848" s="315">
        <f t="shared" si="3464"/>
        <v>0</v>
      </c>
      <c r="DD848" s="315">
        <f t="shared" si="3465"/>
        <v>0</v>
      </c>
      <c r="DE848" s="314">
        <f t="shared" si="3466"/>
        <v>0</v>
      </c>
      <c r="DF848" s="314">
        <f t="shared" si="3467"/>
        <v>0</v>
      </c>
      <c r="DG848" s="314">
        <f t="shared" si="3468"/>
        <v>0</v>
      </c>
      <c r="DH848" s="314">
        <f t="shared" si="3469"/>
        <v>0</v>
      </c>
      <c r="DI848" s="314">
        <f t="shared" si="3470"/>
        <v>0</v>
      </c>
      <c r="DJ848" s="313">
        <f t="shared" si="3471"/>
        <v>0</v>
      </c>
      <c r="DK848" s="312">
        <f t="shared" si="3472"/>
        <v>0</v>
      </c>
      <c r="DL848" s="428">
        <f t="shared" si="3473"/>
        <v>17</v>
      </c>
      <c r="DM848" s="66">
        <f t="shared" si="3474"/>
        <v>17</v>
      </c>
      <c r="DN848" s="66">
        <f t="shared" si="3475"/>
        <v>17</v>
      </c>
      <c r="DO848" s="66">
        <f t="shared" si="3476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2"/>
      <c r="CE849" s="1122"/>
      <c r="CF849" s="1122"/>
      <c r="CG849" s="1122"/>
      <c r="CH849" s="1122"/>
      <c r="CI849" s="1122"/>
      <c r="CJ849" s="1122"/>
      <c r="CK849" s="1122"/>
      <c r="CL849" s="1122"/>
      <c r="CM849" s="1122"/>
      <c r="CN849" s="1122"/>
      <c r="CO849" s="1122"/>
      <c r="CP849" s="1122"/>
      <c r="CQ849" s="1122"/>
      <c r="CR849" s="1122"/>
      <c r="CS849" s="1122"/>
      <c r="CT849" s="1123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31">SUM(B436)</f>
        <v>0</v>
      </c>
      <c r="C850" s="580">
        <f t="shared" si="3631"/>
        <v>0</v>
      </c>
      <c r="D850" s="580">
        <f t="shared" si="3631"/>
        <v>0</v>
      </c>
      <c r="E850" s="580">
        <f t="shared" si="3631"/>
        <v>0</v>
      </c>
      <c r="F850" s="580">
        <f t="shared" si="3631"/>
        <v>0</v>
      </c>
      <c r="G850" s="580">
        <f t="shared" si="3631"/>
        <v>0</v>
      </c>
      <c r="H850" s="580">
        <f t="shared" si="3631"/>
        <v>0</v>
      </c>
      <c r="I850" s="580">
        <f t="shared" si="3631"/>
        <v>0</v>
      </c>
      <c r="J850" s="580">
        <f t="shared" si="3631"/>
        <v>0</v>
      </c>
      <c r="K850" s="580">
        <f t="shared" ref="K850:R850" si="3632">SUM(K436)</f>
        <v>0</v>
      </c>
      <c r="L850" s="580">
        <f t="shared" si="3632"/>
        <v>0</v>
      </c>
      <c r="M850" s="580">
        <f t="shared" si="3632"/>
        <v>0</v>
      </c>
      <c r="N850" s="580">
        <f t="shared" si="3632"/>
        <v>0</v>
      </c>
      <c r="O850" s="580">
        <f t="shared" si="3632"/>
        <v>0</v>
      </c>
      <c r="P850" s="580">
        <f t="shared" si="3632"/>
        <v>0</v>
      </c>
      <c r="Q850" s="580">
        <f t="shared" si="3632"/>
        <v>0</v>
      </c>
      <c r="R850" s="580">
        <f t="shared" si="3632"/>
        <v>0</v>
      </c>
      <c r="S850" s="579"/>
      <c r="T850" s="580">
        <f t="shared" ref="T850:AB850" si="3633">SUM(T436)</f>
        <v>0</v>
      </c>
      <c r="U850" s="580">
        <f t="shared" si="3633"/>
        <v>0</v>
      </c>
      <c r="V850" s="580">
        <f t="shared" si="3633"/>
        <v>0</v>
      </c>
      <c r="W850" s="580">
        <f t="shared" si="3633"/>
        <v>0</v>
      </c>
      <c r="X850" s="580">
        <f t="shared" si="3633"/>
        <v>0</v>
      </c>
      <c r="Y850" s="580">
        <f t="shared" si="3633"/>
        <v>0</v>
      </c>
      <c r="Z850" s="580">
        <f t="shared" si="3633"/>
        <v>0</v>
      </c>
      <c r="AA850" s="580">
        <f t="shared" si="3633"/>
        <v>0</v>
      </c>
      <c r="AB850" s="580">
        <f t="shared" si="3633"/>
        <v>0</v>
      </c>
      <c r="AC850" s="580">
        <f t="shared" ref="AC850:AJ850" si="3634">SUM(AC436)</f>
        <v>0</v>
      </c>
      <c r="AD850" s="580">
        <f t="shared" si="3634"/>
        <v>0</v>
      </c>
      <c r="AE850" s="580">
        <f t="shared" si="3634"/>
        <v>0</v>
      </c>
      <c r="AF850" s="580">
        <f t="shared" si="3634"/>
        <v>0</v>
      </c>
      <c r="AG850" s="580">
        <f t="shared" si="3634"/>
        <v>0</v>
      </c>
      <c r="AH850" s="580">
        <f t="shared" si="3634"/>
        <v>0</v>
      </c>
      <c r="AI850" s="580">
        <f t="shared" si="3634"/>
        <v>0</v>
      </c>
      <c r="AJ850" s="580">
        <f t="shared" si="3634"/>
        <v>0</v>
      </c>
      <c r="AK850" s="579"/>
      <c r="AL850" s="580">
        <f t="shared" ref="AL850:AT850" si="3635">SUM(AL436)</f>
        <v>0</v>
      </c>
      <c r="AM850" s="580">
        <f t="shared" si="3635"/>
        <v>0</v>
      </c>
      <c r="AN850" s="580">
        <f t="shared" si="3635"/>
        <v>0</v>
      </c>
      <c r="AO850" s="580">
        <f t="shared" si="3635"/>
        <v>0</v>
      </c>
      <c r="AP850" s="580">
        <f t="shared" si="3635"/>
        <v>0</v>
      </c>
      <c r="AQ850" s="580">
        <f t="shared" si="3635"/>
        <v>0</v>
      </c>
      <c r="AR850" s="580">
        <f t="shared" si="3635"/>
        <v>0</v>
      </c>
      <c r="AS850" s="580">
        <f t="shared" si="3635"/>
        <v>0</v>
      </c>
      <c r="AT850" s="580">
        <f t="shared" si="3635"/>
        <v>0</v>
      </c>
      <c r="AU850" s="580">
        <f t="shared" ref="AU850:BB850" si="3636">SUM(AU436)</f>
        <v>0</v>
      </c>
      <c r="AV850" s="580">
        <f t="shared" si="3636"/>
        <v>0</v>
      </c>
      <c r="AW850" s="580">
        <f t="shared" si="3636"/>
        <v>0</v>
      </c>
      <c r="AX850" s="580">
        <f t="shared" si="3636"/>
        <v>0</v>
      </c>
      <c r="AY850" s="580">
        <f t="shared" si="3636"/>
        <v>0</v>
      </c>
      <c r="AZ850" s="580">
        <f t="shared" si="3636"/>
        <v>0</v>
      </c>
      <c r="BA850" s="580">
        <f t="shared" si="3636"/>
        <v>0</v>
      </c>
      <c r="BB850" s="580">
        <f t="shared" si="3636"/>
        <v>0</v>
      </c>
      <c r="BC850" s="579"/>
      <c r="BD850" s="580">
        <f t="shared" ref="BD850:BL850" si="3637">SUM(BD436)</f>
        <v>0</v>
      </c>
      <c r="BE850" s="580">
        <f t="shared" si="3637"/>
        <v>0</v>
      </c>
      <c r="BF850" s="580">
        <f t="shared" si="3637"/>
        <v>0</v>
      </c>
      <c r="BG850" s="580">
        <f t="shared" si="3637"/>
        <v>0</v>
      </c>
      <c r="BH850" s="580">
        <f t="shared" si="3637"/>
        <v>0</v>
      </c>
      <c r="BI850" s="580">
        <f t="shared" si="3637"/>
        <v>0</v>
      </c>
      <c r="BJ850" s="580">
        <f t="shared" si="3637"/>
        <v>0</v>
      </c>
      <c r="BK850" s="580">
        <f t="shared" si="3637"/>
        <v>0</v>
      </c>
      <c r="BL850" s="580">
        <f t="shared" si="3637"/>
        <v>0</v>
      </c>
      <c r="BM850" s="580">
        <f t="shared" ref="BM850:BT850" si="3638">SUM(BM436)</f>
        <v>0</v>
      </c>
      <c r="BN850" s="580">
        <f t="shared" si="3638"/>
        <v>0</v>
      </c>
      <c r="BO850" s="580">
        <f t="shared" si="3638"/>
        <v>0</v>
      </c>
      <c r="BP850" s="580">
        <f t="shared" si="3638"/>
        <v>0</v>
      </c>
      <c r="BQ850" s="580">
        <f t="shared" si="3638"/>
        <v>0</v>
      </c>
      <c r="BR850" s="580">
        <f t="shared" si="3638"/>
        <v>0</v>
      </c>
      <c r="BS850" s="580">
        <f t="shared" si="3638"/>
        <v>0</v>
      </c>
      <c r="BT850" s="580">
        <f t="shared" si="3638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3">
        <f t="shared" ref="CD850:CS851" si="363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4">
        <f t="shared" si="3639"/>
        <v>0</v>
      </c>
      <c r="CF850" s="1115">
        <f t="shared" si="3639"/>
        <v>0</v>
      </c>
      <c r="CG850" s="1115">
        <f t="shared" si="3639"/>
        <v>0</v>
      </c>
      <c r="CH850" s="1115">
        <f t="shared" si="3639"/>
        <v>0</v>
      </c>
      <c r="CI850" s="1115">
        <f t="shared" si="3639"/>
        <v>0</v>
      </c>
      <c r="CJ850" s="1115">
        <f t="shared" si="3639"/>
        <v>0</v>
      </c>
      <c r="CK850" s="1116">
        <f t="shared" si="3639"/>
        <v>0</v>
      </c>
      <c r="CL850" s="1116">
        <f t="shared" si="3639"/>
        <v>0</v>
      </c>
      <c r="CM850" s="1116">
        <f t="shared" si="3639"/>
        <v>0</v>
      </c>
      <c r="CN850" s="1115">
        <f t="shared" si="3639"/>
        <v>0</v>
      </c>
      <c r="CO850" s="1115">
        <f t="shared" si="3639"/>
        <v>0</v>
      </c>
      <c r="CP850" s="1115">
        <f t="shared" si="3639"/>
        <v>0</v>
      </c>
      <c r="CQ850" s="1115">
        <f t="shared" si="3639"/>
        <v>0</v>
      </c>
      <c r="CR850" s="1115">
        <f t="shared" si="3639"/>
        <v>0</v>
      </c>
      <c r="CS850" s="1114">
        <f t="shared" si="3639"/>
        <v>0</v>
      </c>
      <c r="CT850" s="1117">
        <f t="shared" ref="CE850:CT851" si="364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4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41"/>
        <v>0</v>
      </c>
      <c r="CW850" s="314">
        <f t="shared" si="3641"/>
        <v>0</v>
      </c>
      <c r="CX850" s="314">
        <f t="shared" si="3641"/>
        <v>0</v>
      </c>
      <c r="CY850" s="314">
        <f t="shared" si="3641"/>
        <v>0</v>
      </c>
      <c r="CZ850" s="314">
        <f t="shared" si="3641"/>
        <v>0</v>
      </c>
      <c r="DA850" s="314">
        <f t="shared" si="3641"/>
        <v>0</v>
      </c>
      <c r="DB850" s="315">
        <f t="shared" si="3641"/>
        <v>0</v>
      </c>
      <c r="DC850" s="315">
        <f t="shared" si="3641"/>
        <v>0</v>
      </c>
      <c r="DD850" s="315">
        <f t="shared" si="3641"/>
        <v>0</v>
      </c>
      <c r="DE850" s="314">
        <f t="shared" ref="DE850:DK851" si="364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42"/>
        <v>0</v>
      </c>
      <c r="DG850" s="314">
        <f t="shared" si="3642"/>
        <v>0</v>
      </c>
      <c r="DH850" s="314">
        <f t="shared" si="3642"/>
        <v>0</v>
      </c>
      <c r="DI850" s="314">
        <f t="shared" si="3642"/>
        <v>0</v>
      </c>
      <c r="DJ850" s="313">
        <f t="shared" si="3642"/>
        <v>0</v>
      </c>
      <c r="DK850" s="312">
        <f t="shared" si="3642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43">SUM(B446)</f>
        <v>3.6790606653620356E-2</v>
      </c>
      <c r="C851" s="580">
        <f t="shared" si="3643"/>
        <v>5.7813810455689119E-2</v>
      </c>
      <c r="D851" s="580">
        <f t="shared" si="3643"/>
        <v>7.3581213307240712E-2</v>
      </c>
      <c r="E851" s="580">
        <f t="shared" si="3643"/>
        <v>8.9932594042183095E-2</v>
      </c>
      <c r="F851" s="580">
        <f t="shared" si="3643"/>
        <v>8.1756903674711889E-2</v>
      </c>
      <c r="G851" s="580">
        <f t="shared" si="3643"/>
        <v>5.8251793868232232E-2</v>
      </c>
      <c r="H851" s="580">
        <f t="shared" si="3643"/>
        <v>0</v>
      </c>
      <c r="I851" s="580">
        <f t="shared" si="3643"/>
        <v>2.4527071102413568E-2</v>
      </c>
      <c r="J851" s="580">
        <f t="shared" si="3643"/>
        <v>2.8030938402758367E-2</v>
      </c>
      <c r="K851" s="580">
        <f t="shared" ref="K851:R851" si="3644">SUM(K446)</f>
        <v>0</v>
      </c>
      <c r="L851" s="580">
        <f t="shared" si="3644"/>
        <v>0</v>
      </c>
      <c r="M851" s="580">
        <f t="shared" si="3644"/>
        <v>0</v>
      </c>
      <c r="N851" s="580">
        <f t="shared" si="3644"/>
        <v>0</v>
      </c>
      <c r="O851" s="580">
        <f t="shared" si="3644"/>
        <v>0</v>
      </c>
      <c r="P851" s="580">
        <f t="shared" si="3644"/>
        <v>0</v>
      </c>
      <c r="Q851" s="580">
        <f t="shared" si="3644"/>
        <v>0</v>
      </c>
      <c r="R851" s="580">
        <f t="shared" si="3644"/>
        <v>0</v>
      </c>
      <c r="S851" s="579"/>
      <c r="T851" s="580">
        <f t="shared" ref="T851:AB851" si="3645">SUM(T446)</f>
        <v>0</v>
      </c>
      <c r="U851" s="580">
        <f t="shared" si="3645"/>
        <v>3.3334519361916622E-2</v>
      </c>
      <c r="V851" s="580">
        <f t="shared" si="3645"/>
        <v>7.664709719504241E-2</v>
      </c>
      <c r="W851" s="580">
        <f t="shared" si="3645"/>
        <v>2.6979778212654924E-2</v>
      </c>
      <c r="X851" s="580">
        <f t="shared" si="3645"/>
        <v>5.5185909980430527E-2</v>
      </c>
      <c r="Y851" s="580">
        <f t="shared" si="3645"/>
        <v>6.3069611406206316E-2</v>
      </c>
      <c r="Z851" s="580">
        <f t="shared" si="3645"/>
        <v>3.6790606653620356E-2</v>
      </c>
      <c r="AA851" s="580">
        <f t="shared" si="3645"/>
        <v>3.9856490541422047E-2</v>
      </c>
      <c r="AB851" s="580">
        <f t="shared" si="3645"/>
        <v>4.2046407604137553E-2</v>
      </c>
      <c r="AC851" s="580">
        <f t="shared" ref="AC851:AJ851" si="3646">SUM(AC446)</f>
        <v>0</v>
      </c>
      <c r="AD851" s="580">
        <f t="shared" si="3646"/>
        <v>0</v>
      </c>
      <c r="AE851" s="580">
        <f t="shared" si="3646"/>
        <v>0</v>
      </c>
      <c r="AF851" s="580">
        <f t="shared" si="3646"/>
        <v>0</v>
      </c>
      <c r="AG851" s="580">
        <f t="shared" si="3646"/>
        <v>0</v>
      </c>
      <c r="AH851" s="580">
        <f t="shared" si="3646"/>
        <v>0</v>
      </c>
      <c r="AI851" s="580">
        <f t="shared" si="3646"/>
        <v>0</v>
      </c>
      <c r="AJ851" s="580">
        <f t="shared" si="3646"/>
        <v>0</v>
      </c>
      <c r="AK851" s="579"/>
      <c r="AL851" s="580">
        <f t="shared" ref="AL851:AT851" si="3647">SUM(AL446)</f>
        <v>2.6756804838996624E-2</v>
      </c>
      <c r="AM851" s="580">
        <f t="shared" si="3647"/>
        <v>8.5844748858447478E-2</v>
      </c>
      <c r="AN851" s="580">
        <f t="shared" si="3647"/>
        <v>0</v>
      </c>
      <c r="AO851" s="580">
        <f t="shared" si="3647"/>
        <v>1.5329419439008479E-2</v>
      </c>
      <c r="AP851" s="580">
        <f t="shared" si="3647"/>
        <v>1.7373342030876277E-2</v>
      </c>
      <c r="AQ851" s="580">
        <f t="shared" si="3647"/>
        <v>2.4527071102413568E-2</v>
      </c>
      <c r="AR851" s="580">
        <f t="shared" si="3647"/>
        <v>2.6060013046314418E-2</v>
      </c>
      <c r="AS851" s="580">
        <f t="shared" si="3647"/>
        <v>2.3760600130463147E-2</v>
      </c>
      <c r="AT851" s="580">
        <f t="shared" si="3647"/>
        <v>2.6121330724070451E-2</v>
      </c>
      <c r="AU851" s="580">
        <f t="shared" ref="AU851:BB851" si="3648">SUM(AU446)</f>
        <v>0</v>
      </c>
      <c r="AV851" s="580">
        <f t="shared" si="3648"/>
        <v>0</v>
      </c>
      <c r="AW851" s="580">
        <f t="shared" si="3648"/>
        <v>0</v>
      </c>
      <c r="AX851" s="580">
        <f t="shared" si="3648"/>
        <v>0</v>
      </c>
      <c r="AY851" s="580">
        <f t="shared" si="3648"/>
        <v>0</v>
      </c>
      <c r="AZ851" s="580">
        <f t="shared" si="3648"/>
        <v>0</v>
      </c>
      <c r="BA851" s="580">
        <f t="shared" si="3648"/>
        <v>0</v>
      </c>
      <c r="BB851" s="580">
        <f t="shared" si="3648"/>
        <v>0</v>
      </c>
      <c r="BC851" s="579"/>
      <c r="BD851" s="580">
        <f t="shared" ref="BD851:BL851" si="3649">SUM(BD446)</f>
        <v>0</v>
      </c>
      <c r="BE851" s="580">
        <f t="shared" si="3649"/>
        <v>0</v>
      </c>
      <c r="BF851" s="580">
        <f t="shared" si="3649"/>
        <v>0</v>
      </c>
      <c r="BG851" s="580">
        <f t="shared" si="3649"/>
        <v>0</v>
      </c>
      <c r="BH851" s="580">
        <f t="shared" si="3649"/>
        <v>0</v>
      </c>
      <c r="BI851" s="580">
        <f t="shared" si="3649"/>
        <v>0</v>
      </c>
      <c r="BJ851" s="580">
        <f t="shared" si="3649"/>
        <v>3.4746684061752554E-2</v>
      </c>
      <c r="BK851" s="580">
        <f t="shared" si="3649"/>
        <v>0</v>
      </c>
      <c r="BL851" s="580">
        <f t="shared" si="3649"/>
        <v>1.6351380734942376E-2</v>
      </c>
      <c r="BM851" s="580">
        <f t="shared" ref="BM851:BT851" si="3650">SUM(BM446)</f>
        <v>0</v>
      </c>
      <c r="BN851" s="580">
        <f t="shared" si="3650"/>
        <v>0</v>
      </c>
      <c r="BO851" s="580">
        <f t="shared" si="3650"/>
        <v>0</v>
      </c>
      <c r="BP851" s="580">
        <f t="shared" si="3650"/>
        <v>0</v>
      </c>
      <c r="BQ851" s="580">
        <f t="shared" si="3650"/>
        <v>0</v>
      </c>
      <c r="BR851" s="580">
        <f t="shared" si="3650"/>
        <v>0</v>
      </c>
      <c r="BS851" s="580">
        <f t="shared" si="3650"/>
        <v>0</v>
      </c>
      <c r="BT851" s="580">
        <f t="shared" si="3650"/>
        <v>0</v>
      </c>
      <c r="BU851" s="579"/>
      <c r="BV851" s="580">
        <f>SUM(BV446)</f>
        <v>6.7449445531637314E-2</v>
      </c>
      <c r="BW851" s="580">
        <f>SUM(BW446)</f>
        <v>4.9054142204827136E-2</v>
      </c>
      <c r="BX851" s="580">
        <f>SUM(BX446)</f>
        <v>4.1389432485322897E-2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3">
        <f t="shared" si="3639"/>
        <v>0</v>
      </c>
      <c r="CE851" s="1114">
        <f t="shared" si="3640"/>
        <v>0</v>
      </c>
      <c r="CF851" s="1115">
        <f t="shared" si="3640"/>
        <v>0</v>
      </c>
      <c r="CG851" s="1115">
        <f t="shared" si="3640"/>
        <v>0</v>
      </c>
      <c r="CH851" s="1115">
        <f t="shared" si="3640"/>
        <v>0</v>
      </c>
      <c r="CI851" s="1115">
        <f t="shared" si="3640"/>
        <v>0</v>
      </c>
      <c r="CJ851" s="1115">
        <f t="shared" si="3640"/>
        <v>0</v>
      </c>
      <c r="CK851" s="1116">
        <f t="shared" si="3640"/>
        <v>0</v>
      </c>
      <c r="CL851" s="1116">
        <f t="shared" si="3640"/>
        <v>0</v>
      </c>
      <c r="CM851" s="1116">
        <f t="shared" si="3640"/>
        <v>0</v>
      </c>
      <c r="CN851" s="1115">
        <f t="shared" si="3640"/>
        <v>0</v>
      </c>
      <c r="CO851" s="1115">
        <f t="shared" si="3640"/>
        <v>0</v>
      </c>
      <c r="CP851" s="1115">
        <f t="shared" si="3640"/>
        <v>0</v>
      </c>
      <c r="CQ851" s="1115">
        <f t="shared" si="3640"/>
        <v>0</v>
      </c>
      <c r="CR851" s="1115">
        <f t="shared" si="3640"/>
        <v>0</v>
      </c>
      <c r="CS851" s="1114">
        <f t="shared" si="3640"/>
        <v>1.6351380734942376E-2</v>
      </c>
      <c r="CT851" s="1117">
        <f t="shared" si="3640"/>
        <v>3.4746684061752554E-2</v>
      </c>
      <c r="CU851" s="312">
        <f t="shared" si="3641"/>
        <v>0</v>
      </c>
      <c r="CV851" s="313">
        <f t="shared" si="3641"/>
        <v>0</v>
      </c>
      <c r="CW851" s="314">
        <f t="shared" si="3641"/>
        <v>0</v>
      </c>
      <c r="CX851" s="314">
        <f t="shared" si="3641"/>
        <v>0</v>
      </c>
      <c r="CY851" s="314">
        <f t="shared" si="3641"/>
        <v>0</v>
      </c>
      <c r="CZ851" s="314">
        <f t="shared" si="3641"/>
        <v>0</v>
      </c>
      <c r="DA851" s="314">
        <f t="shared" si="3641"/>
        <v>0</v>
      </c>
      <c r="DB851" s="315">
        <f t="shared" si="3641"/>
        <v>0</v>
      </c>
      <c r="DC851" s="315">
        <f t="shared" si="3641"/>
        <v>0</v>
      </c>
      <c r="DD851" s="315">
        <f t="shared" si="3641"/>
        <v>0</v>
      </c>
      <c r="DE851" s="314">
        <f t="shared" si="3642"/>
        <v>0</v>
      </c>
      <c r="DF851" s="314">
        <f t="shared" si="3642"/>
        <v>0</v>
      </c>
      <c r="DG851" s="314">
        <f t="shared" si="3642"/>
        <v>0</v>
      </c>
      <c r="DH851" s="314">
        <f t="shared" si="3642"/>
        <v>0</v>
      </c>
      <c r="DI851" s="314">
        <f t="shared" si="3642"/>
        <v>0</v>
      </c>
      <c r="DJ851" s="313">
        <f t="shared" si="3642"/>
        <v>1.6351380734942376E-2</v>
      </c>
      <c r="DK851" s="312">
        <f t="shared" si="3642"/>
        <v>3.4746684061752554E-2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8"/>
      <c r="CE852" s="1155"/>
      <c r="CF852" s="1155"/>
      <c r="CG852" s="1155"/>
      <c r="CH852" s="1155"/>
      <c r="CI852" s="1155"/>
      <c r="CJ852" s="1155"/>
      <c r="CK852" s="1155"/>
      <c r="CL852" s="1155"/>
      <c r="CM852" s="1155"/>
      <c r="CN852" s="1155"/>
      <c r="CO852" s="1155"/>
      <c r="CP852" s="1155"/>
      <c r="CQ852" s="1155"/>
      <c r="CR852" s="1155"/>
      <c r="CS852" s="1155"/>
      <c r="CT852" s="1120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51">SUM(B648)</f>
        <v>9.4716242661448138E-2</v>
      </c>
      <c r="C853" s="580">
        <f t="shared" si="3651"/>
        <v>0.12177802627900476</v>
      </c>
      <c r="D853" s="580">
        <f t="shared" si="3651"/>
        <v>0.12628832354859754</v>
      </c>
      <c r="E853" s="580">
        <f t="shared" si="3651"/>
        <v>0.12628832354859754</v>
      </c>
      <c r="F853" s="580">
        <f t="shared" si="3651"/>
        <v>9.4716242661448138E-2</v>
      </c>
      <c r="G853" s="580">
        <f t="shared" si="3651"/>
        <v>0.21311154598825832</v>
      </c>
      <c r="H853" s="580">
        <f t="shared" si="3651"/>
        <v>0.23679060665362037</v>
      </c>
      <c r="I853" s="580">
        <f t="shared" si="3651"/>
        <v>0.18943248532289628</v>
      </c>
      <c r="J853" s="580">
        <f t="shared" si="3651"/>
        <v>0.13530891808778306</v>
      </c>
      <c r="K853" s="580">
        <f t="shared" ref="K853:R853" si="3652">SUM(K648)</f>
        <v>0</v>
      </c>
      <c r="L853" s="580">
        <f t="shared" si="3652"/>
        <v>0</v>
      </c>
      <c r="M853" s="580">
        <f t="shared" si="3652"/>
        <v>0</v>
      </c>
      <c r="N853" s="580">
        <f t="shared" si="3652"/>
        <v>0</v>
      </c>
      <c r="O853" s="580">
        <f t="shared" si="3652"/>
        <v>0</v>
      </c>
      <c r="P853" s="580">
        <f t="shared" si="3652"/>
        <v>0</v>
      </c>
      <c r="Q853" s="580">
        <f t="shared" si="3652"/>
        <v>0</v>
      </c>
      <c r="R853" s="580">
        <f t="shared" si="3652"/>
        <v>0</v>
      </c>
      <c r="S853" s="579"/>
      <c r="T853" s="580">
        <f t="shared" ref="T853:AB853" si="3653">SUM(T648)</f>
        <v>0.11839530332681018</v>
      </c>
      <c r="U853" s="580">
        <f t="shared" si="3653"/>
        <v>0.10332681017612524</v>
      </c>
      <c r="V853" s="580">
        <f t="shared" si="3653"/>
        <v>0.31572080887149384</v>
      </c>
      <c r="W853" s="580">
        <f t="shared" si="3653"/>
        <v>0.17048923679060665</v>
      </c>
      <c r="X853" s="580">
        <f t="shared" si="3653"/>
        <v>0.21311154598825832</v>
      </c>
      <c r="Y853" s="580">
        <f t="shared" si="3653"/>
        <v>0.20296337713167462</v>
      </c>
      <c r="Z853" s="580">
        <f t="shared" si="3653"/>
        <v>0.37886497064579255</v>
      </c>
      <c r="AA853" s="580">
        <f t="shared" si="3653"/>
        <v>0.3409784735812133</v>
      </c>
      <c r="AB853" s="580">
        <f t="shared" si="3653"/>
        <v>0.10824713447022644</v>
      </c>
      <c r="AC853" s="580">
        <f t="shared" ref="AC853:AJ853" si="3654">SUM(AC648)</f>
        <v>0</v>
      </c>
      <c r="AD853" s="580">
        <f t="shared" si="3654"/>
        <v>0</v>
      </c>
      <c r="AE853" s="580">
        <f t="shared" si="3654"/>
        <v>0</v>
      </c>
      <c r="AF853" s="580">
        <f t="shared" si="3654"/>
        <v>0</v>
      </c>
      <c r="AG853" s="580">
        <f t="shared" si="3654"/>
        <v>0</v>
      </c>
      <c r="AH853" s="580">
        <f t="shared" si="3654"/>
        <v>0</v>
      </c>
      <c r="AI853" s="580">
        <f t="shared" si="3654"/>
        <v>0</v>
      </c>
      <c r="AJ853" s="580">
        <f t="shared" si="3654"/>
        <v>0</v>
      </c>
      <c r="AK853" s="579"/>
      <c r="AL853" s="580">
        <f t="shared" ref="AL853:AT853" si="3655">SUM(AL648)</f>
        <v>3.4442270058708417E-2</v>
      </c>
      <c r="AM853" s="580">
        <f t="shared" si="3655"/>
        <v>0</v>
      </c>
      <c r="AN853" s="580">
        <f t="shared" si="3655"/>
        <v>7.1037181996086107E-2</v>
      </c>
      <c r="AO853" s="580">
        <f t="shared" si="3655"/>
        <v>5.327788649706458E-2</v>
      </c>
      <c r="AP853" s="580">
        <f t="shared" si="3655"/>
        <v>0</v>
      </c>
      <c r="AQ853" s="580">
        <f t="shared" si="3655"/>
        <v>0</v>
      </c>
      <c r="AR853" s="580">
        <f t="shared" si="3655"/>
        <v>0</v>
      </c>
      <c r="AS853" s="580">
        <f t="shared" si="3655"/>
        <v>0</v>
      </c>
      <c r="AT853" s="580">
        <f t="shared" si="3655"/>
        <v>0</v>
      </c>
      <c r="AU853" s="580">
        <f t="shared" ref="AU853:BB853" si="3656">SUM(AU648)</f>
        <v>0</v>
      </c>
      <c r="AV853" s="580">
        <f t="shared" si="3656"/>
        <v>0</v>
      </c>
      <c r="AW853" s="580">
        <f t="shared" si="3656"/>
        <v>0</v>
      </c>
      <c r="AX853" s="580">
        <f t="shared" si="3656"/>
        <v>0</v>
      </c>
      <c r="AY853" s="580">
        <f t="shared" si="3656"/>
        <v>0</v>
      </c>
      <c r="AZ853" s="580">
        <f t="shared" si="3656"/>
        <v>0</v>
      </c>
      <c r="BA853" s="580">
        <f t="shared" si="3656"/>
        <v>0</v>
      </c>
      <c r="BB853" s="580">
        <f t="shared" si="3656"/>
        <v>0</v>
      </c>
      <c r="BC853" s="579"/>
      <c r="BD853" s="580">
        <f t="shared" ref="BD853:BL853" si="3657">SUM(BD648)</f>
        <v>0</v>
      </c>
      <c r="BE853" s="580">
        <f t="shared" si="3657"/>
        <v>0</v>
      </c>
      <c r="BF853" s="580">
        <f t="shared" si="3657"/>
        <v>0</v>
      </c>
      <c r="BG853" s="580">
        <f t="shared" si="3657"/>
        <v>0</v>
      </c>
      <c r="BH853" s="580">
        <f t="shared" si="3657"/>
        <v>0</v>
      </c>
      <c r="BI853" s="580">
        <f t="shared" si="3657"/>
        <v>0</v>
      </c>
      <c r="BJ853" s="580">
        <f t="shared" si="3657"/>
        <v>0</v>
      </c>
      <c r="BK853" s="580">
        <f t="shared" si="3657"/>
        <v>0</v>
      </c>
      <c r="BL853" s="580">
        <f t="shared" si="3657"/>
        <v>0</v>
      </c>
      <c r="BM853" s="580">
        <f t="shared" ref="BM853:BT853" si="3658">SUM(BM648)</f>
        <v>0</v>
      </c>
      <c r="BN853" s="580">
        <f t="shared" si="3658"/>
        <v>0</v>
      </c>
      <c r="BO853" s="580">
        <f t="shared" si="3658"/>
        <v>0</v>
      </c>
      <c r="BP853" s="580">
        <f t="shared" si="3658"/>
        <v>0</v>
      </c>
      <c r="BQ853" s="580">
        <f t="shared" si="3658"/>
        <v>0</v>
      </c>
      <c r="BR853" s="580">
        <f t="shared" si="3658"/>
        <v>0</v>
      </c>
      <c r="BS853" s="580">
        <f t="shared" si="3658"/>
        <v>0</v>
      </c>
      <c r="BT853" s="580">
        <f t="shared" si="3658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3">
        <f t="shared" ref="CD853:CS853" si="36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4">
        <f t="shared" si="3659"/>
        <v>0</v>
      </c>
      <c r="CF853" s="1115">
        <f t="shared" si="3659"/>
        <v>0</v>
      </c>
      <c r="CG853" s="1115">
        <f t="shared" si="3659"/>
        <v>0</v>
      </c>
      <c r="CH853" s="1115">
        <f t="shared" si="3659"/>
        <v>0</v>
      </c>
      <c r="CI853" s="1115">
        <f t="shared" si="3659"/>
        <v>0</v>
      </c>
      <c r="CJ853" s="1115">
        <f t="shared" si="3659"/>
        <v>0</v>
      </c>
      <c r="CK853" s="1116">
        <f t="shared" si="3659"/>
        <v>0</v>
      </c>
      <c r="CL853" s="1116">
        <f t="shared" si="3659"/>
        <v>0</v>
      </c>
      <c r="CM853" s="1116">
        <f t="shared" si="3659"/>
        <v>0</v>
      </c>
      <c r="CN853" s="1115">
        <f t="shared" si="3659"/>
        <v>0</v>
      </c>
      <c r="CO853" s="1115">
        <f t="shared" si="3659"/>
        <v>0</v>
      </c>
      <c r="CP853" s="1115">
        <f t="shared" si="3659"/>
        <v>0</v>
      </c>
      <c r="CQ853" s="1115">
        <f t="shared" si="3659"/>
        <v>0</v>
      </c>
      <c r="CR853" s="1115">
        <f t="shared" si="3659"/>
        <v>0</v>
      </c>
      <c r="CS853" s="1114">
        <f t="shared" si="3659"/>
        <v>0</v>
      </c>
      <c r="CT853" s="1117">
        <f t="shared" ref="CE853:CT856" si="36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312">
        <f t="shared" ref="CU853:DD856" si="36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61"/>
        <v>0</v>
      </c>
      <c r="CW853" s="314">
        <f t="shared" si="3661"/>
        <v>0</v>
      </c>
      <c r="CX853" s="314">
        <f t="shared" si="3661"/>
        <v>0</v>
      </c>
      <c r="CY853" s="314">
        <f t="shared" si="3661"/>
        <v>0</v>
      </c>
      <c r="CZ853" s="314">
        <f t="shared" si="3661"/>
        <v>0</v>
      </c>
      <c r="DA853" s="314">
        <f t="shared" si="3661"/>
        <v>0</v>
      </c>
      <c r="DB853" s="315">
        <f t="shared" si="3661"/>
        <v>0</v>
      </c>
      <c r="DC853" s="315">
        <f t="shared" si="3661"/>
        <v>0</v>
      </c>
      <c r="DD853" s="315">
        <f t="shared" si="3661"/>
        <v>0</v>
      </c>
      <c r="DE853" s="314">
        <f t="shared" ref="DE853:DK856" si="36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662"/>
        <v>0</v>
      </c>
      <c r="DG853" s="314">
        <f t="shared" si="3662"/>
        <v>0</v>
      </c>
      <c r="DH853" s="314">
        <f t="shared" si="3662"/>
        <v>0</v>
      </c>
      <c r="DI853" s="314">
        <f t="shared" si="3662"/>
        <v>0</v>
      </c>
      <c r="DJ853" s="313">
        <f t="shared" si="3662"/>
        <v>0</v>
      </c>
      <c r="DK853" s="312">
        <f t="shared" si="3662"/>
        <v>0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63">SUM(B654)</f>
        <v>8.5244618395303326E-2</v>
      </c>
      <c r="C854" s="580">
        <f t="shared" si="3663"/>
        <v>0.10824713447022644</v>
      </c>
      <c r="D854" s="580">
        <f t="shared" si="3663"/>
        <v>9.4716242661448138E-2</v>
      </c>
      <c r="E854" s="580">
        <f t="shared" si="3663"/>
        <v>7.893020221787346E-2</v>
      </c>
      <c r="F854" s="580">
        <f t="shared" si="3663"/>
        <v>0.12628832354859754</v>
      </c>
      <c r="G854" s="580">
        <f t="shared" si="3663"/>
        <v>5.9197651663405092E-2</v>
      </c>
      <c r="H854" s="580">
        <f t="shared" si="3663"/>
        <v>0.21311154598825832</v>
      </c>
      <c r="I854" s="580">
        <f t="shared" si="3663"/>
        <v>9.4716242661448138E-2</v>
      </c>
      <c r="J854" s="580">
        <f t="shared" si="3663"/>
        <v>0.10148168856583731</v>
      </c>
      <c r="K854" s="580">
        <f t="shared" ref="K854:R854" si="3664">SUM(K654)</f>
        <v>0</v>
      </c>
      <c r="L854" s="580">
        <f t="shared" si="3664"/>
        <v>0</v>
      </c>
      <c r="M854" s="580">
        <f t="shared" si="3664"/>
        <v>0</v>
      </c>
      <c r="N854" s="580">
        <f t="shared" si="3664"/>
        <v>0</v>
      </c>
      <c r="O854" s="580">
        <f t="shared" si="3664"/>
        <v>0</v>
      </c>
      <c r="P854" s="580">
        <f t="shared" si="3664"/>
        <v>0</v>
      </c>
      <c r="Q854" s="580">
        <f t="shared" si="3664"/>
        <v>0</v>
      </c>
      <c r="R854" s="580">
        <f t="shared" si="3664"/>
        <v>0</v>
      </c>
      <c r="S854" s="579"/>
      <c r="T854" s="580">
        <f t="shared" ref="T854:AB854" si="3665">SUM(T654)</f>
        <v>0.17759295499021527</v>
      </c>
      <c r="U854" s="580">
        <f t="shared" si="3665"/>
        <v>0.13776908023483367</v>
      </c>
      <c r="V854" s="580">
        <f t="shared" si="3665"/>
        <v>8.8796477495107634E-2</v>
      </c>
      <c r="W854" s="580">
        <f t="shared" si="3665"/>
        <v>8.5244618395303326E-2</v>
      </c>
      <c r="X854" s="580">
        <f t="shared" si="3665"/>
        <v>0.18943248532289628</v>
      </c>
      <c r="Y854" s="580">
        <f t="shared" si="3665"/>
        <v>0.16237070170533965</v>
      </c>
      <c r="Z854" s="580">
        <f t="shared" si="3665"/>
        <v>0.14207436399217221</v>
      </c>
      <c r="AA854" s="580">
        <f t="shared" si="3665"/>
        <v>0.17048923679060665</v>
      </c>
      <c r="AB854" s="580">
        <f t="shared" si="3665"/>
        <v>0.12177802627900476</v>
      </c>
      <c r="AC854" s="580">
        <f t="shared" ref="AC854:AJ854" si="3666">SUM(AC654)</f>
        <v>0</v>
      </c>
      <c r="AD854" s="580">
        <f t="shared" si="3666"/>
        <v>0</v>
      </c>
      <c r="AE854" s="580">
        <f t="shared" si="3666"/>
        <v>0</v>
      </c>
      <c r="AF854" s="580">
        <f t="shared" si="3666"/>
        <v>0</v>
      </c>
      <c r="AG854" s="580">
        <f t="shared" si="3666"/>
        <v>0</v>
      </c>
      <c r="AH854" s="580">
        <f t="shared" si="3666"/>
        <v>0</v>
      </c>
      <c r="AI854" s="580">
        <f t="shared" si="3666"/>
        <v>0</v>
      </c>
      <c r="AJ854" s="580">
        <f t="shared" si="3666"/>
        <v>0</v>
      </c>
      <c r="AK854" s="579"/>
      <c r="AL854" s="580">
        <f t="shared" ref="AL854:AT854" si="3667">SUM(AL654)</f>
        <v>1.2915851272015656E-2</v>
      </c>
      <c r="AM854" s="580">
        <f t="shared" si="3667"/>
        <v>0</v>
      </c>
      <c r="AN854" s="580">
        <f t="shared" si="3667"/>
        <v>0.17759295499021527</v>
      </c>
      <c r="AO854" s="580">
        <f t="shared" si="3667"/>
        <v>7.1037181996086107E-2</v>
      </c>
      <c r="AP854" s="580">
        <f t="shared" si="3667"/>
        <v>0</v>
      </c>
      <c r="AQ854" s="580">
        <f t="shared" si="3667"/>
        <v>0</v>
      </c>
      <c r="AR854" s="580">
        <f t="shared" si="3667"/>
        <v>0</v>
      </c>
      <c r="AS854" s="580">
        <f t="shared" si="3667"/>
        <v>0</v>
      </c>
      <c r="AT854" s="580">
        <f t="shared" si="3667"/>
        <v>0</v>
      </c>
      <c r="AU854" s="580">
        <f t="shared" ref="AU854:BB854" si="3668">SUM(AU654)</f>
        <v>0</v>
      </c>
      <c r="AV854" s="580">
        <f t="shared" si="3668"/>
        <v>0</v>
      </c>
      <c r="AW854" s="580">
        <f t="shared" si="3668"/>
        <v>0</v>
      </c>
      <c r="AX854" s="580">
        <f t="shared" si="3668"/>
        <v>0</v>
      </c>
      <c r="AY854" s="580">
        <f t="shared" si="3668"/>
        <v>0</v>
      </c>
      <c r="AZ854" s="580">
        <f t="shared" si="3668"/>
        <v>0</v>
      </c>
      <c r="BA854" s="580">
        <f t="shared" si="3668"/>
        <v>0</v>
      </c>
      <c r="BB854" s="580">
        <f t="shared" si="3668"/>
        <v>0</v>
      </c>
      <c r="BC854" s="579"/>
      <c r="BD854" s="580">
        <f t="shared" ref="BD854:BL854" si="3669">SUM(BD654)</f>
        <v>0</v>
      </c>
      <c r="BE854" s="580">
        <f t="shared" si="3669"/>
        <v>0</v>
      </c>
      <c r="BF854" s="580">
        <f t="shared" si="3669"/>
        <v>0</v>
      </c>
      <c r="BG854" s="580">
        <f t="shared" si="3669"/>
        <v>0</v>
      </c>
      <c r="BH854" s="580">
        <f t="shared" si="3669"/>
        <v>0</v>
      </c>
      <c r="BI854" s="580">
        <f t="shared" si="3669"/>
        <v>0</v>
      </c>
      <c r="BJ854" s="580">
        <f t="shared" si="3669"/>
        <v>0</v>
      </c>
      <c r="BK854" s="580">
        <f t="shared" si="3669"/>
        <v>0</v>
      </c>
      <c r="BL854" s="580">
        <f t="shared" si="3669"/>
        <v>0</v>
      </c>
      <c r="BM854" s="580">
        <f t="shared" ref="BM854:BT854" si="3670">SUM(BM654)</f>
        <v>0</v>
      </c>
      <c r="BN854" s="580">
        <f t="shared" si="3670"/>
        <v>0</v>
      </c>
      <c r="BO854" s="580">
        <f t="shared" si="3670"/>
        <v>0</v>
      </c>
      <c r="BP854" s="580">
        <f t="shared" si="3670"/>
        <v>0</v>
      </c>
      <c r="BQ854" s="580">
        <f t="shared" si="3670"/>
        <v>0</v>
      </c>
      <c r="BR854" s="580">
        <f t="shared" si="3670"/>
        <v>0</v>
      </c>
      <c r="BS854" s="580">
        <f t="shared" si="3670"/>
        <v>0</v>
      </c>
      <c r="BT854" s="580">
        <f t="shared" si="3670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4">
        <f t="shared" si="3660"/>
        <v>0</v>
      </c>
      <c r="CF854" s="1115">
        <f t="shared" si="3660"/>
        <v>0</v>
      </c>
      <c r="CG854" s="1115">
        <f t="shared" si="3660"/>
        <v>0</v>
      </c>
      <c r="CH854" s="1115">
        <f t="shared" si="3660"/>
        <v>0</v>
      </c>
      <c r="CI854" s="1115">
        <f t="shared" si="3660"/>
        <v>0</v>
      </c>
      <c r="CJ854" s="1115">
        <f t="shared" si="3660"/>
        <v>0</v>
      </c>
      <c r="CK854" s="1116">
        <f t="shared" si="3660"/>
        <v>0</v>
      </c>
      <c r="CL854" s="1116">
        <f t="shared" si="3660"/>
        <v>0</v>
      </c>
      <c r="CM854" s="1116">
        <f t="shared" si="3660"/>
        <v>0</v>
      </c>
      <c r="CN854" s="1115">
        <f t="shared" si="3660"/>
        <v>0</v>
      </c>
      <c r="CO854" s="1115">
        <f t="shared" si="3660"/>
        <v>0</v>
      </c>
      <c r="CP854" s="1115">
        <f t="shared" si="3660"/>
        <v>0</v>
      </c>
      <c r="CQ854" s="1115">
        <f t="shared" si="3660"/>
        <v>0</v>
      </c>
      <c r="CR854" s="1115">
        <f t="shared" si="3660"/>
        <v>0</v>
      </c>
      <c r="CS854" s="1114">
        <f t="shared" si="3660"/>
        <v>0</v>
      </c>
      <c r="CT854" s="1117">
        <f t="shared" si="3660"/>
        <v>0</v>
      </c>
      <c r="CU854" s="312">
        <f t="shared" si="3661"/>
        <v>0</v>
      </c>
      <c r="CV854" s="313">
        <f t="shared" si="3661"/>
        <v>0</v>
      </c>
      <c r="CW854" s="314">
        <f t="shared" si="3661"/>
        <v>0</v>
      </c>
      <c r="CX854" s="314">
        <f t="shared" si="3661"/>
        <v>0</v>
      </c>
      <c r="CY854" s="314">
        <f t="shared" si="3661"/>
        <v>0</v>
      </c>
      <c r="CZ854" s="314">
        <f t="shared" si="3661"/>
        <v>0</v>
      </c>
      <c r="DA854" s="314">
        <f t="shared" si="3661"/>
        <v>0</v>
      </c>
      <c r="DB854" s="315">
        <f t="shared" si="3661"/>
        <v>0</v>
      </c>
      <c r="DC854" s="315">
        <f t="shared" si="3661"/>
        <v>0</v>
      </c>
      <c r="DD854" s="315">
        <f t="shared" si="3661"/>
        <v>0</v>
      </c>
      <c r="DE854" s="314">
        <f t="shared" si="3662"/>
        <v>0</v>
      </c>
      <c r="DF854" s="314">
        <f t="shared" si="3662"/>
        <v>0</v>
      </c>
      <c r="DG854" s="314">
        <f t="shared" si="3662"/>
        <v>0</v>
      </c>
      <c r="DH854" s="314">
        <f t="shared" si="3662"/>
        <v>0</v>
      </c>
      <c r="DI854" s="314">
        <f t="shared" si="3662"/>
        <v>0</v>
      </c>
      <c r="DJ854" s="313">
        <f t="shared" si="3662"/>
        <v>0</v>
      </c>
      <c r="DK854" s="312">
        <f t="shared" si="3662"/>
        <v>0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671">SUM(B660)</f>
        <v>7.5772994129158514E-2</v>
      </c>
      <c r="C855" s="580">
        <f t="shared" si="3671"/>
        <v>6.7654459043891529E-2</v>
      </c>
      <c r="D855" s="580">
        <f t="shared" si="3671"/>
        <v>0.18943248532289628</v>
      </c>
      <c r="E855" s="580">
        <f t="shared" si="3671"/>
        <v>7.1037181996086107E-2</v>
      </c>
      <c r="F855" s="580">
        <f t="shared" si="3671"/>
        <v>0.12628832354859754</v>
      </c>
      <c r="G855" s="580">
        <f t="shared" si="3671"/>
        <v>0.11839530332681018</v>
      </c>
      <c r="H855" s="580">
        <f t="shared" si="3671"/>
        <v>9.4716242661448138E-2</v>
      </c>
      <c r="I855" s="580">
        <f t="shared" si="3671"/>
        <v>0.14207436399217221</v>
      </c>
      <c r="J855" s="580">
        <f t="shared" si="3671"/>
        <v>0.13530891808778306</v>
      </c>
      <c r="K855" s="580">
        <f t="shared" ref="K855:R855" si="3672">SUM(K660)</f>
        <v>0</v>
      </c>
      <c r="L855" s="580">
        <f t="shared" si="3672"/>
        <v>0</v>
      </c>
      <c r="M855" s="580">
        <f t="shared" si="3672"/>
        <v>0</v>
      </c>
      <c r="N855" s="580">
        <f t="shared" si="3672"/>
        <v>0</v>
      </c>
      <c r="O855" s="580">
        <f t="shared" si="3672"/>
        <v>0</v>
      </c>
      <c r="P855" s="580">
        <f t="shared" si="3672"/>
        <v>0</v>
      </c>
      <c r="Q855" s="580">
        <f t="shared" si="3672"/>
        <v>0</v>
      </c>
      <c r="R855" s="580">
        <f t="shared" si="3672"/>
        <v>0</v>
      </c>
      <c r="S855" s="579"/>
      <c r="T855" s="580">
        <f t="shared" ref="T855:AB855" si="3673">SUM(T660)</f>
        <v>8.8796477495107634E-2</v>
      </c>
      <c r="U855" s="580">
        <f t="shared" si="3673"/>
        <v>9.6868884540117411E-2</v>
      </c>
      <c r="V855" s="580">
        <f t="shared" si="3673"/>
        <v>3.1572080887149384E-2</v>
      </c>
      <c r="W855" s="580">
        <f t="shared" si="3673"/>
        <v>4.7358121330724069E-2</v>
      </c>
      <c r="X855" s="580">
        <f t="shared" si="3673"/>
        <v>0.21311154598825832</v>
      </c>
      <c r="Y855" s="580">
        <f t="shared" si="3673"/>
        <v>0.10824713447022644</v>
      </c>
      <c r="Z855" s="580">
        <f t="shared" si="3673"/>
        <v>7.1037181996086107E-2</v>
      </c>
      <c r="AA855" s="580">
        <f t="shared" si="3673"/>
        <v>0.14207436399217221</v>
      </c>
      <c r="AB855" s="580">
        <f t="shared" si="3673"/>
        <v>5.4123567235113218E-2</v>
      </c>
      <c r="AC855" s="580">
        <f t="shared" ref="AC855:AJ855" si="3674">SUM(AC660)</f>
        <v>0</v>
      </c>
      <c r="AD855" s="580">
        <f t="shared" si="3674"/>
        <v>0</v>
      </c>
      <c r="AE855" s="580">
        <f t="shared" si="3674"/>
        <v>0</v>
      </c>
      <c r="AF855" s="580">
        <f t="shared" si="3674"/>
        <v>0</v>
      </c>
      <c r="AG855" s="580">
        <f t="shared" si="3674"/>
        <v>0</v>
      </c>
      <c r="AH855" s="580">
        <f t="shared" si="3674"/>
        <v>0</v>
      </c>
      <c r="AI855" s="580">
        <f t="shared" si="3674"/>
        <v>0</v>
      </c>
      <c r="AJ855" s="580">
        <f t="shared" si="3674"/>
        <v>0</v>
      </c>
      <c r="AK855" s="579"/>
      <c r="AL855" s="580">
        <f t="shared" ref="AL855:AT855" si="3675">SUM(AL660)</f>
        <v>2.1526418786692762E-2</v>
      </c>
      <c r="AM855" s="580">
        <f t="shared" si="3675"/>
        <v>0</v>
      </c>
      <c r="AN855" s="580">
        <f t="shared" si="3675"/>
        <v>7.1037181996086107E-2</v>
      </c>
      <c r="AO855" s="580">
        <f t="shared" si="3675"/>
        <v>9.4716242661448138E-2</v>
      </c>
      <c r="AP855" s="580">
        <f t="shared" si="3675"/>
        <v>0</v>
      </c>
      <c r="AQ855" s="580">
        <f t="shared" si="3675"/>
        <v>0</v>
      </c>
      <c r="AR855" s="580">
        <f t="shared" si="3675"/>
        <v>0</v>
      </c>
      <c r="AS855" s="580">
        <f t="shared" si="3675"/>
        <v>0</v>
      </c>
      <c r="AT855" s="580">
        <f t="shared" si="3675"/>
        <v>0</v>
      </c>
      <c r="AU855" s="580">
        <f t="shared" ref="AU855:BB855" si="3676">SUM(AU660)</f>
        <v>0</v>
      </c>
      <c r="AV855" s="580">
        <f t="shared" si="3676"/>
        <v>0</v>
      </c>
      <c r="AW855" s="580">
        <f t="shared" si="3676"/>
        <v>0</v>
      </c>
      <c r="AX855" s="580">
        <f t="shared" si="3676"/>
        <v>0</v>
      </c>
      <c r="AY855" s="580">
        <f t="shared" si="3676"/>
        <v>0</v>
      </c>
      <c r="AZ855" s="580">
        <f t="shared" si="3676"/>
        <v>0</v>
      </c>
      <c r="BA855" s="580">
        <f t="shared" si="3676"/>
        <v>0</v>
      </c>
      <c r="BB855" s="580">
        <f t="shared" si="3676"/>
        <v>0</v>
      </c>
      <c r="BC855" s="579"/>
      <c r="BD855" s="580">
        <f t="shared" ref="BD855:BL855" si="3677">SUM(BD660)</f>
        <v>0</v>
      </c>
      <c r="BE855" s="580">
        <f t="shared" si="3677"/>
        <v>0</v>
      </c>
      <c r="BF855" s="580">
        <f t="shared" si="3677"/>
        <v>0</v>
      </c>
      <c r="BG855" s="580">
        <f t="shared" si="3677"/>
        <v>0</v>
      </c>
      <c r="BH855" s="580">
        <f t="shared" si="3677"/>
        <v>0</v>
      </c>
      <c r="BI855" s="580">
        <f t="shared" si="3677"/>
        <v>0</v>
      </c>
      <c r="BJ855" s="580">
        <f t="shared" si="3677"/>
        <v>0</v>
      </c>
      <c r="BK855" s="580">
        <f t="shared" si="3677"/>
        <v>0</v>
      </c>
      <c r="BL855" s="580">
        <f t="shared" si="3677"/>
        <v>0</v>
      </c>
      <c r="BM855" s="580">
        <f t="shared" ref="BM855:BT855" si="3678">SUM(BM660)</f>
        <v>0</v>
      </c>
      <c r="BN855" s="580">
        <f t="shared" si="3678"/>
        <v>0</v>
      </c>
      <c r="BO855" s="580">
        <f t="shared" si="3678"/>
        <v>0</v>
      </c>
      <c r="BP855" s="580">
        <f t="shared" si="3678"/>
        <v>0</v>
      </c>
      <c r="BQ855" s="580">
        <f t="shared" si="3678"/>
        <v>0</v>
      </c>
      <c r="BR855" s="580">
        <f t="shared" si="3678"/>
        <v>0</v>
      </c>
      <c r="BS855" s="580">
        <f t="shared" si="3678"/>
        <v>0</v>
      </c>
      <c r="BT855" s="580">
        <f t="shared" si="3678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4">
        <f t="shared" si="3660"/>
        <v>0</v>
      </c>
      <c r="CF855" s="1115">
        <f t="shared" si="3660"/>
        <v>0</v>
      </c>
      <c r="CG855" s="1115">
        <f t="shared" si="3660"/>
        <v>0</v>
      </c>
      <c r="CH855" s="1115">
        <f t="shared" si="3660"/>
        <v>0</v>
      </c>
      <c r="CI855" s="1115">
        <f t="shared" si="3660"/>
        <v>0</v>
      </c>
      <c r="CJ855" s="1115">
        <f t="shared" si="3660"/>
        <v>0</v>
      </c>
      <c r="CK855" s="1116">
        <f t="shared" si="3660"/>
        <v>0</v>
      </c>
      <c r="CL855" s="1116">
        <f t="shared" si="3660"/>
        <v>0</v>
      </c>
      <c r="CM855" s="1116">
        <f t="shared" si="3660"/>
        <v>0</v>
      </c>
      <c r="CN855" s="1115">
        <f t="shared" si="3660"/>
        <v>0</v>
      </c>
      <c r="CO855" s="1115">
        <f t="shared" si="3660"/>
        <v>0</v>
      </c>
      <c r="CP855" s="1115">
        <f t="shared" si="3660"/>
        <v>0</v>
      </c>
      <c r="CQ855" s="1115">
        <f t="shared" si="3660"/>
        <v>0</v>
      </c>
      <c r="CR855" s="1115">
        <f t="shared" si="3660"/>
        <v>0</v>
      </c>
      <c r="CS855" s="1114">
        <f t="shared" si="3660"/>
        <v>0</v>
      </c>
      <c r="CT855" s="1117">
        <f t="shared" si="3660"/>
        <v>0</v>
      </c>
      <c r="CU855" s="312">
        <f t="shared" si="3661"/>
        <v>0</v>
      </c>
      <c r="CV855" s="313">
        <f t="shared" si="3661"/>
        <v>0</v>
      </c>
      <c r="CW855" s="314">
        <f t="shared" si="3661"/>
        <v>0</v>
      </c>
      <c r="CX855" s="314">
        <f t="shared" si="3661"/>
        <v>0</v>
      </c>
      <c r="CY855" s="314">
        <f t="shared" si="3661"/>
        <v>0</v>
      </c>
      <c r="CZ855" s="314">
        <f t="shared" si="3661"/>
        <v>0</v>
      </c>
      <c r="DA855" s="314">
        <f t="shared" si="3661"/>
        <v>0</v>
      </c>
      <c r="DB855" s="315">
        <f t="shared" si="3661"/>
        <v>0</v>
      </c>
      <c r="DC855" s="315">
        <f t="shared" si="3661"/>
        <v>0</v>
      </c>
      <c r="DD855" s="315">
        <f t="shared" si="3661"/>
        <v>0</v>
      </c>
      <c r="DE855" s="314">
        <f t="shared" si="3662"/>
        <v>0</v>
      </c>
      <c r="DF855" s="314">
        <f t="shared" si="3662"/>
        <v>0</v>
      </c>
      <c r="DG855" s="314">
        <f t="shared" si="3662"/>
        <v>0</v>
      </c>
      <c r="DH855" s="314">
        <f t="shared" si="3662"/>
        <v>0</v>
      </c>
      <c r="DI855" s="314">
        <f t="shared" si="3662"/>
        <v>0</v>
      </c>
      <c r="DJ855" s="313">
        <f t="shared" si="3662"/>
        <v>0</v>
      </c>
      <c r="DK855" s="312">
        <f t="shared" si="3662"/>
        <v>0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679">SUM(B663)</f>
        <v>0</v>
      </c>
      <c r="C856" s="580">
        <f t="shared" si="3679"/>
        <v>0</v>
      </c>
      <c r="D856" s="580">
        <f t="shared" si="3679"/>
        <v>0</v>
      </c>
      <c r="E856" s="580">
        <f t="shared" si="3679"/>
        <v>0</v>
      </c>
      <c r="F856" s="580">
        <f t="shared" si="3679"/>
        <v>0</v>
      </c>
      <c r="G856" s="580">
        <f t="shared" si="3679"/>
        <v>0</v>
      </c>
      <c r="H856" s="580">
        <f t="shared" si="3679"/>
        <v>0</v>
      </c>
      <c r="I856" s="580">
        <f t="shared" si="3679"/>
        <v>0</v>
      </c>
      <c r="J856" s="580">
        <f t="shared" si="3679"/>
        <v>0</v>
      </c>
      <c r="K856" s="580">
        <f t="shared" ref="K856:R856" si="3680">SUM(K663)</f>
        <v>0</v>
      </c>
      <c r="L856" s="580">
        <f t="shared" si="3680"/>
        <v>0</v>
      </c>
      <c r="M856" s="580">
        <f t="shared" si="3680"/>
        <v>0</v>
      </c>
      <c r="N856" s="580">
        <f t="shared" si="3680"/>
        <v>0</v>
      </c>
      <c r="O856" s="580">
        <f t="shared" si="3680"/>
        <v>0</v>
      </c>
      <c r="P856" s="580">
        <f t="shared" si="3680"/>
        <v>0</v>
      </c>
      <c r="Q856" s="580">
        <f t="shared" si="3680"/>
        <v>0</v>
      </c>
      <c r="R856" s="580">
        <f t="shared" si="3680"/>
        <v>0</v>
      </c>
      <c r="S856" s="579"/>
      <c r="T856" s="580">
        <f t="shared" ref="T856:AB856" si="3681">SUM(T663)</f>
        <v>0</v>
      </c>
      <c r="U856" s="580">
        <f t="shared" si="3681"/>
        <v>0</v>
      </c>
      <c r="V856" s="580">
        <f t="shared" si="3681"/>
        <v>0</v>
      </c>
      <c r="W856" s="580">
        <f t="shared" si="3681"/>
        <v>0</v>
      </c>
      <c r="X856" s="580">
        <f t="shared" si="3681"/>
        <v>0</v>
      </c>
      <c r="Y856" s="580">
        <f t="shared" si="3681"/>
        <v>0</v>
      </c>
      <c r="Z856" s="580">
        <f t="shared" si="3681"/>
        <v>0</v>
      </c>
      <c r="AA856" s="580">
        <f t="shared" si="3681"/>
        <v>0</v>
      </c>
      <c r="AB856" s="580">
        <f t="shared" si="3681"/>
        <v>0</v>
      </c>
      <c r="AC856" s="580">
        <f t="shared" ref="AC856:AJ856" si="3682">SUM(AC663)</f>
        <v>0</v>
      </c>
      <c r="AD856" s="580">
        <f t="shared" si="3682"/>
        <v>0</v>
      </c>
      <c r="AE856" s="580">
        <f t="shared" si="3682"/>
        <v>0</v>
      </c>
      <c r="AF856" s="580">
        <f t="shared" si="3682"/>
        <v>0</v>
      </c>
      <c r="AG856" s="580">
        <f t="shared" si="3682"/>
        <v>0</v>
      </c>
      <c r="AH856" s="580">
        <f t="shared" si="3682"/>
        <v>0</v>
      </c>
      <c r="AI856" s="580">
        <f t="shared" si="3682"/>
        <v>0</v>
      </c>
      <c r="AJ856" s="580">
        <f t="shared" si="3682"/>
        <v>0</v>
      </c>
      <c r="AK856" s="579"/>
      <c r="AL856" s="580">
        <f t="shared" ref="AL856:AT856" si="3683">SUM(AL663)</f>
        <v>0</v>
      </c>
      <c r="AM856" s="580">
        <f t="shared" si="3683"/>
        <v>0</v>
      </c>
      <c r="AN856" s="580">
        <f t="shared" si="3683"/>
        <v>0</v>
      </c>
      <c r="AO856" s="580">
        <f t="shared" si="3683"/>
        <v>0</v>
      </c>
      <c r="AP856" s="580">
        <f t="shared" si="3683"/>
        <v>0</v>
      </c>
      <c r="AQ856" s="580">
        <f t="shared" si="3683"/>
        <v>0</v>
      </c>
      <c r="AR856" s="580">
        <f t="shared" si="3683"/>
        <v>0</v>
      </c>
      <c r="AS856" s="580">
        <f t="shared" si="3683"/>
        <v>0</v>
      </c>
      <c r="AT856" s="580">
        <f t="shared" si="3683"/>
        <v>0</v>
      </c>
      <c r="AU856" s="580">
        <f t="shared" ref="AU856:BB856" si="3684">SUM(AU663)</f>
        <v>0</v>
      </c>
      <c r="AV856" s="580">
        <f t="shared" si="3684"/>
        <v>0</v>
      </c>
      <c r="AW856" s="580">
        <f t="shared" si="3684"/>
        <v>0</v>
      </c>
      <c r="AX856" s="580">
        <f t="shared" si="3684"/>
        <v>0</v>
      </c>
      <c r="AY856" s="580">
        <f t="shared" si="3684"/>
        <v>0</v>
      </c>
      <c r="AZ856" s="580">
        <f t="shared" si="3684"/>
        <v>0</v>
      </c>
      <c r="BA856" s="580">
        <f t="shared" si="3684"/>
        <v>0</v>
      </c>
      <c r="BB856" s="580">
        <f t="shared" si="3684"/>
        <v>0</v>
      </c>
      <c r="BC856" s="579"/>
      <c r="BD856" s="580">
        <f t="shared" ref="BD856:BL856" si="3685">SUM(BD663)</f>
        <v>0</v>
      </c>
      <c r="BE856" s="580">
        <f t="shared" si="3685"/>
        <v>0</v>
      </c>
      <c r="BF856" s="580">
        <f t="shared" si="3685"/>
        <v>0</v>
      </c>
      <c r="BG856" s="580">
        <f t="shared" si="3685"/>
        <v>0</v>
      </c>
      <c r="BH856" s="580">
        <f t="shared" si="3685"/>
        <v>0</v>
      </c>
      <c r="BI856" s="580">
        <f t="shared" si="3685"/>
        <v>0</v>
      </c>
      <c r="BJ856" s="580">
        <f t="shared" si="3685"/>
        <v>0</v>
      </c>
      <c r="BK856" s="580">
        <f t="shared" si="3685"/>
        <v>0</v>
      </c>
      <c r="BL856" s="580">
        <f t="shared" si="3685"/>
        <v>0</v>
      </c>
      <c r="BM856" s="580">
        <f t="shared" ref="BM856:BT856" si="3686">SUM(BM663)</f>
        <v>0</v>
      </c>
      <c r="BN856" s="580">
        <f t="shared" si="3686"/>
        <v>0</v>
      </c>
      <c r="BO856" s="580">
        <f t="shared" si="3686"/>
        <v>0</v>
      </c>
      <c r="BP856" s="580">
        <f t="shared" si="3686"/>
        <v>0</v>
      </c>
      <c r="BQ856" s="580">
        <f t="shared" si="3686"/>
        <v>0</v>
      </c>
      <c r="BR856" s="580">
        <f t="shared" si="3686"/>
        <v>0</v>
      </c>
      <c r="BS856" s="580">
        <f t="shared" si="3686"/>
        <v>0</v>
      </c>
      <c r="BT856" s="580">
        <f t="shared" si="3686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4">
        <f t="shared" si="3660"/>
        <v>0</v>
      </c>
      <c r="CF856" s="1115">
        <f t="shared" si="3660"/>
        <v>0</v>
      </c>
      <c r="CG856" s="1115">
        <f t="shared" si="3660"/>
        <v>0</v>
      </c>
      <c r="CH856" s="1115">
        <f t="shared" si="3660"/>
        <v>0</v>
      </c>
      <c r="CI856" s="1115">
        <f t="shared" si="3660"/>
        <v>0</v>
      </c>
      <c r="CJ856" s="1115">
        <f t="shared" si="3660"/>
        <v>0</v>
      </c>
      <c r="CK856" s="1116">
        <f t="shared" si="3660"/>
        <v>0</v>
      </c>
      <c r="CL856" s="1116">
        <f t="shared" si="3660"/>
        <v>0</v>
      </c>
      <c r="CM856" s="1116">
        <f t="shared" si="3660"/>
        <v>0</v>
      </c>
      <c r="CN856" s="1115">
        <f t="shared" si="3660"/>
        <v>0</v>
      </c>
      <c r="CO856" s="1115">
        <f t="shared" si="3660"/>
        <v>0</v>
      </c>
      <c r="CP856" s="1115">
        <f t="shared" si="3660"/>
        <v>0</v>
      </c>
      <c r="CQ856" s="1115">
        <f t="shared" si="3660"/>
        <v>0</v>
      </c>
      <c r="CR856" s="1115">
        <f t="shared" si="3660"/>
        <v>0</v>
      </c>
      <c r="CS856" s="1114">
        <f t="shared" si="3660"/>
        <v>0</v>
      </c>
      <c r="CT856" s="1117">
        <f t="shared" si="3660"/>
        <v>0</v>
      </c>
      <c r="CU856" s="312">
        <f t="shared" si="3661"/>
        <v>0</v>
      </c>
      <c r="CV856" s="313">
        <f t="shared" si="3661"/>
        <v>0</v>
      </c>
      <c r="CW856" s="314">
        <f t="shared" si="3661"/>
        <v>0</v>
      </c>
      <c r="CX856" s="314">
        <f t="shared" si="3661"/>
        <v>0</v>
      </c>
      <c r="CY856" s="314">
        <f t="shared" si="3661"/>
        <v>0</v>
      </c>
      <c r="CZ856" s="314">
        <f t="shared" si="3661"/>
        <v>0</v>
      </c>
      <c r="DA856" s="314">
        <f t="shared" si="3661"/>
        <v>0</v>
      </c>
      <c r="DB856" s="315">
        <f t="shared" si="3661"/>
        <v>0</v>
      </c>
      <c r="DC856" s="315">
        <f t="shared" si="3661"/>
        <v>0</v>
      </c>
      <c r="DD856" s="315">
        <f t="shared" si="3661"/>
        <v>0</v>
      </c>
      <c r="DE856" s="314">
        <f t="shared" si="3662"/>
        <v>0</v>
      </c>
      <c r="DF856" s="314">
        <f t="shared" si="3662"/>
        <v>0</v>
      </c>
      <c r="DG856" s="314">
        <f t="shared" si="3662"/>
        <v>0</v>
      </c>
      <c r="DH856" s="314">
        <f t="shared" si="3662"/>
        <v>0</v>
      </c>
      <c r="DI856" s="314">
        <f t="shared" si="3662"/>
        <v>0</v>
      </c>
      <c r="DJ856" s="313">
        <f t="shared" si="3662"/>
        <v>0</v>
      </c>
      <c r="DK856" s="312">
        <f t="shared" si="3662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8"/>
      <c r="CE857" s="1155"/>
      <c r="CF857" s="1155"/>
      <c r="CG857" s="1155"/>
      <c r="CH857" s="1155"/>
      <c r="CI857" s="1155"/>
      <c r="CJ857" s="1155"/>
      <c r="CK857" s="1155"/>
      <c r="CL857" s="1155"/>
      <c r="CM857" s="1155"/>
      <c r="CN857" s="1155"/>
      <c r="CO857" s="1155"/>
      <c r="CP857" s="1155"/>
      <c r="CQ857" s="1155"/>
      <c r="CR857" s="1155"/>
      <c r="CS857" s="1155"/>
      <c r="CT857" s="1120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687">SUM(C454)</f>
        <v>0</v>
      </c>
      <c r="D858" s="580">
        <f t="shared" si="3687"/>
        <v>0</v>
      </c>
      <c r="E858" s="580">
        <f t="shared" si="3687"/>
        <v>0</v>
      </c>
      <c r="F858" s="580">
        <f t="shared" si="3687"/>
        <v>0</v>
      </c>
      <c r="G858" s="580">
        <f t="shared" si="3687"/>
        <v>0</v>
      </c>
      <c r="H858" s="580">
        <f t="shared" si="3687"/>
        <v>0</v>
      </c>
      <c r="I858" s="580">
        <f t="shared" si="3687"/>
        <v>0</v>
      </c>
      <c r="J858" s="580">
        <f t="shared" si="3687"/>
        <v>0</v>
      </c>
      <c r="K858" s="580">
        <f t="shared" ref="K858:R858" si="3688">SUM(K454)</f>
        <v>0</v>
      </c>
      <c r="L858" s="580">
        <f t="shared" si="3688"/>
        <v>0</v>
      </c>
      <c r="M858" s="580">
        <f t="shared" si="3688"/>
        <v>0</v>
      </c>
      <c r="N858" s="580">
        <f t="shared" si="3688"/>
        <v>0</v>
      </c>
      <c r="O858" s="580">
        <f t="shared" si="3688"/>
        <v>0</v>
      </c>
      <c r="P858" s="580">
        <f t="shared" si="3688"/>
        <v>0</v>
      </c>
      <c r="Q858" s="580">
        <f t="shared" si="3688"/>
        <v>0</v>
      </c>
      <c r="R858" s="580">
        <f t="shared" si="3688"/>
        <v>0</v>
      </c>
      <c r="S858" s="579"/>
      <c r="T858" s="580">
        <f>SUM(T454)</f>
        <v>0</v>
      </c>
      <c r="U858" s="580">
        <f t="shared" ref="U858:AB858" si="3689">SUM(U454)</f>
        <v>0</v>
      </c>
      <c r="V858" s="580">
        <f t="shared" si="3689"/>
        <v>0</v>
      </c>
      <c r="W858" s="580">
        <f t="shared" si="3689"/>
        <v>0</v>
      </c>
      <c r="X858" s="580">
        <f t="shared" si="3689"/>
        <v>0</v>
      </c>
      <c r="Y858" s="580">
        <f t="shared" si="3689"/>
        <v>0</v>
      </c>
      <c r="Z858" s="580">
        <f t="shared" si="3689"/>
        <v>0</v>
      </c>
      <c r="AA858" s="580">
        <f t="shared" si="3689"/>
        <v>0</v>
      </c>
      <c r="AB858" s="580">
        <f t="shared" si="3689"/>
        <v>0</v>
      </c>
      <c r="AC858" s="580">
        <f t="shared" ref="AC858:AJ858" si="3690">SUM(AC454)</f>
        <v>0</v>
      </c>
      <c r="AD858" s="580">
        <f t="shared" si="3690"/>
        <v>0</v>
      </c>
      <c r="AE858" s="580">
        <f t="shared" si="3690"/>
        <v>0</v>
      </c>
      <c r="AF858" s="580">
        <f t="shared" si="3690"/>
        <v>0</v>
      </c>
      <c r="AG858" s="580">
        <f t="shared" si="3690"/>
        <v>0</v>
      </c>
      <c r="AH858" s="580">
        <f t="shared" si="3690"/>
        <v>0</v>
      </c>
      <c r="AI858" s="580">
        <f t="shared" si="3690"/>
        <v>0</v>
      </c>
      <c r="AJ858" s="580">
        <f t="shared" si="3690"/>
        <v>0</v>
      </c>
      <c r="AK858" s="579"/>
      <c r="AL858" s="580">
        <f>SUM(AL454)</f>
        <v>0</v>
      </c>
      <c r="AM858" s="580">
        <f t="shared" ref="AM858:AT858" si="3691">SUM(AM454)</f>
        <v>0</v>
      </c>
      <c r="AN858" s="580">
        <f t="shared" si="3691"/>
        <v>0</v>
      </c>
      <c r="AO858" s="580">
        <f t="shared" si="3691"/>
        <v>0</v>
      </c>
      <c r="AP858" s="580">
        <f t="shared" si="3691"/>
        <v>0</v>
      </c>
      <c r="AQ858" s="580">
        <f t="shared" si="3691"/>
        <v>0</v>
      </c>
      <c r="AR858" s="580">
        <f t="shared" si="3691"/>
        <v>0</v>
      </c>
      <c r="AS858" s="580">
        <f t="shared" si="3691"/>
        <v>0</v>
      </c>
      <c r="AT858" s="580">
        <f t="shared" si="3691"/>
        <v>0</v>
      </c>
      <c r="AU858" s="580">
        <f t="shared" ref="AU858:BB858" si="3692">SUM(AU454)</f>
        <v>0</v>
      </c>
      <c r="AV858" s="580">
        <f t="shared" si="3692"/>
        <v>0</v>
      </c>
      <c r="AW858" s="580">
        <f t="shared" si="3692"/>
        <v>0</v>
      </c>
      <c r="AX858" s="580">
        <f t="shared" si="3692"/>
        <v>0</v>
      </c>
      <c r="AY858" s="580">
        <f t="shared" si="3692"/>
        <v>0</v>
      </c>
      <c r="AZ858" s="580">
        <f t="shared" si="3692"/>
        <v>0</v>
      </c>
      <c r="BA858" s="580">
        <f t="shared" si="3692"/>
        <v>0</v>
      </c>
      <c r="BB858" s="580">
        <f t="shared" si="3692"/>
        <v>0</v>
      </c>
      <c r="BC858" s="579"/>
      <c r="BD858" s="580">
        <f>SUM(BD454)</f>
        <v>0</v>
      </c>
      <c r="BE858" s="580">
        <f t="shared" ref="BE858:BL858" si="3693">SUM(BE454)</f>
        <v>0</v>
      </c>
      <c r="BF858" s="580">
        <f t="shared" si="3693"/>
        <v>0</v>
      </c>
      <c r="BG858" s="580">
        <f t="shared" si="3693"/>
        <v>0</v>
      </c>
      <c r="BH858" s="580">
        <f t="shared" si="3693"/>
        <v>0</v>
      </c>
      <c r="BI858" s="580">
        <f t="shared" si="3693"/>
        <v>0</v>
      </c>
      <c r="BJ858" s="580">
        <f t="shared" si="3693"/>
        <v>0</v>
      </c>
      <c r="BK858" s="580">
        <f t="shared" si="3693"/>
        <v>0</v>
      </c>
      <c r="BL858" s="580">
        <f t="shared" si="3693"/>
        <v>0</v>
      </c>
      <c r="BM858" s="580">
        <f t="shared" ref="BM858:BT858" si="3694">SUM(BM454)</f>
        <v>0</v>
      </c>
      <c r="BN858" s="580">
        <f t="shared" si="3694"/>
        <v>0</v>
      </c>
      <c r="BO858" s="580">
        <f t="shared" si="3694"/>
        <v>0</v>
      </c>
      <c r="BP858" s="580">
        <f t="shared" si="3694"/>
        <v>0</v>
      </c>
      <c r="BQ858" s="580">
        <f t="shared" si="3694"/>
        <v>0</v>
      </c>
      <c r="BR858" s="580">
        <f t="shared" si="3694"/>
        <v>0</v>
      </c>
      <c r="BS858" s="580">
        <f t="shared" si="3694"/>
        <v>0</v>
      </c>
      <c r="BT858" s="580">
        <f t="shared" si="3694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695">IF(DL858&lt;3,"",(SUM(B858:R858)-MIN(B858:R858)-MAX(B858:R858))/(DL858-2))</f>
        <v>0</v>
      </c>
      <c r="CA858" s="398">
        <f t="shared" ref="CA858:CA886" si="3696">IF(DM858&lt;3,"",(SUM(T858:AJ858)-MIN(T858:AJ858)-MAX(T858:AJ858))/(DM858-2))</f>
        <v>0</v>
      </c>
      <c r="CB858" s="398">
        <f t="shared" ref="CB858:CB886" si="3697">IF(DN858&lt;3,"",(SUM(AL858:BB858)-MIN(AL858:BB858)-MAX(AL858:BB858))/(DN858-2))</f>
        <v>0</v>
      </c>
      <c r="CC858" s="465">
        <f t="shared" ref="CC858:CC886" si="3698">IF(DO858&lt;3,"",(SUM(BD858:BT858)-MIN(BD858:BT858)-MAX(BD858:BT858))/(DO858-2))</f>
        <v>0</v>
      </c>
      <c r="CD858" s="1113">
        <f t="shared" ref="CD858:CS873" si="369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4">
        <f t="shared" si="3699"/>
        <v>0</v>
      </c>
      <c r="CF858" s="1115">
        <f t="shared" si="3699"/>
        <v>0</v>
      </c>
      <c r="CG858" s="1115">
        <f t="shared" si="3699"/>
        <v>0</v>
      </c>
      <c r="CH858" s="1115">
        <f t="shared" si="3699"/>
        <v>0</v>
      </c>
      <c r="CI858" s="1115">
        <f t="shared" si="3699"/>
        <v>0</v>
      </c>
      <c r="CJ858" s="1115">
        <f t="shared" si="3699"/>
        <v>0</v>
      </c>
      <c r="CK858" s="1116">
        <f t="shared" si="3699"/>
        <v>0</v>
      </c>
      <c r="CL858" s="1116">
        <f t="shared" si="3699"/>
        <v>0</v>
      </c>
      <c r="CM858" s="1116">
        <f t="shared" si="3699"/>
        <v>0</v>
      </c>
      <c r="CN858" s="1115">
        <f t="shared" si="3699"/>
        <v>0</v>
      </c>
      <c r="CO858" s="1115">
        <f t="shared" si="3699"/>
        <v>0</v>
      </c>
      <c r="CP858" s="1115">
        <f t="shared" si="3699"/>
        <v>0</v>
      </c>
      <c r="CQ858" s="1115">
        <f t="shared" si="3699"/>
        <v>0</v>
      </c>
      <c r="CR858" s="1115">
        <f t="shared" si="3699"/>
        <v>0</v>
      </c>
      <c r="CS858" s="1114">
        <f t="shared" si="3699"/>
        <v>0</v>
      </c>
      <c r="CT858" s="1145">
        <f t="shared" ref="CT858:CT886" si="370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9">
        <f t="shared" ref="CU858:DJ873" si="370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8">
        <f t="shared" si="3701"/>
        <v>0</v>
      </c>
      <c r="CW858" s="1129">
        <f t="shared" si="3701"/>
        <v>0</v>
      </c>
      <c r="CX858" s="1129">
        <f t="shared" si="3701"/>
        <v>0</v>
      </c>
      <c r="CY858" s="1129">
        <f t="shared" si="3701"/>
        <v>0</v>
      </c>
      <c r="CZ858" s="1129">
        <f t="shared" si="3701"/>
        <v>0</v>
      </c>
      <c r="DA858" s="1129">
        <f t="shared" si="3701"/>
        <v>0</v>
      </c>
      <c r="DB858" s="1130">
        <f t="shared" si="3701"/>
        <v>0</v>
      </c>
      <c r="DC858" s="1130">
        <f t="shared" si="3701"/>
        <v>0</v>
      </c>
      <c r="DD858" s="1130">
        <f t="shared" si="3701"/>
        <v>0</v>
      </c>
      <c r="DE858" s="1129">
        <f t="shared" si="3701"/>
        <v>0</v>
      </c>
      <c r="DF858" s="1129">
        <f t="shared" si="3701"/>
        <v>0</v>
      </c>
      <c r="DG858" s="1129">
        <f t="shared" si="3701"/>
        <v>0</v>
      </c>
      <c r="DH858" s="1129">
        <f t="shared" si="3701"/>
        <v>0</v>
      </c>
      <c r="DI858" s="1129">
        <f t="shared" si="3701"/>
        <v>0</v>
      </c>
      <c r="DJ858" s="1128">
        <f t="shared" si="3701"/>
        <v>0</v>
      </c>
      <c r="DK858" s="1199">
        <f t="shared" ref="DK858:DK886" si="370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03">COUNT(B858:R858)</f>
        <v>17</v>
      </c>
      <c r="DM858" s="66">
        <f t="shared" ref="DM858:DM886" si="3704">COUNT(T858:AJ858)</f>
        <v>17</v>
      </c>
      <c r="DN858" s="66">
        <f t="shared" ref="DN858:DN886" si="3705">COUNT(AL858:BB858)</f>
        <v>17</v>
      </c>
      <c r="DO858" s="66">
        <f t="shared" ref="DO858:DO886" si="3706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07">SUM(C463)</f>
        <v>7.1037181996086107E-2</v>
      </c>
      <c r="D859" s="580">
        <f t="shared" si="3707"/>
        <v>0.12628832354859754</v>
      </c>
      <c r="E859" s="580">
        <f t="shared" si="3707"/>
        <v>5.5251141552511415E-2</v>
      </c>
      <c r="F859" s="580">
        <f t="shared" si="3707"/>
        <v>0.11050228310502283</v>
      </c>
      <c r="G859" s="580">
        <f t="shared" si="3707"/>
        <v>0.11839530332681018</v>
      </c>
      <c r="H859" s="580">
        <f t="shared" si="3707"/>
        <v>0</v>
      </c>
      <c r="I859" s="580">
        <f t="shared" si="3707"/>
        <v>3.1572080887149384E-2</v>
      </c>
      <c r="J859" s="580">
        <f t="shared" si="3707"/>
        <v>0.10824713447022644</v>
      </c>
      <c r="K859" s="580">
        <f t="shared" ref="K859:R859" si="3708">SUM(K463)</f>
        <v>0</v>
      </c>
      <c r="L859" s="580">
        <f t="shared" si="3708"/>
        <v>0</v>
      </c>
      <c r="M859" s="580">
        <f t="shared" si="3708"/>
        <v>0</v>
      </c>
      <c r="N859" s="580">
        <f t="shared" si="3708"/>
        <v>0</v>
      </c>
      <c r="O859" s="580">
        <f t="shared" si="3708"/>
        <v>0</v>
      </c>
      <c r="P859" s="580">
        <f t="shared" si="3708"/>
        <v>0</v>
      </c>
      <c r="Q859" s="580">
        <f t="shared" si="3708"/>
        <v>0</v>
      </c>
      <c r="R859" s="580">
        <f t="shared" si="3708"/>
        <v>0</v>
      </c>
      <c r="S859" s="579"/>
      <c r="T859" s="580">
        <f t="shared" ref="T859:AB859" si="3709">SUM(T463)</f>
        <v>0</v>
      </c>
      <c r="U859" s="580">
        <f t="shared" si="3709"/>
        <v>4.3052837573385523E-2</v>
      </c>
      <c r="V859" s="580">
        <f t="shared" si="3709"/>
        <v>0.11839530332681018</v>
      </c>
      <c r="W859" s="580">
        <f t="shared" si="3709"/>
        <v>0</v>
      </c>
      <c r="X859" s="580">
        <f t="shared" si="3709"/>
        <v>0</v>
      </c>
      <c r="Y859" s="580">
        <f t="shared" si="3709"/>
        <v>0.16237070170533965</v>
      </c>
      <c r="Z859" s="580">
        <f t="shared" si="3709"/>
        <v>3.5518590998043054E-2</v>
      </c>
      <c r="AA859" s="580">
        <f t="shared" si="3709"/>
        <v>1.8943248532289628E-2</v>
      </c>
      <c r="AB859" s="580">
        <f t="shared" si="3709"/>
        <v>0.16237070170533965</v>
      </c>
      <c r="AC859" s="580">
        <f t="shared" ref="AC859:AJ859" si="3710">SUM(AC463)</f>
        <v>0</v>
      </c>
      <c r="AD859" s="580">
        <f t="shared" si="3710"/>
        <v>0</v>
      </c>
      <c r="AE859" s="580">
        <f t="shared" si="3710"/>
        <v>0</v>
      </c>
      <c r="AF859" s="580">
        <f t="shared" si="3710"/>
        <v>0</v>
      </c>
      <c r="AG859" s="580">
        <f t="shared" si="3710"/>
        <v>0</v>
      </c>
      <c r="AH859" s="580">
        <f t="shared" si="3710"/>
        <v>0</v>
      </c>
      <c r="AI859" s="580">
        <f t="shared" si="3710"/>
        <v>0</v>
      </c>
      <c r="AJ859" s="580">
        <f t="shared" si="3710"/>
        <v>0</v>
      </c>
      <c r="AK859" s="579"/>
      <c r="AL859" s="580">
        <f t="shared" ref="AL859:AT859" si="3711">SUM(AL463)</f>
        <v>0.10332681017612524</v>
      </c>
      <c r="AM859" s="580">
        <f t="shared" si="3711"/>
        <v>0.11050228310502283</v>
      </c>
      <c r="AN859" s="580">
        <f t="shared" si="3711"/>
        <v>0.18943248532289628</v>
      </c>
      <c r="AO859" s="580">
        <f t="shared" si="3711"/>
        <v>0</v>
      </c>
      <c r="AP859" s="580">
        <f t="shared" si="3711"/>
        <v>0.25257664709719507</v>
      </c>
      <c r="AQ859" s="580">
        <f t="shared" si="3711"/>
        <v>0</v>
      </c>
      <c r="AR859" s="580">
        <f t="shared" si="3711"/>
        <v>0</v>
      </c>
      <c r="AS859" s="580">
        <f t="shared" si="3711"/>
        <v>0</v>
      </c>
      <c r="AT859" s="580">
        <f t="shared" si="3711"/>
        <v>0</v>
      </c>
      <c r="AU859" s="580">
        <f t="shared" ref="AU859:BB859" si="3712">SUM(AU463)</f>
        <v>0</v>
      </c>
      <c r="AV859" s="580">
        <f t="shared" si="3712"/>
        <v>0</v>
      </c>
      <c r="AW859" s="580">
        <f t="shared" si="3712"/>
        <v>0</v>
      </c>
      <c r="AX859" s="580">
        <f t="shared" si="3712"/>
        <v>0</v>
      </c>
      <c r="AY859" s="580">
        <f t="shared" si="3712"/>
        <v>0</v>
      </c>
      <c r="AZ859" s="580">
        <f t="shared" si="3712"/>
        <v>0</v>
      </c>
      <c r="BA859" s="580">
        <f t="shared" si="3712"/>
        <v>0</v>
      </c>
      <c r="BB859" s="580">
        <f t="shared" si="3712"/>
        <v>0</v>
      </c>
      <c r="BC859" s="579"/>
      <c r="BD859" s="580">
        <f t="shared" ref="BD859:BL859" si="3713">SUM(BD463)</f>
        <v>0</v>
      </c>
      <c r="BE859" s="580">
        <f t="shared" si="3713"/>
        <v>0</v>
      </c>
      <c r="BF859" s="580">
        <f t="shared" si="3713"/>
        <v>0</v>
      </c>
      <c r="BG859" s="580">
        <f t="shared" si="3713"/>
        <v>0</v>
      </c>
      <c r="BH859" s="580">
        <f t="shared" si="3713"/>
        <v>0</v>
      </c>
      <c r="BI859" s="580">
        <f t="shared" si="3713"/>
        <v>0.24355605255800952</v>
      </c>
      <c r="BJ859" s="580">
        <f t="shared" si="3713"/>
        <v>0</v>
      </c>
      <c r="BK859" s="580">
        <f t="shared" si="3713"/>
        <v>0</v>
      </c>
      <c r="BL859" s="580">
        <f t="shared" si="3713"/>
        <v>0</v>
      </c>
      <c r="BM859" s="580">
        <f t="shared" ref="BM859:BT859" si="3714">SUM(BM463)</f>
        <v>0</v>
      </c>
      <c r="BN859" s="580">
        <f t="shared" si="3714"/>
        <v>0</v>
      </c>
      <c r="BO859" s="580">
        <f t="shared" si="3714"/>
        <v>0</v>
      </c>
      <c r="BP859" s="580">
        <f t="shared" si="3714"/>
        <v>0</v>
      </c>
      <c r="BQ859" s="580">
        <f t="shared" si="3714"/>
        <v>0</v>
      </c>
      <c r="BR859" s="580">
        <f t="shared" si="3714"/>
        <v>0</v>
      </c>
      <c r="BS859" s="580">
        <f t="shared" si="3714"/>
        <v>0</v>
      </c>
      <c r="BT859" s="580">
        <f t="shared" si="3714"/>
        <v>0</v>
      </c>
      <c r="BU859" s="579"/>
      <c r="BV859" s="580">
        <f>SUM(BV463)</f>
        <v>0</v>
      </c>
      <c r="BW859" s="580">
        <f>SUM(BW463)</f>
        <v>0</v>
      </c>
      <c r="BX859" s="580">
        <f>SUM(BX463)</f>
        <v>0</v>
      </c>
      <c r="BY859" s="580">
        <f>SUM(BY463)</f>
        <v>0</v>
      </c>
      <c r="BZ859" s="398">
        <f t="shared" si="3695"/>
        <v>3.5526108160159033E-2</v>
      </c>
      <c r="CA859" s="398">
        <f t="shared" si="3696"/>
        <v>2.5218712142391204E-2</v>
      </c>
      <c r="CB859" s="398">
        <f t="shared" si="3697"/>
        <v>2.6884105240269622E-2</v>
      </c>
      <c r="CC859" s="465">
        <f t="shared" si="3698"/>
        <v>0</v>
      </c>
      <c r="CD859" s="1113">
        <f t="shared" si="3699"/>
        <v>0</v>
      </c>
      <c r="CE859" s="1114">
        <f t="shared" si="3699"/>
        <v>0</v>
      </c>
      <c r="CF859" s="1115">
        <f t="shared" si="3699"/>
        <v>0</v>
      </c>
      <c r="CG859" s="1115">
        <f t="shared" si="3699"/>
        <v>0</v>
      </c>
      <c r="CH859" s="1115">
        <f t="shared" si="3699"/>
        <v>0</v>
      </c>
      <c r="CI859" s="1115">
        <f t="shared" si="3699"/>
        <v>0</v>
      </c>
      <c r="CJ859" s="1115">
        <f t="shared" si="3699"/>
        <v>0</v>
      </c>
      <c r="CK859" s="1116">
        <f t="shared" si="3699"/>
        <v>0</v>
      </c>
      <c r="CL859" s="1116">
        <f t="shared" si="3699"/>
        <v>0</v>
      </c>
      <c r="CM859" s="1116">
        <f t="shared" si="3699"/>
        <v>0</v>
      </c>
      <c r="CN859" s="1115">
        <f t="shared" si="3699"/>
        <v>0</v>
      </c>
      <c r="CO859" s="1115">
        <f t="shared" si="3699"/>
        <v>0</v>
      </c>
      <c r="CP859" s="1115">
        <f t="shared" si="3699"/>
        <v>0</v>
      </c>
      <c r="CQ859" s="1115">
        <f t="shared" si="3699"/>
        <v>0.10332681017612524</v>
      </c>
      <c r="CR859" s="1115">
        <f t="shared" si="3699"/>
        <v>0.11050228310502283</v>
      </c>
      <c r="CS859" s="1114">
        <f t="shared" si="3699"/>
        <v>0.18943248532289628</v>
      </c>
      <c r="CT859" s="1145">
        <f t="shared" si="3700"/>
        <v>0.25257664709719507</v>
      </c>
      <c r="CU859" s="1199">
        <f t="shared" si="3701"/>
        <v>0</v>
      </c>
      <c r="CV859" s="1128">
        <f t="shared" si="3701"/>
        <v>0</v>
      </c>
      <c r="CW859" s="1129">
        <f t="shared" si="3701"/>
        <v>0</v>
      </c>
      <c r="CX859" s="1129">
        <f t="shared" si="3701"/>
        <v>0</v>
      </c>
      <c r="CY859" s="1129">
        <f t="shared" si="3701"/>
        <v>0</v>
      </c>
      <c r="CZ859" s="1129">
        <f t="shared" si="3701"/>
        <v>0</v>
      </c>
      <c r="DA859" s="1129">
        <f t="shared" si="3701"/>
        <v>0</v>
      </c>
      <c r="DB859" s="1130">
        <f t="shared" si="3701"/>
        <v>0</v>
      </c>
      <c r="DC859" s="1130">
        <f t="shared" si="3701"/>
        <v>0</v>
      </c>
      <c r="DD859" s="1130">
        <f t="shared" si="3701"/>
        <v>0</v>
      </c>
      <c r="DE859" s="1129">
        <f t="shared" si="3701"/>
        <v>0</v>
      </c>
      <c r="DF859" s="1129">
        <f t="shared" si="3701"/>
        <v>0</v>
      </c>
      <c r="DG859" s="1129">
        <f t="shared" si="3701"/>
        <v>0</v>
      </c>
      <c r="DH859" s="1129">
        <f t="shared" si="3701"/>
        <v>0</v>
      </c>
      <c r="DI859" s="1129">
        <f t="shared" si="3701"/>
        <v>0</v>
      </c>
      <c r="DJ859" s="1128">
        <f t="shared" si="3701"/>
        <v>0</v>
      </c>
      <c r="DK859" s="1199">
        <f t="shared" si="3702"/>
        <v>0.24355605255800952</v>
      </c>
      <c r="DL859" s="428">
        <f t="shared" si="3703"/>
        <v>17</v>
      </c>
      <c r="DM859" s="66">
        <f t="shared" si="3704"/>
        <v>17</v>
      </c>
      <c r="DN859" s="66">
        <f t="shared" si="3705"/>
        <v>17</v>
      </c>
      <c r="DO859" s="66">
        <f t="shared" si="3706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15">SUM(C472)</f>
        <v>3.2988537880905785E-3</v>
      </c>
      <c r="D860" s="580">
        <f t="shared" si="3715"/>
        <v>9.2367906066536207E-2</v>
      </c>
      <c r="E860" s="580">
        <f t="shared" si="3715"/>
        <v>0</v>
      </c>
      <c r="F860" s="580">
        <f t="shared" si="3715"/>
        <v>0</v>
      </c>
      <c r="G860" s="580">
        <f t="shared" si="3715"/>
        <v>8.6594911937377689E-3</v>
      </c>
      <c r="H860" s="580">
        <f t="shared" si="3715"/>
        <v>0</v>
      </c>
      <c r="I860" s="580">
        <f t="shared" si="3715"/>
        <v>0</v>
      </c>
      <c r="J860" s="580">
        <f t="shared" si="3715"/>
        <v>0</v>
      </c>
      <c r="K860" s="580">
        <f t="shared" ref="K860:R860" si="3716">SUM(K472)</f>
        <v>0</v>
      </c>
      <c r="L860" s="580">
        <f t="shared" si="3716"/>
        <v>0</v>
      </c>
      <c r="M860" s="580">
        <f t="shared" si="3716"/>
        <v>0</v>
      </c>
      <c r="N860" s="580">
        <f t="shared" si="3716"/>
        <v>0</v>
      </c>
      <c r="O860" s="580">
        <f t="shared" si="3716"/>
        <v>0</v>
      </c>
      <c r="P860" s="580">
        <f t="shared" si="3716"/>
        <v>0</v>
      </c>
      <c r="Q860" s="580">
        <f t="shared" si="3716"/>
        <v>0</v>
      </c>
      <c r="R860" s="580">
        <f t="shared" si="3716"/>
        <v>0</v>
      </c>
      <c r="S860" s="579"/>
      <c r="T860" s="580">
        <f>SUM(T472)</f>
        <v>1.4432485322896282E-3</v>
      </c>
      <c r="U860" s="580">
        <f t="shared" ref="U860:AB860" si="3717">SUM(U472)</f>
        <v>0</v>
      </c>
      <c r="V860" s="580">
        <f t="shared" si="3717"/>
        <v>0</v>
      </c>
      <c r="W860" s="580">
        <f t="shared" si="3717"/>
        <v>1.8473581213307239E-2</v>
      </c>
      <c r="X860" s="580">
        <f t="shared" si="3717"/>
        <v>0</v>
      </c>
      <c r="Y860" s="580">
        <f t="shared" si="3717"/>
        <v>0</v>
      </c>
      <c r="Z860" s="580">
        <f t="shared" si="3717"/>
        <v>1.1545988258317025E-3</v>
      </c>
      <c r="AA860" s="580">
        <f t="shared" si="3717"/>
        <v>9.2367906066536201E-4</v>
      </c>
      <c r="AB860" s="580">
        <f t="shared" si="3717"/>
        <v>0</v>
      </c>
      <c r="AC860" s="580">
        <f t="shared" ref="AC860:AJ860" si="3718">SUM(AC472)</f>
        <v>0</v>
      </c>
      <c r="AD860" s="580">
        <f t="shared" si="3718"/>
        <v>0</v>
      </c>
      <c r="AE860" s="580">
        <f t="shared" si="3718"/>
        <v>0</v>
      </c>
      <c r="AF860" s="580">
        <f t="shared" si="3718"/>
        <v>0</v>
      </c>
      <c r="AG860" s="580">
        <f t="shared" si="3718"/>
        <v>0</v>
      </c>
      <c r="AH860" s="580">
        <f t="shared" si="3718"/>
        <v>0</v>
      </c>
      <c r="AI860" s="580">
        <f t="shared" si="3718"/>
        <v>0</v>
      </c>
      <c r="AJ860" s="580">
        <f t="shared" si="3718"/>
        <v>0</v>
      </c>
      <c r="AK860" s="579"/>
      <c r="AL860" s="580">
        <f>SUM(AL472)</f>
        <v>2.5191247109055327E-2</v>
      </c>
      <c r="AM860" s="580">
        <f t="shared" ref="AM860:AT860" si="3719">SUM(AM472)</f>
        <v>0</v>
      </c>
      <c r="AN860" s="580">
        <f t="shared" si="3719"/>
        <v>0</v>
      </c>
      <c r="AO860" s="580">
        <f t="shared" si="3719"/>
        <v>4.6183953033268103E-2</v>
      </c>
      <c r="AP860" s="580">
        <f t="shared" si="3719"/>
        <v>0</v>
      </c>
      <c r="AQ860" s="580">
        <f t="shared" si="3719"/>
        <v>0</v>
      </c>
      <c r="AR860" s="580">
        <f t="shared" si="3719"/>
        <v>1.1545988258317026E-2</v>
      </c>
      <c r="AS860" s="580">
        <f t="shared" si="3719"/>
        <v>6.9275929549902152E-2</v>
      </c>
      <c r="AT860" s="580">
        <f t="shared" si="3719"/>
        <v>3.6947162426614479E-2</v>
      </c>
      <c r="AU860" s="580">
        <f t="shared" ref="AU860:BB860" si="3720">SUM(AU472)</f>
        <v>0</v>
      </c>
      <c r="AV860" s="580">
        <f t="shared" si="3720"/>
        <v>0</v>
      </c>
      <c r="AW860" s="580">
        <f t="shared" si="3720"/>
        <v>0</v>
      </c>
      <c r="AX860" s="580">
        <f t="shared" si="3720"/>
        <v>0</v>
      </c>
      <c r="AY860" s="580">
        <f t="shared" si="3720"/>
        <v>0</v>
      </c>
      <c r="AZ860" s="580">
        <f t="shared" si="3720"/>
        <v>0</v>
      </c>
      <c r="BA860" s="580">
        <f t="shared" si="3720"/>
        <v>0</v>
      </c>
      <c r="BB860" s="580">
        <f t="shared" si="3720"/>
        <v>0</v>
      </c>
      <c r="BC860" s="579"/>
      <c r="BD860" s="580">
        <f>SUM(BD472)</f>
        <v>0</v>
      </c>
      <c r="BE860" s="580">
        <f t="shared" ref="BE860:BL860" si="3721">SUM(BE472)</f>
        <v>0</v>
      </c>
      <c r="BF860" s="580">
        <f t="shared" si="3721"/>
        <v>0</v>
      </c>
      <c r="BG860" s="580">
        <f t="shared" si="3721"/>
        <v>4.6183953033268098E-3</v>
      </c>
      <c r="BH860" s="580">
        <f t="shared" si="3721"/>
        <v>9.2367906066536196E-3</v>
      </c>
      <c r="BI860" s="580">
        <f t="shared" si="3721"/>
        <v>0</v>
      </c>
      <c r="BJ860" s="580">
        <f t="shared" si="3721"/>
        <v>4.6183953033268103E-2</v>
      </c>
      <c r="BK860" s="580">
        <f t="shared" si="3721"/>
        <v>0</v>
      </c>
      <c r="BL860" s="580">
        <f t="shared" si="3721"/>
        <v>6.1578604044357464E-2</v>
      </c>
      <c r="BM860" s="580">
        <f t="shared" ref="BM860:BT860" si="3722">SUM(BM472)</f>
        <v>0</v>
      </c>
      <c r="BN860" s="580">
        <f t="shared" si="3722"/>
        <v>0</v>
      </c>
      <c r="BO860" s="580">
        <f t="shared" si="3722"/>
        <v>0</v>
      </c>
      <c r="BP860" s="580">
        <f t="shared" si="3722"/>
        <v>0</v>
      </c>
      <c r="BQ860" s="580">
        <f t="shared" si="3722"/>
        <v>0</v>
      </c>
      <c r="BR860" s="580">
        <f t="shared" si="3722"/>
        <v>0</v>
      </c>
      <c r="BS860" s="580">
        <f t="shared" si="3722"/>
        <v>0</v>
      </c>
      <c r="BT860" s="580">
        <f t="shared" si="3722"/>
        <v>0</v>
      </c>
      <c r="BU860" s="579"/>
      <c r="BV860" s="580">
        <f>SUM(BV472)</f>
        <v>0</v>
      </c>
      <c r="BW860" s="580">
        <f>SUM(BW472)</f>
        <v>0</v>
      </c>
      <c r="BX860" s="580">
        <f>SUM(BX472)</f>
        <v>0</v>
      </c>
      <c r="BY860" s="580">
        <f>SUM(BY472)</f>
        <v>0</v>
      </c>
      <c r="BZ860" s="398">
        <f t="shared" si="3695"/>
        <v>7.9722299878855674E-4</v>
      </c>
      <c r="CA860" s="398">
        <f t="shared" si="3696"/>
        <v>2.3476842791911266E-4</v>
      </c>
      <c r="CB860" s="398">
        <f t="shared" si="3697"/>
        <v>7.9912233884836623E-3</v>
      </c>
      <c r="CC860" s="465">
        <f t="shared" si="3698"/>
        <v>4.0026092628832359E-3</v>
      </c>
      <c r="CD860" s="1113">
        <f t="shared" si="3699"/>
        <v>0</v>
      </c>
      <c r="CE860" s="1114">
        <f t="shared" si="3699"/>
        <v>0</v>
      </c>
      <c r="CF860" s="1115">
        <f t="shared" si="3699"/>
        <v>0</v>
      </c>
      <c r="CG860" s="1115">
        <f t="shared" si="3699"/>
        <v>0</v>
      </c>
      <c r="CH860" s="1115">
        <f t="shared" si="3699"/>
        <v>0</v>
      </c>
      <c r="CI860" s="1115">
        <f t="shared" si="3699"/>
        <v>0</v>
      </c>
      <c r="CJ860" s="1115">
        <f t="shared" si="3699"/>
        <v>0</v>
      </c>
      <c r="CK860" s="1116">
        <f t="shared" si="3699"/>
        <v>0</v>
      </c>
      <c r="CL860" s="1116">
        <f t="shared" si="3699"/>
        <v>0</v>
      </c>
      <c r="CM860" s="1116">
        <f t="shared" si="3699"/>
        <v>0</v>
      </c>
      <c r="CN860" s="1115">
        <f t="shared" si="3699"/>
        <v>0</v>
      </c>
      <c r="CO860" s="1115">
        <f t="shared" si="3699"/>
        <v>0</v>
      </c>
      <c r="CP860" s="1115">
        <f t="shared" si="3699"/>
        <v>1.1545988258317026E-2</v>
      </c>
      <c r="CQ860" s="1115">
        <f t="shared" si="3699"/>
        <v>2.5191247109055327E-2</v>
      </c>
      <c r="CR860" s="1115">
        <f t="shared" si="3699"/>
        <v>3.6947162426614479E-2</v>
      </c>
      <c r="CS860" s="1114">
        <f t="shared" si="3699"/>
        <v>4.6183953033268103E-2</v>
      </c>
      <c r="CT860" s="1145">
        <f t="shared" si="3700"/>
        <v>6.9275929549902152E-2</v>
      </c>
      <c r="CU860" s="1199">
        <f t="shared" si="3701"/>
        <v>0</v>
      </c>
      <c r="CV860" s="1128">
        <f t="shared" si="3701"/>
        <v>0</v>
      </c>
      <c r="CW860" s="1129">
        <f t="shared" si="3701"/>
        <v>0</v>
      </c>
      <c r="CX860" s="1129">
        <f t="shared" si="3701"/>
        <v>0</v>
      </c>
      <c r="CY860" s="1129">
        <f t="shared" si="3701"/>
        <v>0</v>
      </c>
      <c r="CZ860" s="1129">
        <f t="shared" si="3701"/>
        <v>0</v>
      </c>
      <c r="DA860" s="1129">
        <f t="shared" si="3701"/>
        <v>0</v>
      </c>
      <c r="DB860" s="1130">
        <f t="shared" si="3701"/>
        <v>0</v>
      </c>
      <c r="DC860" s="1130">
        <f t="shared" si="3701"/>
        <v>0</v>
      </c>
      <c r="DD860" s="1130">
        <f t="shared" si="3701"/>
        <v>0</v>
      </c>
      <c r="DE860" s="1129">
        <f t="shared" si="3701"/>
        <v>0</v>
      </c>
      <c r="DF860" s="1129">
        <f t="shared" si="3701"/>
        <v>0</v>
      </c>
      <c r="DG860" s="1129">
        <f t="shared" si="3701"/>
        <v>0</v>
      </c>
      <c r="DH860" s="1129">
        <f t="shared" si="3701"/>
        <v>4.6183953033268098E-3</v>
      </c>
      <c r="DI860" s="1129">
        <f t="shared" si="3701"/>
        <v>9.2367906066536196E-3</v>
      </c>
      <c r="DJ860" s="1128">
        <f t="shared" si="3701"/>
        <v>4.6183953033268103E-2</v>
      </c>
      <c r="DK860" s="1199">
        <f t="shared" si="3702"/>
        <v>6.1578604044357464E-2</v>
      </c>
      <c r="DL860" s="428">
        <f t="shared" si="3703"/>
        <v>17</v>
      </c>
      <c r="DM860" s="66">
        <f t="shared" si="3704"/>
        <v>17</v>
      </c>
      <c r="DN860" s="66">
        <f t="shared" si="3705"/>
        <v>17</v>
      </c>
      <c r="DO860" s="66">
        <f t="shared" si="3706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23">SUM(C481)</f>
        <v>0</v>
      </c>
      <c r="D861" s="580">
        <f t="shared" si="3723"/>
        <v>0</v>
      </c>
      <c r="E861" s="580">
        <f t="shared" si="3723"/>
        <v>0</v>
      </c>
      <c r="F861" s="580">
        <f t="shared" si="3723"/>
        <v>0</v>
      </c>
      <c r="G861" s="580">
        <f t="shared" si="3723"/>
        <v>0</v>
      </c>
      <c r="H861" s="580">
        <f t="shared" si="3723"/>
        <v>7.7190693629049806E-3</v>
      </c>
      <c r="I861" s="580">
        <f t="shared" si="3723"/>
        <v>0</v>
      </c>
      <c r="J861" s="580">
        <f t="shared" si="3723"/>
        <v>0</v>
      </c>
      <c r="K861" s="580">
        <f t="shared" ref="K861:R861" si="3724">SUM(K481)</f>
        <v>0</v>
      </c>
      <c r="L861" s="580">
        <f t="shared" si="3724"/>
        <v>0</v>
      </c>
      <c r="M861" s="580">
        <f t="shared" si="3724"/>
        <v>0</v>
      </c>
      <c r="N861" s="580">
        <f t="shared" si="3724"/>
        <v>0</v>
      </c>
      <c r="O861" s="580">
        <f t="shared" si="3724"/>
        <v>0</v>
      </c>
      <c r="P861" s="580">
        <f t="shared" si="3724"/>
        <v>0</v>
      </c>
      <c r="Q861" s="580">
        <f t="shared" si="3724"/>
        <v>0</v>
      </c>
      <c r="R861" s="580">
        <f t="shared" si="3724"/>
        <v>0</v>
      </c>
      <c r="S861" s="579"/>
      <c r="T861" s="580">
        <f t="shared" ref="T861:AB861" si="3725">SUM(T481)</f>
        <v>0</v>
      </c>
      <c r="U861" s="580">
        <f t="shared" si="3725"/>
        <v>0</v>
      </c>
      <c r="V861" s="580">
        <f t="shared" si="3725"/>
        <v>0</v>
      </c>
      <c r="W861" s="580">
        <f t="shared" si="3725"/>
        <v>0</v>
      </c>
      <c r="X861" s="580">
        <f t="shared" si="3725"/>
        <v>0</v>
      </c>
      <c r="Y861" s="580">
        <f t="shared" si="3725"/>
        <v>0</v>
      </c>
      <c r="Z861" s="580">
        <f t="shared" si="3725"/>
        <v>0</v>
      </c>
      <c r="AA861" s="580">
        <f t="shared" si="3725"/>
        <v>0</v>
      </c>
      <c r="AB861" s="580">
        <f t="shared" si="3725"/>
        <v>0</v>
      </c>
      <c r="AC861" s="580">
        <f t="shared" ref="AC861:AJ861" si="3726">SUM(AC481)</f>
        <v>0</v>
      </c>
      <c r="AD861" s="580">
        <f t="shared" si="3726"/>
        <v>0</v>
      </c>
      <c r="AE861" s="580">
        <f t="shared" si="3726"/>
        <v>0</v>
      </c>
      <c r="AF861" s="580">
        <f t="shared" si="3726"/>
        <v>0</v>
      </c>
      <c r="AG861" s="580">
        <f t="shared" si="3726"/>
        <v>0</v>
      </c>
      <c r="AH861" s="580">
        <f t="shared" si="3726"/>
        <v>0</v>
      </c>
      <c r="AI861" s="580">
        <f t="shared" si="3726"/>
        <v>0</v>
      </c>
      <c r="AJ861" s="580">
        <f t="shared" si="3726"/>
        <v>0</v>
      </c>
      <c r="AK861" s="579"/>
      <c r="AL861" s="580">
        <f t="shared" ref="AL861:AT861" si="3727">SUM(AL481)</f>
        <v>0</v>
      </c>
      <c r="AM861" s="580">
        <f t="shared" si="3727"/>
        <v>0</v>
      </c>
      <c r="AN861" s="580">
        <f t="shared" si="3727"/>
        <v>0</v>
      </c>
      <c r="AO861" s="580">
        <f t="shared" si="3727"/>
        <v>0</v>
      </c>
      <c r="AP861" s="580">
        <f t="shared" si="3727"/>
        <v>0</v>
      </c>
      <c r="AQ861" s="580">
        <f t="shared" si="3727"/>
        <v>0</v>
      </c>
      <c r="AR861" s="580">
        <f t="shared" si="3727"/>
        <v>0</v>
      </c>
      <c r="AS861" s="580">
        <f t="shared" si="3727"/>
        <v>0</v>
      </c>
      <c r="AT861" s="580">
        <f t="shared" si="3727"/>
        <v>0</v>
      </c>
      <c r="AU861" s="580">
        <f t="shared" ref="AU861:BB861" si="3728">SUM(AU481)</f>
        <v>0</v>
      </c>
      <c r="AV861" s="580">
        <f t="shared" si="3728"/>
        <v>0</v>
      </c>
      <c r="AW861" s="580">
        <f t="shared" si="3728"/>
        <v>0</v>
      </c>
      <c r="AX861" s="580">
        <f t="shared" si="3728"/>
        <v>0</v>
      </c>
      <c r="AY861" s="580">
        <f t="shared" si="3728"/>
        <v>0</v>
      </c>
      <c r="AZ861" s="580">
        <f t="shared" si="3728"/>
        <v>0</v>
      </c>
      <c r="BA861" s="580">
        <f t="shared" si="3728"/>
        <v>0</v>
      </c>
      <c r="BB861" s="580">
        <f t="shared" si="3728"/>
        <v>0</v>
      </c>
      <c r="BC861" s="579"/>
      <c r="BD861" s="580">
        <f t="shared" ref="BD861:BL861" si="3729">SUM(BD481)</f>
        <v>0</v>
      </c>
      <c r="BE861" s="580">
        <f t="shared" si="3729"/>
        <v>0</v>
      </c>
      <c r="BF861" s="580">
        <f t="shared" si="3729"/>
        <v>0</v>
      </c>
      <c r="BG861" s="580">
        <f t="shared" si="3729"/>
        <v>0</v>
      </c>
      <c r="BH861" s="580">
        <f t="shared" si="3729"/>
        <v>0</v>
      </c>
      <c r="BI861" s="580">
        <f t="shared" si="3729"/>
        <v>0</v>
      </c>
      <c r="BJ861" s="580">
        <f t="shared" si="3729"/>
        <v>0</v>
      </c>
      <c r="BK861" s="580">
        <f t="shared" si="3729"/>
        <v>0</v>
      </c>
      <c r="BL861" s="580">
        <f t="shared" si="3729"/>
        <v>0</v>
      </c>
      <c r="BM861" s="580">
        <f t="shared" ref="BM861:BT861" si="3730">SUM(BM481)</f>
        <v>0</v>
      </c>
      <c r="BN861" s="580">
        <f t="shared" si="3730"/>
        <v>0</v>
      </c>
      <c r="BO861" s="580">
        <f t="shared" si="3730"/>
        <v>0</v>
      </c>
      <c r="BP861" s="580">
        <f t="shared" si="3730"/>
        <v>0</v>
      </c>
      <c r="BQ861" s="580">
        <f t="shared" si="3730"/>
        <v>0</v>
      </c>
      <c r="BR861" s="580">
        <f t="shared" si="3730"/>
        <v>0</v>
      </c>
      <c r="BS861" s="580">
        <f t="shared" si="3730"/>
        <v>0</v>
      </c>
      <c r="BT861" s="580">
        <f t="shared" si="3730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695"/>
        <v>0</v>
      </c>
      <c r="CA861" s="398">
        <f t="shared" si="3696"/>
        <v>0</v>
      </c>
      <c r="CB861" s="398">
        <f t="shared" si="3697"/>
        <v>0</v>
      </c>
      <c r="CC861" s="465">
        <f t="shared" si="3698"/>
        <v>0</v>
      </c>
      <c r="CD861" s="1113">
        <f t="shared" si="3699"/>
        <v>0</v>
      </c>
      <c r="CE861" s="1114">
        <f t="shared" si="3699"/>
        <v>0</v>
      </c>
      <c r="CF861" s="1115">
        <f t="shared" si="3699"/>
        <v>0</v>
      </c>
      <c r="CG861" s="1115">
        <f t="shared" si="3699"/>
        <v>0</v>
      </c>
      <c r="CH861" s="1115">
        <f t="shared" si="3699"/>
        <v>0</v>
      </c>
      <c r="CI861" s="1115">
        <f t="shared" si="3699"/>
        <v>0</v>
      </c>
      <c r="CJ861" s="1115">
        <f t="shared" si="3699"/>
        <v>0</v>
      </c>
      <c r="CK861" s="1116">
        <f t="shared" si="3699"/>
        <v>0</v>
      </c>
      <c r="CL861" s="1116">
        <f t="shared" si="3699"/>
        <v>0</v>
      </c>
      <c r="CM861" s="1116">
        <f t="shared" si="3699"/>
        <v>0</v>
      </c>
      <c r="CN861" s="1115">
        <f t="shared" si="3699"/>
        <v>0</v>
      </c>
      <c r="CO861" s="1115">
        <f t="shared" si="3699"/>
        <v>0</v>
      </c>
      <c r="CP861" s="1115">
        <f t="shared" si="3699"/>
        <v>0</v>
      </c>
      <c r="CQ861" s="1115">
        <f t="shared" si="3699"/>
        <v>0</v>
      </c>
      <c r="CR861" s="1115">
        <f t="shared" si="3699"/>
        <v>0</v>
      </c>
      <c r="CS861" s="1114">
        <f t="shared" si="3699"/>
        <v>0</v>
      </c>
      <c r="CT861" s="1145">
        <f t="shared" si="3700"/>
        <v>0</v>
      </c>
      <c r="CU861" s="1199">
        <f t="shared" si="3701"/>
        <v>0</v>
      </c>
      <c r="CV861" s="1128">
        <f t="shared" si="3701"/>
        <v>0</v>
      </c>
      <c r="CW861" s="1129">
        <f t="shared" si="3701"/>
        <v>0</v>
      </c>
      <c r="CX861" s="1129">
        <f t="shared" si="3701"/>
        <v>0</v>
      </c>
      <c r="CY861" s="1129">
        <f t="shared" si="3701"/>
        <v>0</v>
      </c>
      <c r="CZ861" s="1129">
        <f t="shared" si="3701"/>
        <v>0</v>
      </c>
      <c r="DA861" s="1129">
        <f t="shared" si="3701"/>
        <v>0</v>
      </c>
      <c r="DB861" s="1130">
        <f t="shared" si="3701"/>
        <v>0</v>
      </c>
      <c r="DC861" s="1130">
        <f t="shared" si="3701"/>
        <v>0</v>
      </c>
      <c r="DD861" s="1130">
        <f t="shared" si="3701"/>
        <v>0</v>
      </c>
      <c r="DE861" s="1129">
        <f t="shared" si="3701"/>
        <v>0</v>
      </c>
      <c r="DF861" s="1129">
        <f t="shared" si="3701"/>
        <v>0</v>
      </c>
      <c r="DG861" s="1129">
        <f t="shared" si="3701"/>
        <v>0</v>
      </c>
      <c r="DH861" s="1129">
        <f t="shared" si="3701"/>
        <v>0</v>
      </c>
      <c r="DI861" s="1129">
        <f t="shared" si="3701"/>
        <v>0</v>
      </c>
      <c r="DJ861" s="1128">
        <f t="shared" si="3701"/>
        <v>0</v>
      </c>
      <c r="DK861" s="1199">
        <f t="shared" si="3702"/>
        <v>0</v>
      </c>
      <c r="DL861" s="428">
        <f t="shared" si="3703"/>
        <v>17</v>
      </c>
      <c r="DM861" s="66">
        <f t="shared" si="3704"/>
        <v>17</v>
      </c>
      <c r="DN861" s="66">
        <f t="shared" si="3705"/>
        <v>17</v>
      </c>
      <c r="DO861" s="66">
        <f t="shared" si="3706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31">SUM(C490)</f>
        <v>0</v>
      </c>
      <c r="D862" s="580">
        <f t="shared" si="3731"/>
        <v>0</v>
      </c>
      <c r="E862" s="580">
        <f t="shared" si="3731"/>
        <v>0</v>
      </c>
      <c r="F862" s="580">
        <f t="shared" si="3731"/>
        <v>0</v>
      </c>
      <c r="G862" s="580">
        <f t="shared" si="3731"/>
        <v>0</v>
      </c>
      <c r="H862" s="580">
        <f t="shared" si="3731"/>
        <v>4.7358121330724069E-2</v>
      </c>
      <c r="I862" s="580">
        <f t="shared" si="3731"/>
        <v>0</v>
      </c>
      <c r="J862" s="580">
        <f t="shared" si="3731"/>
        <v>0</v>
      </c>
      <c r="K862" s="580">
        <f t="shared" ref="K862:R862" si="3732">SUM(K490)</f>
        <v>0</v>
      </c>
      <c r="L862" s="580">
        <f t="shared" si="3732"/>
        <v>0</v>
      </c>
      <c r="M862" s="580">
        <f t="shared" si="3732"/>
        <v>0</v>
      </c>
      <c r="N862" s="580">
        <f t="shared" si="3732"/>
        <v>0</v>
      </c>
      <c r="O862" s="580">
        <f t="shared" si="3732"/>
        <v>0</v>
      </c>
      <c r="P862" s="580">
        <f t="shared" si="3732"/>
        <v>0</v>
      </c>
      <c r="Q862" s="580">
        <f t="shared" si="3732"/>
        <v>0</v>
      </c>
      <c r="R862" s="580">
        <f t="shared" si="3732"/>
        <v>0</v>
      </c>
      <c r="S862" s="579"/>
      <c r="T862" s="580">
        <f>SUM(T490)</f>
        <v>1.7759295499021527E-2</v>
      </c>
      <c r="U862" s="580">
        <f t="shared" ref="U862:AB862" si="3733">SUM(U490)</f>
        <v>0</v>
      </c>
      <c r="V862" s="580">
        <f t="shared" si="3733"/>
        <v>0</v>
      </c>
      <c r="W862" s="580">
        <f t="shared" si="3733"/>
        <v>0</v>
      </c>
      <c r="X862" s="580">
        <f t="shared" si="3733"/>
        <v>0</v>
      </c>
      <c r="Y862" s="580">
        <f t="shared" si="3733"/>
        <v>5.4123567235113218E-2</v>
      </c>
      <c r="Z862" s="580">
        <f t="shared" si="3733"/>
        <v>0</v>
      </c>
      <c r="AA862" s="580">
        <f t="shared" si="3733"/>
        <v>9.4716242661448142E-3</v>
      </c>
      <c r="AB862" s="580">
        <f t="shared" si="3733"/>
        <v>2.7061783617556609E-2</v>
      </c>
      <c r="AC862" s="580">
        <f t="shared" ref="AC862:AJ862" si="3734">SUM(AC490)</f>
        <v>0</v>
      </c>
      <c r="AD862" s="580">
        <f t="shared" si="3734"/>
        <v>0</v>
      </c>
      <c r="AE862" s="580">
        <f t="shared" si="3734"/>
        <v>0</v>
      </c>
      <c r="AF862" s="580">
        <f t="shared" si="3734"/>
        <v>0</v>
      </c>
      <c r="AG862" s="580">
        <f t="shared" si="3734"/>
        <v>0</v>
      </c>
      <c r="AH862" s="580">
        <f t="shared" si="3734"/>
        <v>0</v>
      </c>
      <c r="AI862" s="580">
        <f t="shared" si="3734"/>
        <v>0</v>
      </c>
      <c r="AJ862" s="580">
        <f t="shared" si="3734"/>
        <v>0</v>
      </c>
      <c r="AK862" s="579"/>
      <c r="AL862" s="580">
        <f>SUM(AL490)</f>
        <v>0</v>
      </c>
      <c r="AM862" s="580">
        <f t="shared" ref="AM862:AT862" si="3735">SUM(AM490)</f>
        <v>0</v>
      </c>
      <c r="AN862" s="580">
        <f t="shared" si="3735"/>
        <v>0</v>
      </c>
      <c r="AO862" s="580">
        <f t="shared" si="3735"/>
        <v>0</v>
      </c>
      <c r="AP862" s="580">
        <f t="shared" si="3735"/>
        <v>0</v>
      </c>
      <c r="AQ862" s="580">
        <f t="shared" si="3735"/>
        <v>0</v>
      </c>
      <c r="AR862" s="580">
        <f t="shared" si="3735"/>
        <v>9.4716242661448138E-2</v>
      </c>
      <c r="AS862" s="580">
        <f t="shared" si="3735"/>
        <v>0</v>
      </c>
      <c r="AT862" s="580">
        <f t="shared" si="3735"/>
        <v>0</v>
      </c>
      <c r="AU862" s="580">
        <f t="shared" ref="AU862:BB862" si="3736">SUM(AU490)</f>
        <v>0</v>
      </c>
      <c r="AV862" s="580">
        <f t="shared" si="3736"/>
        <v>0</v>
      </c>
      <c r="AW862" s="580">
        <f t="shared" si="3736"/>
        <v>0</v>
      </c>
      <c r="AX862" s="580">
        <f t="shared" si="3736"/>
        <v>0</v>
      </c>
      <c r="AY862" s="580">
        <f t="shared" si="3736"/>
        <v>0</v>
      </c>
      <c r="AZ862" s="580">
        <f t="shared" si="3736"/>
        <v>0</v>
      </c>
      <c r="BA862" s="580">
        <f t="shared" si="3736"/>
        <v>0</v>
      </c>
      <c r="BB862" s="580">
        <f t="shared" si="3736"/>
        <v>0</v>
      </c>
      <c r="BC862" s="579"/>
      <c r="BD862" s="580">
        <f>SUM(BD490)</f>
        <v>0</v>
      </c>
      <c r="BE862" s="580">
        <f t="shared" ref="BE862:BL862" si="3737">SUM(BE490)</f>
        <v>0</v>
      </c>
      <c r="BF862" s="580">
        <f t="shared" si="3737"/>
        <v>0</v>
      </c>
      <c r="BG862" s="580">
        <f t="shared" si="3737"/>
        <v>0</v>
      </c>
      <c r="BH862" s="580">
        <f t="shared" si="3737"/>
        <v>0</v>
      </c>
      <c r="BI862" s="580">
        <f t="shared" si="3737"/>
        <v>0</v>
      </c>
      <c r="BJ862" s="580">
        <f t="shared" si="3737"/>
        <v>0</v>
      </c>
      <c r="BK862" s="580">
        <f t="shared" si="3737"/>
        <v>0</v>
      </c>
      <c r="BL862" s="580">
        <f t="shared" si="3737"/>
        <v>0</v>
      </c>
      <c r="BM862" s="580">
        <f t="shared" ref="BM862:BT862" si="3738">SUM(BM490)</f>
        <v>0</v>
      </c>
      <c r="BN862" s="580">
        <f t="shared" si="3738"/>
        <v>0</v>
      </c>
      <c r="BO862" s="580">
        <f t="shared" si="3738"/>
        <v>0</v>
      </c>
      <c r="BP862" s="580">
        <f t="shared" si="3738"/>
        <v>0</v>
      </c>
      <c r="BQ862" s="580">
        <f t="shared" si="3738"/>
        <v>0</v>
      </c>
      <c r="BR862" s="580">
        <f t="shared" si="3738"/>
        <v>0</v>
      </c>
      <c r="BS862" s="580">
        <f t="shared" si="3738"/>
        <v>0</v>
      </c>
      <c r="BT862" s="580">
        <f t="shared" si="3738"/>
        <v>0</v>
      </c>
      <c r="BU862" s="579"/>
      <c r="BV862" s="580">
        <f>SUM(BV490)</f>
        <v>0</v>
      </c>
      <c r="BW862" s="580">
        <f>SUM(BW490)</f>
        <v>0</v>
      </c>
      <c r="BX862" s="580">
        <f>SUM(BX490)</f>
        <v>0</v>
      </c>
      <c r="BY862" s="580">
        <f>SUM(BY490)</f>
        <v>0</v>
      </c>
      <c r="BZ862" s="398">
        <f t="shared" si="3695"/>
        <v>0</v>
      </c>
      <c r="CA862" s="398">
        <f t="shared" si="3696"/>
        <v>3.6195135588481964E-3</v>
      </c>
      <c r="CB862" s="398">
        <f t="shared" si="3697"/>
        <v>0</v>
      </c>
      <c r="CC862" s="465">
        <f t="shared" si="3698"/>
        <v>0</v>
      </c>
      <c r="CD862" s="1113">
        <f t="shared" si="3699"/>
        <v>0</v>
      </c>
      <c r="CE862" s="1114">
        <f t="shared" si="3699"/>
        <v>0</v>
      </c>
      <c r="CF862" s="1115">
        <f t="shared" si="3699"/>
        <v>0</v>
      </c>
      <c r="CG862" s="1115">
        <f t="shared" si="3699"/>
        <v>0</v>
      </c>
      <c r="CH862" s="1115">
        <f t="shared" si="3699"/>
        <v>0</v>
      </c>
      <c r="CI862" s="1115">
        <f t="shared" si="3699"/>
        <v>0</v>
      </c>
      <c r="CJ862" s="1115">
        <f t="shared" si="3699"/>
        <v>0</v>
      </c>
      <c r="CK862" s="1116">
        <f t="shared" si="3699"/>
        <v>0</v>
      </c>
      <c r="CL862" s="1116">
        <f t="shared" si="3699"/>
        <v>0</v>
      </c>
      <c r="CM862" s="1116">
        <f t="shared" si="3699"/>
        <v>0</v>
      </c>
      <c r="CN862" s="1115">
        <f t="shared" si="3699"/>
        <v>0</v>
      </c>
      <c r="CO862" s="1115">
        <f t="shared" si="3699"/>
        <v>0</v>
      </c>
      <c r="CP862" s="1115">
        <f t="shared" si="3699"/>
        <v>0</v>
      </c>
      <c r="CQ862" s="1115">
        <f t="shared" si="3699"/>
        <v>0</v>
      </c>
      <c r="CR862" s="1115">
        <f t="shared" si="3699"/>
        <v>0</v>
      </c>
      <c r="CS862" s="1114">
        <f t="shared" si="3699"/>
        <v>0</v>
      </c>
      <c r="CT862" s="1145">
        <f t="shared" si="3700"/>
        <v>9.4716242661448138E-2</v>
      </c>
      <c r="CU862" s="1199">
        <f t="shared" si="3701"/>
        <v>0</v>
      </c>
      <c r="CV862" s="1128">
        <f t="shared" si="3701"/>
        <v>0</v>
      </c>
      <c r="CW862" s="1129">
        <f t="shared" si="3701"/>
        <v>0</v>
      </c>
      <c r="CX862" s="1129">
        <f t="shared" si="3701"/>
        <v>0</v>
      </c>
      <c r="CY862" s="1129">
        <f t="shared" si="3701"/>
        <v>0</v>
      </c>
      <c r="CZ862" s="1129">
        <f t="shared" si="3701"/>
        <v>0</v>
      </c>
      <c r="DA862" s="1129">
        <f t="shared" si="3701"/>
        <v>0</v>
      </c>
      <c r="DB862" s="1130">
        <f t="shared" si="3701"/>
        <v>0</v>
      </c>
      <c r="DC862" s="1130">
        <f t="shared" si="3701"/>
        <v>0</v>
      </c>
      <c r="DD862" s="1130">
        <f t="shared" si="3701"/>
        <v>0</v>
      </c>
      <c r="DE862" s="1129">
        <f t="shared" si="3701"/>
        <v>0</v>
      </c>
      <c r="DF862" s="1129">
        <f t="shared" si="3701"/>
        <v>0</v>
      </c>
      <c r="DG862" s="1129">
        <f t="shared" si="3701"/>
        <v>0</v>
      </c>
      <c r="DH862" s="1129">
        <f t="shared" si="3701"/>
        <v>0</v>
      </c>
      <c r="DI862" s="1129">
        <f t="shared" si="3701"/>
        <v>0</v>
      </c>
      <c r="DJ862" s="1128">
        <f t="shared" si="3701"/>
        <v>0</v>
      </c>
      <c r="DK862" s="1199">
        <f t="shared" si="3702"/>
        <v>0</v>
      </c>
      <c r="DL862" s="428">
        <f t="shared" si="3703"/>
        <v>17</v>
      </c>
      <c r="DM862" s="66">
        <f t="shared" si="3704"/>
        <v>17</v>
      </c>
      <c r="DN862" s="66">
        <f t="shared" si="3705"/>
        <v>17</v>
      </c>
      <c r="DO862" s="66">
        <f t="shared" si="3706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39">SUM(C499)</f>
        <v>0</v>
      </c>
      <c r="D863" s="580">
        <f t="shared" si="3739"/>
        <v>0</v>
      </c>
      <c r="E863" s="580">
        <f t="shared" si="3739"/>
        <v>0</v>
      </c>
      <c r="F863" s="580">
        <f t="shared" si="3739"/>
        <v>0</v>
      </c>
      <c r="G863" s="580">
        <f t="shared" si="3739"/>
        <v>0</v>
      </c>
      <c r="H863" s="580">
        <f t="shared" si="3739"/>
        <v>0</v>
      </c>
      <c r="I863" s="580">
        <f t="shared" si="3739"/>
        <v>0</v>
      </c>
      <c r="J863" s="580">
        <f t="shared" si="3739"/>
        <v>0</v>
      </c>
      <c r="K863" s="580">
        <f t="shared" ref="K863:R863" si="3740">SUM(K499)</f>
        <v>0</v>
      </c>
      <c r="L863" s="580">
        <f t="shared" si="3740"/>
        <v>0</v>
      </c>
      <c r="M863" s="580">
        <f t="shared" si="3740"/>
        <v>0</v>
      </c>
      <c r="N863" s="580">
        <f t="shared" si="3740"/>
        <v>0</v>
      </c>
      <c r="O863" s="580">
        <f t="shared" si="3740"/>
        <v>0</v>
      </c>
      <c r="P863" s="580">
        <f t="shared" si="3740"/>
        <v>0</v>
      </c>
      <c r="Q863" s="580">
        <f t="shared" si="3740"/>
        <v>0</v>
      </c>
      <c r="R863" s="580">
        <f t="shared" si="3740"/>
        <v>0</v>
      </c>
      <c r="S863" s="579"/>
      <c r="T863" s="580">
        <f t="shared" ref="T863:AB863" si="3741">SUM(T499)</f>
        <v>1.4465753424657531E-2</v>
      </c>
      <c r="U863" s="580">
        <f t="shared" si="3741"/>
        <v>0</v>
      </c>
      <c r="V863" s="580">
        <f t="shared" si="3741"/>
        <v>0</v>
      </c>
      <c r="W863" s="580">
        <f t="shared" si="3741"/>
        <v>0</v>
      </c>
      <c r="X863" s="580">
        <f t="shared" si="3741"/>
        <v>0</v>
      </c>
      <c r="Y863" s="580">
        <f t="shared" si="3741"/>
        <v>0</v>
      </c>
      <c r="Z863" s="580">
        <f t="shared" si="3741"/>
        <v>0</v>
      </c>
      <c r="AA863" s="580">
        <f t="shared" si="3741"/>
        <v>0</v>
      </c>
      <c r="AB863" s="580">
        <f t="shared" si="3741"/>
        <v>0</v>
      </c>
      <c r="AC863" s="580">
        <f t="shared" ref="AC863:AJ863" si="3742">SUM(AC499)</f>
        <v>0</v>
      </c>
      <c r="AD863" s="580">
        <f t="shared" si="3742"/>
        <v>0</v>
      </c>
      <c r="AE863" s="580">
        <f t="shared" si="3742"/>
        <v>0</v>
      </c>
      <c r="AF863" s="580">
        <f t="shared" si="3742"/>
        <v>0</v>
      </c>
      <c r="AG863" s="580">
        <f t="shared" si="3742"/>
        <v>0</v>
      </c>
      <c r="AH863" s="580">
        <f t="shared" si="3742"/>
        <v>0</v>
      </c>
      <c r="AI863" s="580">
        <f t="shared" si="3742"/>
        <v>0</v>
      </c>
      <c r="AJ863" s="580">
        <f t="shared" si="3742"/>
        <v>0</v>
      </c>
      <c r="AK863" s="579"/>
      <c r="AL863" s="580">
        <f t="shared" ref="AL863:AT863" si="3743">SUM(AL499)</f>
        <v>3.1561643835616431E-2</v>
      </c>
      <c r="AM863" s="580">
        <f t="shared" si="3743"/>
        <v>4.8219178082191776E-3</v>
      </c>
      <c r="AN863" s="580">
        <f t="shared" si="3743"/>
        <v>2.5831702544031315E-3</v>
      </c>
      <c r="AO863" s="580">
        <f t="shared" si="3743"/>
        <v>0</v>
      </c>
      <c r="AP863" s="580">
        <f t="shared" si="3743"/>
        <v>6.4292237442922368E-3</v>
      </c>
      <c r="AQ863" s="580">
        <f t="shared" si="3743"/>
        <v>4.8219178082191776E-3</v>
      </c>
      <c r="AR863" s="580">
        <f t="shared" si="3743"/>
        <v>0</v>
      </c>
      <c r="AS863" s="580">
        <f t="shared" si="3743"/>
        <v>2.8931506849315062E-2</v>
      </c>
      <c r="AT863" s="580">
        <f t="shared" si="3743"/>
        <v>1.3501369863013698E-2</v>
      </c>
      <c r="AU863" s="580">
        <f t="shared" ref="AU863:BB863" si="3744">SUM(AU499)</f>
        <v>0</v>
      </c>
      <c r="AV863" s="580">
        <f t="shared" si="3744"/>
        <v>0</v>
      </c>
      <c r="AW863" s="580">
        <f t="shared" si="3744"/>
        <v>0</v>
      </c>
      <c r="AX863" s="580">
        <f t="shared" si="3744"/>
        <v>0</v>
      </c>
      <c r="AY863" s="580">
        <f t="shared" si="3744"/>
        <v>0</v>
      </c>
      <c r="AZ863" s="580">
        <f t="shared" si="3744"/>
        <v>0</v>
      </c>
      <c r="BA863" s="580">
        <f t="shared" si="3744"/>
        <v>0</v>
      </c>
      <c r="BB863" s="580">
        <f t="shared" si="3744"/>
        <v>0</v>
      </c>
      <c r="BC863" s="579"/>
      <c r="BD863" s="580">
        <f t="shared" ref="BD863:BL863" si="3745">SUM(BD499)</f>
        <v>3.6164383561643827E-3</v>
      </c>
      <c r="BE863" s="580">
        <f t="shared" si="3745"/>
        <v>1.928767123287671E-2</v>
      </c>
      <c r="BF863" s="580">
        <f t="shared" si="3745"/>
        <v>1.9287671232876712E-3</v>
      </c>
      <c r="BG863" s="580">
        <f t="shared" si="3745"/>
        <v>0</v>
      </c>
      <c r="BH863" s="580">
        <f t="shared" si="3745"/>
        <v>2.314520547945205E-2</v>
      </c>
      <c r="BI863" s="580">
        <f t="shared" si="3745"/>
        <v>4.1330724070450086E-3</v>
      </c>
      <c r="BJ863" s="580">
        <f t="shared" si="3745"/>
        <v>0.11572602739726025</v>
      </c>
      <c r="BK863" s="580">
        <f t="shared" si="3745"/>
        <v>2.1095890410958905E-2</v>
      </c>
      <c r="BL863" s="580">
        <f t="shared" si="3745"/>
        <v>0</v>
      </c>
      <c r="BM863" s="580">
        <f t="shared" ref="BM863:BT863" si="3746">SUM(BM499)</f>
        <v>0</v>
      </c>
      <c r="BN863" s="580">
        <f t="shared" si="3746"/>
        <v>0</v>
      </c>
      <c r="BO863" s="580">
        <f t="shared" si="3746"/>
        <v>0</v>
      </c>
      <c r="BP863" s="580">
        <f t="shared" si="3746"/>
        <v>0</v>
      </c>
      <c r="BQ863" s="580">
        <f t="shared" si="3746"/>
        <v>0</v>
      </c>
      <c r="BR863" s="580">
        <f t="shared" si="3746"/>
        <v>0</v>
      </c>
      <c r="BS863" s="580">
        <f t="shared" si="3746"/>
        <v>0</v>
      </c>
      <c r="BT863" s="580">
        <f t="shared" si="3746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0</v>
      </c>
      <c r="BY863" s="580">
        <f>SUM(BY499)</f>
        <v>0</v>
      </c>
      <c r="BZ863" s="398">
        <f t="shared" si="3695"/>
        <v>0</v>
      </c>
      <c r="CA863" s="398">
        <f t="shared" si="3696"/>
        <v>0</v>
      </c>
      <c r="CB863" s="398">
        <f t="shared" si="3697"/>
        <v>4.072607088497499E-3</v>
      </c>
      <c r="CC863" s="465">
        <f t="shared" si="3698"/>
        <v>4.8804696673189823E-3</v>
      </c>
      <c r="CD863" s="1113">
        <f t="shared" si="3699"/>
        <v>0</v>
      </c>
      <c r="CE863" s="1114">
        <f t="shared" si="3699"/>
        <v>0</v>
      </c>
      <c r="CF863" s="1115">
        <f t="shared" si="3699"/>
        <v>0</v>
      </c>
      <c r="CG863" s="1115">
        <f t="shared" si="3699"/>
        <v>0</v>
      </c>
      <c r="CH863" s="1115">
        <f t="shared" si="3699"/>
        <v>0</v>
      </c>
      <c r="CI863" s="1115">
        <f t="shared" si="3699"/>
        <v>0</v>
      </c>
      <c r="CJ863" s="1115">
        <f t="shared" si="3699"/>
        <v>0</v>
      </c>
      <c r="CK863" s="1116">
        <f t="shared" si="3699"/>
        <v>0</v>
      </c>
      <c r="CL863" s="1116">
        <f t="shared" si="3699"/>
        <v>0</v>
      </c>
      <c r="CM863" s="1116">
        <f t="shared" si="3699"/>
        <v>0</v>
      </c>
      <c r="CN863" s="1115">
        <f t="shared" si="3699"/>
        <v>2.5831702544031315E-3</v>
      </c>
      <c r="CO863" s="1115">
        <f t="shared" si="3699"/>
        <v>4.8219178082191776E-3</v>
      </c>
      <c r="CP863" s="1115">
        <f t="shared" si="3699"/>
        <v>4.8219178082191776E-3</v>
      </c>
      <c r="CQ863" s="1115">
        <f t="shared" si="3699"/>
        <v>6.4292237442922368E-3</v>
      </c>
      <c r="CR863" s="1115">
        <f t="shared" si="3699"/>
        <v>1.3501369863013698E-2</v>
      </c>
      <c r="CS863" s="1114">
        <f t="shared" si="3699"/>
        <v>2.8931506849315062E-2</v>
      </c>
      <c r="CT863" s="1145">
        <f t="shared" si="3700"/>
        <v>3.1561643835616431E-2</v>
      </c>
      <c r="CU863" s="1199">
        <f t="shared" si="3701"/>
        <v>0</v>
      </c>
      <c r="CV863" s="1128">
        <f t="shared" si="3701"/>
        <v>0</v>
      </c>
      <c r="CW863" s="1129">
        <f t="shared" si="3701"/>
        <v>0</v>
      </c>
      <c r="CX863" s="1129">
        <f t="shared" si="3701"/>
        <v>0</v>
      </c>
      <c r="CY863" s="1129">
        <f t="shared" si="3701"/>
        <v>0</v>
      </c>
      <c r="CZ863" s="1129">
        <f t="shared" si="3701"/>
        <v>0</v>
      </c>
      <c r="DA863" s="1129">
        <f t="shared" si="3701"/>
        <v>0</v>
      </c>
      <c r="DB863" s="1130">
        <f t="shared" si="3701"/>
        <v>0</v>
      </c>
      <c r="DC863" s="1130">
        <f t="shared" si="3701"/>
        <v>0</v>
      </c>
      <c r="DD863" s="1130">
        <f t="shared" si="3701"/>
        <v>0</v>
      </c>
      <c r="DE863" s="1129">
        <f t="shared" si="3701"/>
        <v>1.9287671232876712E-3</v>
      </c>
      <c r="DF863" s="1129">
        <f t="shared" si="3701"/>
        <v>3.6164383561643827E-3</v>
      </c>
      <c r="DG863" s="1129">
        <f t="shared" si="3701"/>
        <v>4.1330724070450086E-3</v>
      </c>
      <c r="DH863" s="1129">
        <f t="shared" si="3701"/>
        <v>1.928767123287671E-2</v>
      </c>
      <c r="DI863" s="1129">
        <f t="shared" si="3701"/>
        <v>2.1095890410958905E-2</v>
      </c>
      <c r="DJ863" s="1128">
        <f t="shared" si="3701"/>
        <v>2.314520547945205E-2</v>
      </c>
      <c r="DK863" s="1199">
        <f t="shared" si="3702"/>
        <v>0.11572602739726025</v>
      </c>
      <c r="DL863" s="428">
        <f t="shared" si="3703"/>
        <v>17</v>
      </c>
      <c r="DM863" s="66">
        <f t="shared" si="3704"/>
        <v>17</v>
      </c>
      <c r="DN863" s="66">
        <f t="shared" si="3705"/>
        <v>17</v>
      </c>
      <c r="DO863" s="66">
        <f t="shared" si="3706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47">SUM(C505)</f>
        <v>0</v>
      </c>
      <c r="D864" s="580">
        <f t="shared" si="3747"/>
        <v>0</v>
      </c>
      <c r="E864" s="580">
        <f t="shared" si="3747"/>
        <v>0</v>
      </c>
      <c r="F864" s="580">
        <f t="shared" si="3747"/>
        <v>0</v>
      </c>
      <c r="G864" s="580">
        <f t="shared" si="3747"/>
        <v>0</v>
      </c>
      <c r="H864" s="580">
        <f t="shared" si="3747"/>
        <v>0</v>
      </c>
      <c r="I864" s="580">
        <f t="shared" si="3747"/>
        <v>1.487279843444227E-2</v>
      </c>
      <c r="J864" s="580">
        <f t="shared" si="3747"/>
        <v>0</v>
      </c>
      <c r="K864" s="580">
        <f t="shared" ref="K864:R864" si="3748">SUM(K505)</f>
        <v>0</v>
      </c>
      <c r="L864" s="580">
        <f t="shared" si="3748"/>
        <v>0</v>
      </c>
      <c r="M864" s="580">
        <f t="shared" si="3748"/>
        <v>0</v>
      </c>
      <c r="N864" s="580">
        <f t="shared" si="3748"/>
        <v>0</v>
      </c>
      <c r="O864" s="580">
        <f t="shared" si="3748"/>
        <v>0</v>
      </c>
      <c r="P864" s="580">
        <f t="shared" si="3748"/>
        <v>0</v>
      </c>
      <c r="Q864" s="580">
        <f t="shared" si="3748"/>
        <v>0</v>
      </c>
      <c r="R864" s="580">
        <f t="shared" si="3748"/>
        <v>0</v>
      </c>
      <c r="S864" s="579"/>
      <c r="T864" s="580">
        <f>SUM(T505)</f>
        <v>3.7181996086105675E-3</v>
      </c>
      <c r="U864" s="580">
        <f t="shared" ref="U864:AB864" si="3749">SUM(U505)</f>
        <v>0</v>
      </c>
      <c r="V864" s="580">
        <f t="shared" si="3749"/>
        <v>0</v>
      </c>
      <c r="W864" s="580">
        <f t="shared" si="3749"/>
        <v>0</v>
      </c>
      <c r="X864" s="580">
        <f t="shared" si="3749"/>
        <v>0</v>
      </c>
      <c r="Y864" s="580">
        <f t="shared" si="3749"/>
        <v>0</v>
      </c>
      <c r="Z864" s="580">
        <f t="shared" si="3749"/>
        <v>3.7181996086105675E-3</v>
      </c>
      <c r="AA864" s="580">
        <f t="shared" si="3749"/>
        <v>0</v>
      </c>
      <c r="AB864" s="580">
        <f t="shared" si="3749"/>
        <v>0</v>
      </c>
      <c r="AC864" s="580">
        <f t="shared" ref="AC864:AJ864" si="3750">SUM(AC505)</f>
        <v>0</v>
      </c>
      <c r="AD864" s="580">
        <f t="shared" si="3750"/>
        <v>0</v>
      </c>
      <c r="AE864" s="580">
        <f t="shared" si="3750"/>
        <v>0</v>
      </c>
      <c r="AF864" s="580">
        <f t="shared" si="3750"/>
        <v>0</v>
      </c>
      <c r="AG864" s="580">
        <f t="shared" si="3750"/>
        <v>0</v>
      </c>
      <c r="AH864" s="580">
        <f t="shared" si="3750"/>
        <v>0</v>
      </c>
      <c r="AI864" s="580">
        <f t="shared" si="3750"/>
        <v>0</v>
      </c>
      <c r="AJ864" s="580">
        <f t="shared" si="3750"/>
        <v>0</v>
      </c>
      <c r="AK864" s="579"/>
      <c r="AL864" s="580">
        <f>SUM(AL505)</f>
        <v>2.4337306529087353E-2</v>
      </c>
      <c r="AM864" s="580">
        <f t="shared" ref="AM864:AT864" si="3751">SUM(AM505)</f>
        <v>0</v>
      </c>
      <c r="AN864" s="580">
        <f t="shared" si="3751"/>
        <v>0</v>
      </c>
      <c r="AO864" s="580">
        <f t="shared" si="3751"/>
        <v>0</v>
      </c>
      <c r="AP864" s="580">
        <f t="shared" si="3751"/>
        <v>0</v>
      </c>
      <c r="AQ864" s="580">
        <f t="shared" si="3751"/>
        <v>0</v>
      </c>
      <c r="AR864" s="580">
        <f t="shared" si="3751"/>
        <v>3.346379647749511E-2</v>
      </c>
      <c r="AS864" s="580">
        <f t="shared" si="3751"/>
        <v>0</v>
      </c>
      <c r="AT864" s="580">
        <f t="shared" si="3751"/>
        <v>0</v>
      </c>
      <c r="AU864" s="580">
        <f t="shared" ref="AU864:BB864" si="3752">SUM(AU505)</f>
        <v>0</v>
      </c>
      <c r="AV864" s="580">
        <f t="shared" si="3752"/>
        <v>0</v>
      </c>
      <c r="AW864" s="580">
        <f t="shared" si="3752"/>
        <v>0</v>
      </c>
      <c r="AX864" s="580">
        <f t="shared" si="3752"/>
        <v>0</v>
      </c>
      <c r="AY864" s="580">
        <f t="shared" si="3752"/>
        <v>0</v>
      </c>
      <c r="AZ864" s="580">
        <f t="shared" si="3752"/>
        <v>0</v>
      </c>
      <c r="BA864" s="580">
        <f t="shared" si="3752"/>
        <v>0</v>
      </c>
      <c r="BB864" s="580">
        <f t="shared" si="3752"/>
        <v>0</v>
      </c>
      <c r="BC864" s="579"/>
      <c r="BD864" s="580">
        <f>SUM(BD505)</f>
        <v>0</v>
      </c>
      <c r="BE864" s="580">
        <f t="shared" ref="BE864:BL864" si="3753">SUM(BE505)</f>
        <v>0</v>
      </c>
      <c r="BF864" s="580">
        <f t="shared" si="3753"/>
        <v>0</v>
      </c>
      <c r="BG864" s="580">
        <f t="shared" si="3753"/>
        <v>0</v>
      </c>
      <c r="BH864" s="580">
        <f t="shared" si="3753"/>
        <v>1.1898238747553816E-2</v>
      </c>
      <c r="BI864" s="580">
        <f t="shared" si="3753"/>
        <v>0</v>
      </c>
      <c r="BJ864" s="580">
        <f t="shared" si="3753"/>
        <v>2.4787997390737115E-2</v>
      </c>
      <c r="BK864" s="580">
        <f t="shared" si="3753"/>
        <v>0</v>
      </c>
      <c r="BL864" s="580">
        <f t="shared" si="3753"/>
        <v>0</v>
      </c>
      <c r="BM864" s="580">
        <f t="shared" ref="BM864:BT864" si="3754">SUM(BM505)</f>
        <v>0</v>
      </c>
      <c r="BN864" s="580">
        <f t="shared" si="3754"/>
        <v>0</v>
      </c>
      <c r="BO864" s="580">
        <f t="shared" si="3754"/>
        <v>0</v>
      </c>
      <c r="BP864" s="580">
        <f t="shared" si="3754"/>
        <v>0</v>
      </c>
      <c r="BQ864" s="580">
        <f t="shared" si="3754"/>
        <v>0</v>
      </c>
      <c r="BR864" s="580">
        <f t="shared" si="3754"/>
        <v>0</v>
      </c>
      <c r="BS864" s="580">
        <f t="shared" si="3754"/>
        <v>0</v>
      </c>
      <c r="BT864" s="580">
        <f t="shared" si="3754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695"/>
        <v>0</v>
      </c>
      <c r="CA864" s="398">
        <f t="shared" si="3696"/>
        <v>2.4787997390737115E-4</v>
      </c>
      <c r="CB864" s="398">
        <f t="shared" si="3697"/>
        <v>1.6224871019391569E-3</v>
      </c>
      <c r="CC864" s="465">
        <f t="shared" si="3698"/>
        <v>7.9321591650358776E-4</v>
      </c>
      <c r="CD864" s="1113">
        <f t="shared" si="3699"/>
        <v>0</v>
      </c>
      <c r="CE864" s="1114">
        <f t="shared" si="3699"/>
        <v>0</v>
      </c>
      <c r="CF864" s="1115">
        <f t="shared" si="3699"/>
        <v>0</v>
      </c>
      <c r="CG864" s="1115">
        <f t="shared" si="3699"/>
        <v>0</v>
      </c>
      <c r="CH864" s="1115">
        <f t="shared" si="3699"/>
        <v>0</v>
      </c>
      <c r="CI864" s="1115">
        <f t="shared" si="3699"/>
        <v>0</v>
      </c>
      <c r="CJ864" s="1115">
        <f t="shared" si="3699"/>
        <v>0</v>
      </c>
      <c r="CK864" s="1116">
        <f t="shared" si="3699"/>
        <v>0</v>
      </c>
      <c r="CL864" s="1116">
        <f t="shared" si="3699"/>
        <v>0</v>
      </c>
      <c r="CM864" s="1116">
        <f t="shared" si="3699"/>
        <v>0</v>
      </c>
      <c r="CN864" s="1115">
        <f t="shared" si="3699"/>
        <v>0</v>
      </c>
      <c r="CO864" s="1115">
        <f t="shared" si="3699"/>
        <v>0</v>
      </c>
      <c r="CP864" s="1115">
        <f t="shared" si="3699"/>
        <v>0</v>
      </c>
      <c r="CQ864" s="1115">
        <f t="shared" si="3699"/>
        <v>0</v>
      </c>
      <c r="CR864" s="1115">
        <f t="shared" si="3699"/>
        <v>0</v>
      </c>
      <c r="CS864" s="1114">
        <f t="shared" si="3699"/>
        <v>2.4337306529087353E-2</v>
      </c>
      <c r="CT864" s="1145">
        <f t="shared" si="3700"/>
        <v>3.346379647749511E-2</v>
      </c>
      <c r="CU864" s="1199">
        <f t="shared" si="3701"/>
        <v>0</v>
      </c>
      <c r="CV864" s="1128">
        <f t="shared" si="3701"/>
        <v>0</v>
      </c>
      <c r="CW864" s="1129">
        <f t="shared" si="3701"/>
        <v>0</v>
      </c>
      <c r="CX864" s="1129">
        <f t="shared" si="3701"/>
        <v>0</v>
      </c>
      <c r="CY864" s="1129">
        <f t="shared" si="3701"/>
        <v>0</v>
      </c>
      <c r="CZ864" s="1129">
        <f t="shared" si="3701"/>
        <v>0</v>
      </c>
      <c r="DA864" s="1129">
        <f t="shared" si="3701"/>
        <v>0</v>
      </c>
      <c r="DB864" s="1130">
        <f t="shared" si="3701"/>
        <v>0</v>
      </c>
      <c r="DC864" s="1130">
        <f t="shared" si="3701"/>
        <v>0</v>
      </c>
      <c r="DD864" s="1130">
        <f t="shared" si="3701"/>
        <v>0</v>
      </c>
      <c r="DE864" s="1129">
        <f t="shared" si="3701"/>
        <v>0</v>
      </c>
      <c r="DF864" s="1129">
        <f t="shared" si="3701"/>
        <v>0</v>
      </c>
      <c r="DG864" s="1129">
        <f t="shared" si="3701"/>
        <v>0</v>
      </c>
      <c r="DH864" s="1129">
        <f t="shared" si="3701"/>
        <v>0</v>
      </c>
      <c r="DI864" s="1129">
        <f t="shared" si="3701"/>
        <v>0</v>
      </c>
      <c r="DJ864" s="1128">
        <f t="shared" si="3701"/>
        <v>1.1898238747553816E-2</v>
      </c>
      <c r="DK864" s="1199">
        <f t="shared" si="3702"/>
        <v>2.4787997390737115E-2</v>
      </c>
      <c r="DL864" s="428">
        <f t="shared" si="3703"/>
        <v>17</v>
      </c>
      <c r="DM864" s="66">
        <f t="shared" si="3704"/>
        <v>17</v>
      </c>
      <c r="DN864" s="66">
        <f t="shared" si="3705"/>
        <v>17</v>
      </c>
      <c r="DO864" s="66">
        <f t="shared" si="3706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55">SUM(C511)</f>
        <v>1.8637592023110616E-2</v>
      </c>
      <c r="D865" s="580">
        <f t="shared" si="3755"/>
        <v>0</v>
      </c>
      <c r="E865" s="580">
        <f t="shared" si="3755"/>
        <v>2.0656664492280929E-2</v>
      </c>
      <c r="F865" s="580">
        <f t="shared" si="3755"/>
        <v>4.3487714720591431E-3</v>
      </c>
      <c r="G865" s="580">
        <f t="shared" si="3755"/>
        <v>0</v>
      </c>
      <c r="H865" s="580">
        <f t="shared" si="3755"/>
        <v>4.1748206131767773E-2</v>
      </c>
      <c r="I865" s="580">
        <f t="shared" si="3755"/>
        <v>0</v>
      </c>
      <c r="J865" s="580">
        <f t="shared" si="3755"/>
        <v>0</v>
      </c>
      <c r="K865" s="580">
        <f t="shared" ref="K865:R865" si="3756">SUM(K511)</f>
        <v>0</v>
      </c>
      <c r="L865" s="580">
        <f t="shared" si="3756"/>
        <v>0</v>
      </c>
      <c r="M865" s="580">
        <f t="shared" si="3756"/>
        <v>0</v>
      </c>
      <c r="N865" s="580">
        <f t="shared" si="3756"/>
        <v>0</v>
      </c>
      <c r="O865" s="580">
        <f t="shared" si="3756"/>
        <v>0</v>
      </c>
      <c r="P865" s="580">
        <f t="shared" si="3756"/>
        <v>0</v>
      </c>
      <c r="Q865" s="580">
        <f t="shared" si="3756"/>
        <v>0</v>
      </c>
      <c r="R865" s="580">
        <f t="shared" si="3756"/>
        <v>0</v>
      </c>
      <c r="S865" s="579"/>
      <c r="T865" s="580">
        <f t="shared" ref="T865:AB865" si="3757">SUM(T511)</f>
        <v>0</v>
      </c>
      <c r="U865" s="580">
        <f t="shared" si="3757"/>
        <v>2.8464685998932579E-3</v>
      </c>
      <c r="V865" s="580">
        <f t="shared" si="3757"/>
        <v>5.2185257664709717E-3</v>
      </c>
      <c r="W865" s="580">
        <f t="shared" si="3757"/>
        <v>0</v>
      </c>
      <c r="X865" s="580">
        <f t="shared" si="3757"/>
        <v>0</v>
      </c>
      <c r="Y865" s="580">
        <f t="shared" si="3757"/>
        <v>9.9002888826763575E-3</v>
      </c>
      <c r="Z865" s="580">
        <f t="shared" si="3757"/>
        <v>0</v>
      </c>
      <c r="AA865" s="580">
        <f t="shared" si="3757"/>
        <v>8.3496412263535543E-4</v>
      </c>
      <c r="AB865" s="580">
        <f t="shared" si="3757"/>
        <v>7.1568353368744782E-3</v>
      </c>
      <c r="AC865" s="580">
        <f t="shared" ref="AC865:AJ865" si="3758">SUM(AC511)</f>
        <v>0</v>
      </c>
      <c r="AD865" s="580">
        <f t="shared" si="3758"/>
        <v>0</v>
      </c>
      <c r="AE865" s="580">
        <f t="shared" si="3758"/>
        <v>0</v>
      </c>
      <c r="AF865" s="580">
        <f t="shared" si="3758"/>
        <v>0</v>
      </c>
      <c r="AG865" s="580">
        <f t="shared" si="3758"/>
        <v>0</v>
      </c>
      <c r="AH865" s="580">
        <f t="shared" si="3758"/>
        <v>0</v>
      </c>
      <c r="AI865" s="580">
        <f t="shared" si="3758"/>
        <v>0</v>
      </c>
      <c r="AJ865" s="580">
        <f t="shared" si="3758"/>
        <v>0</v>
      </c>
      <c r="AK865" s="579"/>
      <c r="AL865" s="580">
        <f t="shared" ref="AL865:AT865" si="3759">SUM(AL511)</f>
        <v>4.2697028998398862E-2</v>
      </c>
      <c r="AM865" s="580">
        <f t="shared" si="3759"/>
        <v>6.9580343552946289E-3</v>
      </c>
      <c r="AN865" s="580">
        <f t="shared" si="3759"/>
        <v>7.8277886497064592E-3</v>
      </c>
      <c r="AO865" s="580">
        <f t="shared" si="3759"/>
        <v>1.5655577299412918E-2</v>
      </c>
      <c r="AP865" s="580">
        <f t="shared" si="3759"/>
        <v>1.3916068710589258E-2</v>
      </c>
      <c r="AQ865" s="580">
        <f t="shared" si="3759"/>
        <v>7.8277886497064592E-3</v>
      </c>
      <c r="AR865" s="580">
        <f t="shared" si="3759"/>
        <v>1.0437051532941943E-2</v>
      </c>
      <c r="AS865" s="580">
        <f t="shared" si="3759"/>
        <v>3.1311154598825837E-2</v>
      </c>
      <c r="AT865" s="580">
        <f t="shared" si="3759"/>
        <v>3.7573385518590997E-2</v>
      </c>
      <c r="AU865" s="580">
        <f t="shared" ref="AU865:BB865" si="3760">SUM(AU511)</f>
        <v>0</v>
      </c>
      <c r="AV865" s="580">
        <f t="shared" si="3760"/>
        <v>0</v>
      </c>
      <c r="AW865" s="580">
        <f t="shared" si="3760"/>
        <v>0</v>
      </c>
      <c r="AX865" s="580">
        <f t="shared" si="3760"/>
        <v>0</v>
      </c>
      <c r="AY865" s="580">
        <f t="shared" si="3760"/>
        <v>0</v>
      </c>
      <c r="AZ865" s="580">
        <f t="shared" si="3760"/>
        <v>0</v>
      </c>
      <c r="BA865" s="580">
        <f t="shared" si="3760"/>
        <v>0</v>
      </c>
      <c r="BB865" s="580">
        <f t="shared" si="3760"/>
        <v>0</v>
      </c>
      <c r="BC865" s="579"/>
      <c r="BD865" s="580">
        <f t="shared" ref="BD865:BL865" si="3761">SUM(BD511)</f>
        <v>1.0437051532941943E-2</v>
      </c>
      <c r="BE865" s="580">
        <f t="shared" si="3761"/>
        <v>1.0437051532941943E-2</v>
      </c>
      <c r="BF865" s="580">
        <f t="shared" si="3761"/>
        <v>2.6092628832354858E-2</v>
      </c>
      <c r="BG865" s="580">
        <f t="shared" si="3761"/>
        <v>5.2185257664709717E-3</v>
      </c>
      <c r="BH865" s="580">
        <f t="shared" si="3761"/>
        <v>3.7573385518590997E-2</v>
      </c>
      <c r="BI865" s="580">
        <f t="shared" si="3761"/>
        <v>3.5784176684372379E-2</v>
      </c>
      <c r="BJ865" s="580">
        <f t="shared" si="3761"/>
        <v>0</v>
      </c>
      <c r="BK865" s="580">
        <f t="shared" si="3761"/>
        <v>2.0874103065883887E-2</v>
      </c>
      <c r="BL865" s="580">
        <f t="shared" si="3761"/>
        <v>5.5664274842357031E-2</v>
      </c>
      <c r="BM865" s="580">
        <f t="shared" ref="BM865:BT865" si="3762">SUM(BM511)</f>
        <v>0</v>
      </c>
      <c r="BN865" s="580">
        <f t="shared" si="3762"/>
        <v>0</v>
      </c>
      <c r="BO865" s="580">
        <f t="shared" si="3762"/>
        <v>0</v>
      </c>
      <c r="BP865" s="580">
        <f t="shared" si="3762"/>
        <v>0</v>
      </c>
      <c r="BQ865" s="580">
        <f t="shared" si="3762"/>
        <v>0</v>
      </c>
      <c r="BR865" s="580">
        <f t="shared" si="3762"/>
        <v>0</v>
      </c>
      <c r="BS865" s="580">
        <f t="shared" si="3762"/>
        <v>0</v>
      </c>
      <c r="BT865" s="580">
        <f t="shared" si="3762"/>
        <v>0</v>
      </c>
      <c r="BU865" s="579"/>
      <c r="BV865" s="580">
        <f>SUM(BV511)</f>
        <v>0</v>
      </c>
      <c r="BW865" s="580">
        <f>SUM(BW511)</f>
        <v>0</v>
      </c>
      <c r="BX865" s="580">
        <f>SUM(BX511)</f>
        <v>0</v>
      </c>
      <c r="BY865" s="580">
        <f>SUM(BY511)</f>
        <v>0</v>
      </c>
      <c r="BZ865" s="398">
        <f t="shared" si="3695"/>
        <v>3.4835730334751864E-3</v>
      </c>
      <c r="CA865" s="398">
        <f t="shared" si="3696"/>
        <v>1.0704529217249376E-3</v>
      </c>
      <c r="CB865" s="398">
        <f t="shared" si="3697"/>
        <v>8.7671232876712323E-3</v>
      </c>
      <c r="CC865" s="465">
        <f t="shared" si="3698"/>
        <v>9.7611281955704635E-3</v>
      </c>
      <c r="CD865" s="1113">
        <f t="shared" si="3699"/>
        <v>0</v>
      </c>
      <c r="CE865" s="1114">
        <f t="shared" si="3699"/>
        <v>0</v>
      </c>
      <c r="CF865" s="1115">
        <f t="shared" si="3699"/>
        <v>0</v>
      </c>
      <c r="CG865" s="1115">
        <f t="shared" si="3699"/>
        <v>0</v>
      </c>
      <c r="CH865" s="1115">
        <f t="shared" si="3699"/>
        <v>0</v>
      </c>
      <c r="CI865" s="1115">
        <f t="shared" si="3699"/>
        <v>0</v>
      </c>
      <c r="CJ865" s="1115">
        <f t="shared" si="3699"/>
        <v>0</v>
      </c>
      <c r="CK865" s="1116">
        <f t="shared" si="3699"/>
        <v>0</v>
      </c>
      <c r="CL865" s="1116">
        <f t="shared" si="3699"/>
        <v>6.9580343552946289E-3</v>
      </c>
      <c r="CM865" s="1116">
        <f t="shared" si="3699"/>
        <v>7.8277886497064592E-3</v>
      </c>
      <c r="CN865" s="1115">
        <f t="shared" si="3699"/>
        <v>7.8277886497064592E-3</v>
      </c>
      <c r="CO865" s="1115">
        <f t="shared" si="3699"/>
        <v>1.0437051532941943E-2</v>
      </c>
      <c r="CP865" s="1115">
        <f t="shared" si="3699"/>
        <v>1.3916068710589258E-2</v>
      </c>
      <c r="CQ865" s="1115">
        <f t="shared" si="3699"/>
        <v>1.5655577299412918E-2</v>
      </c>
      <c r="CR865" s="1115">
        <f t="shared" si="3699"/>
        <v>3.1311154598825837E-2</v>
      </c>
      <c r="CS865" s="1114">
        <f t="shared" si="3699"/>
        <v>3.7573385518590997E-2</v>
      </c>
      <c r="CT865" s="1145">
        <f t="shared" si="3700"/>
        <v>4.2697028998398862E-2</v>
      </c>
      <c r="CU865" s="1199">
        <f t="shared" si="3701"/>
        <v>0</v>
      </c>
      <c r="CV865" s="1128">
        <f t="shared" si="3701"/>
        <v>0</v>
      </c>
      <c r="CW865" s="1129">
        <f t="shared" si="3701"/>
        <v>0</v>
      </c>
      <c r="CX865" s="1129">
        <f t="shared" si="3701"/>
        <v>0</v>
      </c>
      <c r="CY865" s="1129">
        <f t="shared" si="3701"/>
        <v>0</v>
      </c>
      <c r="CZ865" s="1129">
        <f t="shared" si="3701"/>
        <v>0</v>
      </c>
      <c r="DA865" s="1129">
        <f t="shared" si="3701"/>
        <v>0</v>
      </c>
      <c r="DB865" s="1130">
        <f t="shared" si="3701"/>
        <v>0</v>
      </c>
      <c r="DC865" s="1130">
        <f t="shared" si="3701"/>
        <v>0</v>
      </c>
      <c r="DD865" s="1130">
        <f t="shared" si="3701"/>
        <v>5.2185257664709717E-3</v>
      </c>
      <c r="DE865" s="1129">
        <f t="shared" si="3701"/>
        <v>1.0437051532941943E-2</v>
      </c>
      <c r="DF865" s="1129">
        <f t="shared" si="3701"/>
        <v>1.0437051532941943E-2</v>
      </c>
      <c r="DG865" s="1129">
        <f t="shared" si="3701"/>
        <v>2.0874103065883887E-2</v>
      </c>
      <c r="DH865" s="1129">
        <f t="shared" si="3701"/>
        <v>2.6092628832354858E-2</v>
      </c>
      <c r="DI865" s="1129">
        <f t="shared" si="3701"/>
        <v>3.5784176684372379E-2</v>
      </c>
      <c r="DJ865" s="1128">
        <f t="shared" si="3701"/>
        <v>3.7573385518590997E-2</v>
      </c>
      <c r="DK865" s="1199">
        <f t="shared" si="3702"/>
        <v>5.5664274842357031E-2</v>
      </c>
      <c r="DL865" s="428">
        <f t="shared" si="3703"/>
        <v>17</v>
      </c>
      <c r="DM865" s="66">
        <f t="shared" si="3704"/>
        <v>17</v>
      </c>
      <c r="DN865" s="66">
        <f t="shared" si="3705"/>
        <v>17</v>
      </c>
      <c r="DO865" s="66">
        <f t="shared" si="3706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63">SUM(C517)</f>
        <v>6.0385798154878392E-3</v>
      </c>
      <c r="D866" s="580">
        <f t="shared" si="3763"/>
        <v>1.9569471624266144E-2</v>
      </c>
      <c r="E866" s="580">
        <f t="shared" si="3763"/>
        <v>9.7847358121330719E-3</v>
      </c>
      <c r="F866" s="580">
        <f t="shared" si="3763"/>
        <v>1.3698630136986306E-3</v>
      </c>
      <c r="G866" s="580">
        <f t="shared" si="3763"/>
        <v>7.0450097847358133E-3</v>
      </c>
      <c r="H866" s="580">
        <f t="shared" si="3763"/>
        <v>2.9354207436399219E-2</v>
      </c>
      <c r="I866" s="580">
        <f t="shared" si="3763"/>
        <v>0</v>
      </c>
      <c r="J866" s="580">
        <f t="shared" si="3763"/>
        <v>5.032149846239866E-3</v>
      </c>
      <c r="K866" s="580">
        <f t="shared" ref="K866:R866" si="3764">SUM(K517)</f>
        <v>0</v>
      </c>
      <c r="L866" s="580">
        <f t="shared" si="3764"/>
        <v>0</v>
      </c>
      <c r="M866" s="580">
        <f t="shared" si="3764"/>
        <v>0</v>
      </c>
      <c r="N866" s="580">
        <f t="shared" si="3764"/>
        <v>0</v>
      </c>
      <c r="O866" s="580">
        <f t="shared" si="3764"/>
        <v>0</v>
      </c>
      <c r="P866" s="580">
        <f t="shared" si="3764"/>
        <v>0</v>
      </c>
      <c r="Q866" s="580">
        <f t="shared" si="3764"/>
        <v>0</v>
      </c>
      <c r="R866" s="580">
        <f t="shared" si="3764"/>
        <v>0</v>
      </c>
      <c r="S866" s="579"/>
      <c r="T866" s="580">
        <f>SUM(T517)</f>
        <v>8.8062622309197647E-2</v>
      </c>
      <c r="U866" s="580">
        <f t="shared" ref="U866:AB866" si="3765">SUM(U517)</f>
        <v>6.1376979185198355E-2</v>
      </c>
      <c r="V866" s="580">
        <f t="shared" si="3765"/>
        <v>6.1643835616438353E-2</v>
      </c>
      <c r="W866" s="580">
        <f t="shared" si="3765"/>
        <v>7.0450097847358117E-2</v>
      </c>
      <c r="X866" s="580">
        <f t="shared" si="3765"/>
        <v>5.8708414872798431E-3</v>
      </c>
      <c r="Y866" s="580">
        <f t="shared" si="3765"/>
        <v>6.2901873077998325E-3</v>
      </c>
      <c r="Z866" s="580">
        <f t="shared" si="3765"/>
        <v>6.6046966731898249E-2</v>
      </c>
      <c r="AA866" s="580">
        <f t="shared" si="3765"/>
        <v>3.5225048923679062E-3</v>
      </c>
      <c r="AB866" s="580">
        <f t="shared" si="3765"/>
        <v>1.3419066256639644E-2</v>
      </c>
      <c r="AC866" s="580">
        <f t="shared" ref="AC866:AJ866" si="3766">SUM(AC517)</f>
        <v>0</v>
      </c>
      <c r="AD866" s="580">
        <f t="shared" si="3766"/>
        <v>0</v>
      </c>
      <c r="AE866" s="580">
        <f t="shared" si="3766"/>
        <v>0</v>
      </c>
      <c r="AF866" s="580">
        <f t="shared" si="3766"/>
        <v>0</v>
      </c>
      <c r="AG866" s="580">
        <f t="shared" si="3766"/>
        <v>0</v>
      </c>
      <c r="AH866" s="580">
        <f t="shared" si="3766"/>
        <v>0</v>
      </c>
      <c r="AI866" s="580">
        <f t="shared" si="3766"/>
        <v>0</v>
      </c>
      <c r="AJ866" s="580">
        <f t="shared" si="3766"/>
        <v>0</v>
      </c>
      <c r="AK866" s="579"/>
      <c r="AL866" s="580">
        <f>SUM(AL517)</f>
        <v>1.7078811599359544E-2</v>
      </c>
      <c r="AM866" s="580">
        <f t="shared" ref="AM866:AT866" si="3767">SUM(AM517)</f>
        <v>3.4246575342465752E-2</v>
      </c>
      <c r="AN866" s="580">
        <f t="shared" si="3767"/>
        <v>2.0547945205479454E-2</v>
      </c>
      <c r="AO866" s="580">
        <f t="shared" si="3767"/>
        <v>1.1741682974559686E-2</v>
      </c>
      <c r="AP866" s="580">
        <f t="shared" si="3767"/>
        <v>3.9138943248532287E-2</v>
      </c>
      <c r="AQ866" s="580">
        <f t="shared" si="3767"/>
        <v>3.5225048923679059E-2</v>
      </c>
      <c r="AR866" s="580">
        <f t="shared" si="3767"/>
        <v>7.0450097847358117E-2</v>
      </c>
      <c r="AS866" s="580">
        <f t="shared" si="3767"/>
        <v>1.7612524461839529E-2</v>
      </c>
      <c r="AT866" s="580">
        <f t="shared" si="3767"/>
        <v>5.2837573385518595E-2</v>
      </c>
      <c r="AU866" s="580">
        <f t="shared" ref="AU866:BB866" si="3768">SUM(AU517)</f>
        <v>0</v>
      </c>
      <c r="AV866" s="580">
        <f t="shared" si="3768"/>
        <v>0</v>
      </c>
      <c r="AW866" s="580">
        <f t="shared" si="3768"/>
        <v>0</v>
      </c>
      <c r="AX866" s="580">
        <f t="shared" si="3768"/>
        <v>0</v>
      </c>
      <c r="AY866" s="580">
        <f t="shared" si="3768"/>
        <v>0</v>
      </c>
      <c r="AZ866" s="580">
        <f t="shared" si="3768"/>
        <v>0</v>
      </c>
      <c r="BA866" s="580">
        <f t="shared" si="3768"/>
        <v>0</v>
      </c>
      <c r="BB866" s="580">
        <f t="shared" si="3768"/>
        <v>0</v>
      </c>
      <c r="BC866" s="579"/>
      <c r="BD866" s="580">
        <f>SUM(BD517)</f>
        <v>2.9354207436399219E-2</v>
      </c>
      <c r="BE866" s="580">
        <f t="shared" ref="BE866:BL866" si="3769">SUM(BE517)</f>
        <v>4.4031311154598823E-2</v>
      </c>
      <c r="BF866" s="580">
        <f t="shared" si="3769"/>
        <v>1.1741682974559686E-2</v>
      </c>
      <c r="BG866" s="580">
        <f t="shared" si="3769"/>
        <v>1.1741682974559686E-2</v>
      </c>
      <c r="BH866" s="580">
        <f t="shared" si="3769"/>
        <v>8.8062622309197647E-2</v>
      </c>
      <c r="BI866" s="580">
        <f t="shared" si="3769"/>
        <v>5.032149846239866E-2</v>
      </c>
      <c r="BJ866" s="580">
        <f t="shared" si="3769"/>
        <v>7.8277886497064575E-2</v>
      </c>
      <c r="BK866" s="580">
        <f t="shared" si="3769"/>
        <v>0.11741682974559688</v>
      </c>
      <c r="BL866" s="580">
        <f t="shared" si="3769"/>
        <v>7.8277886497064575E-2</v>
      </c>
      <c r="BM866" s="580">
        <f t="shared" ref="BM866:BT866" si="3770">SUM(BM517)</f>
        <v>0</v>
      </c>
      <c r="BN866" s="580">
        <f t="shared" si="3770"/>
        <v>0</v>
      </c>
      <c r="BO866" s="580">
        <f t="shared" si="3770"/>
        <v>0</v>
      </c>
      <c r="BP866" s="580">
        <f t="shared" si="3770"/>
        <v>0</v>
      </c>
      <c r="BQ866" s="580">
        <f t="shared" si="3770"/>
        <v>0</v>
      </c>
      <c r="BR866" s="580">
        <f t="shared" si="3770"/>
        <v>0</v>
      </c>
      <c r="BS866" s="580">
        <f t="shared" si="3770"/>
        <v>0</v>
      </c>
      <c r="BT866" s="580">
        <f t="shared" si="3770"/>
        <v>0</v>
      </c>
      <c r="BU866" s="579"/>
      <c r="BV866" s="580">
        <f>SUM(BV517)</f>
        <v>0</v>
      </c>
      <c r="BW866" s="580">
        <f>SUM(BW517)</f>
        <v>0</v>
      </c>
      <c r="BX866" s="580">
        <f>SUM(BX517)</f>
        <v>0</v>
      </c>
      <c r="BY866" s="580">
        <f>SUM(BY517)</f>
        <v>0</v>
      </c>
      <c r="BZ866" s="398">
        <f t="shared" si="3695"/>
        <v>3.4438542540303802E-3</v>
      </c>
      <c r="CA866" s="398">
        <f t="shared" si="3696"/>
        <v>1.9241365288332018E-2</v>
      </c>
      <c r="CB866" s="398">
        <f t="shared" si="3697"/>
        <v>1.5228607009428926E-2</v>
      </c>
      <c r="CC866" s="465">
        <f t="shared" si="3698"/>
        <v>2.6120585220389521E-2</v>
      </c>
      <c r="CD866" s="1113">
        <f t="shared" si="3699"/>
        <v>0</v>
      </c>
      <c r="CE866" s="1114">
        <f t="shared" si="3699"/>
        <v>0</v>
      </c>
      <c r="CF866" s="1115">
        <f t="shared" si="3699"/>
        <v>0</v>
      </c>
      <c r="CG866" s="1115">
        <f t="shared" si="3699"/>
        <v>0</v>
      </c>
      <c r="CH866" s="1115">
        <f t="shared" si="3699"/>
        <v>0</v>
      </c>
      <c r="CI866" s="1115">
        <f t="shared" si="3699"/>
        <v>0</v>
      </c>
      <c r="CJ866" s="1115">
        <f t="shared" si="3699"/>
        <v>0</v>
      </c>
      <c r="CK866" s="1116">
        <f t="shared" si="3699"/>
        <v>0</v>
      </c>
      <c r="CL866" s="1116">
        <f t="shared" si="3699"/>
        <v>1.1741682974559686E-2</v>
      </c>
      <c r="CM866" s="1116">
        <f t="shared" si="3699"/>
        <v>1.7078811599359544E-2</v>
      </c>
      <c r="CN866" s="1115">
        <f t="shared" si="3699"/>
        <v>1.7612524461839529E-2</v>
      </c>
      <c r="CO866" s="1115">
        <f t="shared" si="3699"/>
        <v>2.0547945205479454E-2</v>
      </c>
      <c r="CP866" s="1115">
        <f t="shared" si="3699"/>
        <v>3.4246575342465752E-2</v>
      </c>
      <c r="CQ866" s="1115">
        <f t="shared" si="3699"/>
        <v>3.5225048923679059E-2</v>
      </c>
      <c r="CR866" s="1115">
        <f t="shared" si="3699"/>
        <v>3.9138943248532287E-2</v>
      </c>
      <c r="CS866" s="1114">
        <f t="shared" si="3699"/>
        <v>5.2837573385518595E-2</v>
      </c>
      <c r="CT866" s="1145">
        <f t="shared" si="3700"/>
        <v>7.0450097847358117E-2</v>
      </c>
      <c r="CU866" s="1199">
        <f t="shared" si="3701"/>
        <v>0</v>
      </c>
      <c r="CV866" s="1128">
        <f t="shared" si="3701"/>
        <v>0</v>
      </c>
      <c r="CW866" s="1129">
        <f t="shared" si="3701"/>
        <v>0</v>
      </c>
      <c r="CX866" s="1129">
        <f t="shared" si="3701"/>
        <v>0</v>
      </c>
      <c r="CY866" s="1129">
        <f t="shared" si="3701"/>
        <v>0</v>
      </c>
      <c r="CZ866" s="1129">
        <f t="shared" si="3701"/>
        <v>0</v>
      </c>
      <c r="DA866" s="1129">
        <f t="shared" si="3701"/>
        <v>0</v>
      </c>
      <c r="DB866" s="1130">
        <f t="shared" si="3701"/>
        <v>0</v>
      </c>
      <c r="DC866" s="1130">
        <f t="shared" si="3701"/>
        <v>1.1741682974559686E-2</v>
      </c>
      <c r="DD866" s="1130">
        <f t="shared" si="3701"/>
        <v>1.1741682974559686E-2</v>
      </c>
      <c r="DE866" s="1129">
        <f t="shared" si="3701"/>
        <v>2.9354207436399219E-2</v>
      </c>
      <c r="DF866" s="1129">
        <f t="shared" si="3701"/>
        <v>4.4031311154598823E-2</v>
      </c>
      <c r="DG866" s="1129">
        <f t="shared" si="3701"/>
        <v>5.032149846239866E-2</v>
      </c>
      <c r="DH866" s="1129">
        <f t="shared" si="3701"/>
        <v>7.8277886497064575E-2</v>
      </c>
      <c r="DI866" s="1129">
        <f t="shared" si="3701"/>
        <v>7.8277886497064575E-2</v>
      </c>
      <c r="DJ866" s="1128">
        <f t="shared" si="3701"/>
        <v>8.8062622309197647E-2</v>
      </c>
      <c r="DK866" s="1199">
        <f t="shared" si="3702"/>
        <v>0.11741682974559688</v>
      </c>
      <c r="DL866" s="428">
        <f t="shared" si="3703"/>
        <v>17</v>
      </c>
      <c r="DM866" s="66">
        <f t="shared" si="3704"/>
        <v>17</v>
      </c>
      <c r="DN866" s="66">
        <f t="shared" si="3705"/>
        <v>17</v>
      </c>
      <c r="DO866" s="66">
        <f t="shared" si="3706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771">SUM(C523)</f>
        <v>1.7892088342186189E-3</v>
      </c>
      <c r="D867" s="580">
        <f t="shared" si="3771"/>
        <v>0</v>
      </c>
      <c r="E867" s="580">
        <f t="shared" si="3771"/>
        <v>0</v>
      </c>
      <c r="F867" s="580">
        <f t="shared" si="3771"/>
        <v>0</v>
      </c>
      <c r="G867" s="580">
        <f t="shared" si="3771"/>
        <v>1.5655577299412914E-3</v>
      </c>
      <c r="H867" s="580">
        <f t="shared" si="3771"/>
        <v>0</v>
      </c>
      <c r="I867" s="580">
        <f t="shared" si="3771"/>
        <v>0</v>
      </c>
      <c r="J867" s="580">
        <f t="shared" si="3771"/>
        <v>1.4910073618488492E-3</v>
      </c>
      <c r="K867" s="580">
        <f t="shared" ref="K867:R867" si="3772">SUM(K523)</f>
        <v>0</v>
      </c>
      <c r="L867" s="580">
        <f t="shared" si="3772"/>
        <v>0</v>
      </c>
      <c r="M867" s="580">
        <f t="shared" si="3772"/>
        <v>0</v>
      </c>
      <c r="N867" s="580">
        <f t="shared" si="3772"/>
        <v>0</v>
      </c>
      <c r="O867" s="580">
        <f t="shared" si="3772"/>
        <v>0</v>
      </c>
      <c r="P867" s="580">
        <f t="shared" si="3772"/>
        <v>0</v>
      </c>
      <c r="Q867" s="580">
        <f t="shared" si="3772"/>
        <v>0</v>
      </c>
      <c r="R867" s="580">
        <f t="shared" si="3772"/>
        <v>0</v>
      </c>
      <c r="S867" s="579"/>
      <c r="T867" s="580">
        <f t="shared" ref="T867:AB867" si="3773">SUM(T523)</f>
        <v>9.3933463796477493E-3</v>
      </c>
      <c r="U867" s="580">
        <f t="shared" si="3773"/>
        <v>0</v>
      </c>
      <c r="V867" s="580">
        <f t="shared" si="3773"/>
        <v>0</v>
      </c>
      <c r="W867" s="580">
        <f t="shared" si="3773"/>
        <v>0</v>
      </c>
      <c r="X867" s="580">
        <f t="shared" si="3773"/>
        <v>0</v>
      </c>
      <c r="Y867" s="580">
        <f t="shared" si="3773"/>
        <v>0</v>
      </c>
      <c r="Z867" s="580">
        <f t="shared" si="3773"/>
        <v>0</v>
      </c>
      <c r="AA867" s="580">
        <f t="shared" si="3773"/>
        <v>1.2524461839530333E-3</v>
      </c>
      <c r="AB867" s="580">
        <f t="shared" si="3773"/>
        <v>0</v>
      </c>
      <c r="AC867" s="580">
        <f t="shared" ref="AC867:AJ867" si="3774">SUM(AC523)</f>
        <v>0</v>
      </c>
      <c r="AD867" s="580">
        <f t="shared" si="3774"/>
        <v>0</v>
      </c>
      <c r="AE867" s="580">
        <f t="shared" si="3774"/>
        <v>0</v>
      </c>
      <c r="AF867" s="580">
        <f t="shared" si="3774"/>
        <v>0</v>
      </c>
      <c r="AG867" s="580">
        <f t="shared" si="3774"/>
        <v>0</v>
      </c>
      <c r="AH867" s="580">
        <f t="shared" si="3774"/>
        <v>0</v>
      </c>
      <c r="AI867" s="580">
        <f t="shared" si="3774"/>
        <v>0</v>
      </c>
      <c r="AJ867" s="580">
        <f t="shared" si="3774"/>
        <v>0</v>
      </c>
      <c r="AK867" s="579"/>
      <c r="AL867" s="580">
        <f t="shared" ref="AL867:AT867" si="3775">SUM(AL523)</f>
        <v>7.9701120797011204E-3</v>
      </c>
      <c r="AM867" s="580">
        <f t="shared" si="3775"/>
        <v>6.9580343552946302E-4</v>
      </c>
      <c r="AN867" s="580">
        <f t="shared" si="3775"/>
        <v>0</v>
      </c>
      <c r="AO867" s="580">
        <f t="shared" si="3775"/>
        <v>1.0958904109589041E-2</v>
      </c>
      <c r="AP867" s="580">
        <f t="shared" si="3775"/>
        <v>5.5664274842357041E-3</v>
      </c>
      <c r="AQ867" s="580">
        <f t="shared" si="3775"/>
        <v>7.7929984779299844E-3</v>
      </c>
      <c r="AR867" s="580">
        <f t="shared" si="3775"/>
        <v>0</v>
      </c>
      <c r="AS867" s="580">
        <f t="shared" si="3775"/>
        <v>3.1311154598825828E-3</v>
      </c>
      <c r="AT867" s="580">
        <f t="shared" si="3775"/>
        <v>8.3496412263535554E-3</v>
      </c>
      <c r="AU867" s="580">
        <f t="shared" ref="AU867:BB867" si="3776">SUM(AU523)</f>
        <v>0</v>
      </c>
      <c r="AV867" s="580">
        <f t="shared" si="3776"/>
        <v>0</v>
      </c>
      <c r="AW867" s="580">
        <f t="shared" si="3776"/>
        <v>0</v>
      </c>
      <c r="AX867" s="580">
        <f t="shared" si="3776"/>
        <v>0</v>
      </c>
      <c r="AY867" s="580">
        <f t="shared" si="3776"/>
        <v>0</v>
      </c>
      <c r="AZ867" s="580">
        <f t="shared" si="3776"/>
        <v>0</v>
      </c>
      <c r="BA867" s="580">
        <f t="shared" si="3776"/>
        <v>0</v>
      </c>
      <c r="BB867" s="580">
        <f t="shared" si="3776"/>
        <v>0</v>
      </c>
      <c r="BC867" s="579"/>
      <c r="BD867" s="580">
        <f t="shared" ref="BD867:BL867" si="3777">SUM(BD523)</f>
        <v>2.783213742117852E-4</v>
      </c>
      <c r="BE867" s="580">
        <f t="shared" si="3777"/>
        <v>0</v>
      </c>
      <c r="BF867" s="580">
        <f t="shared" si="3777"/>
        <v>1.5029354207436398E-2</v>
      </c>
      <c r="BG867" s="580">
        <f t="shared" si="3777"/>
        <v>0</v>
      </c>
      <c r="BH867" s="580">
        <f t="shared" si="3777"/>
        <v>0</v>
      </c>
      <c r="BI867" s="580">
        <f t="shared" si="3777"/>
        <v>0</v>
      </c>
      <c r="BJ867" s="580">
        <f t="shared" si="3777"/>
        <v>5.5664274842357041E-3</v>
      </c>
      <c r="BK867" s="580">
        <f t="shared" si="3777"/>
        <v>0</v>
      </c>
      <c r="BL867" s="580">
        <f t="shared" si="3777"/>
        <v>0</v>
      </c>
      <c r="BM867" s="580">
        <f t="shared" ref="BM867:BT867" si="3778">SUM(BM523)</f>
        <v>0</v>
      </c>
      <c r="BN867" s="580">
        <f t="shared" si="3778"/>
        <v>0</v>
      </c>
      <c r="BO867" s="580">
        <f t="shared" si="3778"/>
        <v>0</v>
      </c>
      <c r="BP867" s="580">
        <f t="shared" si="3778"/>
        <v>0</v>
      </c>
      <c r="BQ867" s="580">
        <f t="shared" si="3778"/>
        <v>0</v>
      </c>
      <c r="BR867" s="580">
        <f t="shared" si="3778"/>
        <v>0</v>
      </c>
      <c r="BS867" s="580">
        <f t="shared" si="3778"/>
        <v>0</v>
      </c>
      <c r="BT867" s="580">
        <f t="shared" si="3778"/>
        <v>0</v>
      </c>
      <c r="BU867" s="579"/>
      <c r="BV867" s="580">
        <f>SUM(BV523)</f>
        <v>0</v>
      </c>
      <c r="BW867" s="580">
        <f>SUM(BW523)</f>
        <v>0</v>
      </c>
      <c r="BX867" s="580">
        <f>SUM(BX523)</f>
        <v>0</v>
      </c>
      <c r="BY867" s="580">
        <f>SUM(BY523)</f>
        <v>0</v>
      </c>
      <c r="BZ867" s="398">
        <f t="shared" si="3695"/>
        <v>2.3160314354052122E-4</v>
      </c>
      <c r="CA867" s="398">
        <f t="shared" si="3696"/>
        <v>8.3496412263535499E-5</v>
      </c>
      <c r="CB867" s="398">
        <f t="shared" si="3697"/>
        <v>2.2337398775754943E-3</v>
      </c>
      <c r="CC867" s="465">
        <f t="shared" si="3698"/>
        <v>3.8964992389649923E-4</v>
      </c>
      <c r="CD867" s="1113">
        <f t="shared" si="3699"/>
        <v>0</v>
      </c>
      <c r="CE867" s="1114">
        <f t="shared" si="3699"/>
        <v>0</v>
      </c>
      <c r="CF867" s="1115">
        <f t="shared" si="3699"/>
        <v>0</v>
      </c>
      <c r="CG867" s="1115">
        <f t="shared" si="3699"/>
        <v>0</v>
      </c>
      <c r="CH867" s="1115">
        <f t="shared" si="3699"/>
        <v>0</v>
      </c>
      <c r="CI867" s="1115">
        <f t="shared" si="3699"/>
        <v>0</v>
      </c>
      <c r="CJ867" s="1115">
        <f t="shared" si="3699"/>
        <v>0</v>
      </c>
      <c r="CK867" s="1116">
        <f t="shared" si="3699"/>
        <v>0</v>
      </c>
      <c r="CL867" s="1116">
        <f t="shared" si="3699"/>
        <v>0</v>
      </c>
      <c r="CM867" s="1116">
        <f t="shared" si="3699"/>
        <v>0</v>
      </c>
      <c r="CN867" s="1115">
        <f t="shared" si="3699"/>
        <v>6.9580343552946302E-4</v>
      </c>
      <c r="CO867" s="1115">
        <f t="shared" si="3699"/>
        <v>3.1311154598825828E-3</v>
      </c>
      <c r="CP867" s="1115">
        <f t="shared" si="3699"/>
        <v>5.5664274842357041E-3</v>
      </c>
      <c r="CQ867" s="1115">
        <f t="shared" si="3699"/>
        <v>7.7929984779299844E-3</v>
      </c>
      <c r="CR867" s="1115">
        <f t="shared" si="3699"/>
        <v>7.9701120797011204E-3</v>
      </c>
      <c r="CS867" s="1114">
        <f t="shared" si="3699"/>
        <v>8.3496412263535554E-3</v>
      </c>
      <c r="CT867" s="1145">
        <f t="shared" si="3700"/>
        <v>1.0958904109589041E-2</v>
      </c>
      <c r="CU867" s="1199">
        <f t="shared" si="3701"/>
        <v>0</v>
      </c>
      <c r="CV867" s="1128">
        <f t="shared" si="3701"/>
        <v>0</v>
      </c>
      <c r="CW867" s="1129">
        <f t="shared" si="3701"/>
        <v>0</v>
      </c>
      <c r="CX867" s="1129">
        <f t="shared" si="3701"/>
        <v>0</v>
      </c>
      <c r="CY867" s="1129">
        <f t="shared" si="3701"/>
        <v>0</v>
      </c>
      <c r="CZ867" s="1129">
        <f t="shared" si="3701"/>
        <v>0</v>
      </c>
      <c r="DA867" s="1129">
        <f t="shared" si="3701"/>
        <v>0</v>
      </c>
      <c r="DB867" s="1130">
        <f t="shared" si="3701"/>
        <v>0</v>
      </c>
      <c r="DC867" s="1130">
        <f t="shared" si="3701"/>
        <v>0</v>
      </c>
      <c r="DD867" s="1130">
        <f t="shared" si="3701"/>
        <v>0</v>
      </c>
      <c r="DE867" s="1129">
        <f t="shared" si="3701"/>
        <v>0</v>
      </c>
      <c r="DF867" s="1129">
        <f t="shared" si="3701"/>
        <v>0</v>
      </c>
      <c r="DG867" s="1129">
        <f t="shared" si="3701"/>
        <v>0</v>
      </c>
      <c r="DH867" s="1129">
        <f t="shared" si="3701"/>
        <v>0</v>
      </c>
      <c r="DI867" s="1129">
        <f t="shared" si="3701"/>
        <v>2.783213742117852E-4</v>
      </c>
      <c r="DJ867" s="1128">
        <f t="shared" si="3701"/>
        <v>5.5664274842357041E-3</v>
      </c>
      <c r="DK867" s="1199">
        <f t="shared" si="3702"/>
        <v>1.5029354207436398E-2</v>
      </c>
      <c r="DL867" s="428">
        <f t="shared" si="3703"/>
        <v>17</v>
      </c>
      <c r="DM867" s="66">
        <f t="shared" si="3704"/>
        <v>17</v>
      </c>
      <c r="DN867" s="66">
        <f t="shared" si="3705"/>
        <v>17</v>
      </c>
      <c r="DO867" s="66">
        <f t="shared" si="3706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779">SUM(D529)</f>
        <v>0</v>
      </c>
      <c r="E868" s="898">
        <f t="shared" si="3779"/>
        <v>4.1226353555120681E-3</v>
      </c>
      <c r="F868" s="898">
        <f t="shared" si="3779"/>
        <v>0</v>
      </c>
      <c r="G868" s="898">
        <f t="shared" si="3779"/>
        <v>0</v>
      </c>
      <c r="H868" s="898">
        <f t="shared" si="3779"/>
        <v>0</v>
      </c>
      <c r="I868" s="898">
        <f t="shared" si="3779"/>
        <v>0</v>
      </c>
      <c r="J868" s="898">
        <f t="shared" si="3779"/>
        <v>0</v>
      </c>
      <c r="K868" s="898">
        <f t="shared" ref="K868:R868" si="3780">SUM(K529)</f>
        <v>0</v>
      </c>
      <c r="L868" s="898">
        <f t="shared" si="3780"/>
        <v>0</v>
      </c>
      <c r="M868" s="898">
        <f t="shared" si="3780"/>
        <v>0</v>
      </c>
      <c r="N868" s="898">
        <f t="shared" si="3780"/>
        <v>0</v>
      </c>
      <c r="O868" s="898">
        <f t="shared" si="3780"/>
        <v>0</v>
      </c>
      <c r="P868" s="898">
        <f t="shared" si="3780"/>
        <v>0</v>
      </c>
      <c r="Q868" s="898">
        <f t="shared" si="3780"/>
        <v>0</v>
      </c>
      <c r="R868" s="898">
        <f t="shared" si="3780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781">SUM(V529)</f>
        <v>2.5766470971950424E-3</v>
      </c>
      <c r="W868" s="898">
        <f t="shared" si="3781"/>
        <v>0</v>
      </c>
      <c r="X868" s="898">
        <f t="shared" si="3781"/>
        <v>6.1839530332681017E-4</v>
      </c>
      <c r="Y868" s="898">
        <f t="shared" si="3781"/>
        <v>0</v>
      </c>
      <c r="Z868" s="898">
        <f t="shared" si="3781"/>
        <v>0</v>
      </c>
      <c r="AA868" s="898">
        <f t="shared" si="3781"/>
        <v>1.030658838878017E-4</v>
      </c>
      <c r="AB868" s="898">
        <f t="shared" si="3781"/>
        <v>0</v>
      </c>
      <c r="AC868" s="898">
        <f t="shared" ref="AC868:AJ868" si="3782">SUM(AC529)</f>
        <v>0</v>
      </c>
      <c r="AD868" s="898">
        <f t="shared" si="3782"/>
        <v>0</v>
      </c>
      <c r="AE868" s="898">
        <f t="shared" si="3782"/>
        <v>0</v>
      </c>
      <c r="AF868" s="898">
        <f t="shared" si="3782"/>
        <v>0</v>
      </c>
      <c r="AG868" s="898">
        <f t="shared" si="3782"/>
        <v>0</v>
      </c>
      <c r="AH868" s="898">
        <f t="shared" si="3782"/>
        <v>0</v>
      </c>
      <c r="AI868" s="898">
        <f t="shared" si="3782"/>
        <v>0</v>
      </c>
      <c r="AJ868" s="898">
        <f t="shared" si="3782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783">SUM(AN529)</f>
        <v>3.8649706457925636E-3</v>
      </c>
      <c r="AO868" s="898">
        <f t="shared" si="3783"/>
        <v>6.0293542074363994E-3</v>
      </c>
      <c r="AP868" s="898">
        <f t="shared" si="3783"/>
        <v>0</v>
      </c>
      <c r="AQ868" s="898">
        <f t="shared" si="3783"/>
        <v>1.168080017395086E-3</v>
      </c>
      <c r="AR868" s="898">
        <f t="shared" si="3783"/>
        <v>1.3913894324853229E-2</v>
      </c>
      <c r="AS868" s="898">
        <f t="shared" si="3783"/>
        <v>5.4109589041095888E-3</v>
      </c>
      <c r="AT868" s="898">
        <f t="shared" si="3783"/>
        <v>8.9048923679060678E-3</v>
      </c>
      <c r="AU868" s="898">
        <f t="shared" ref="AU868:BB868" si="3784">SUM(AU529)</f>
        <v>0</v>
      </c>
      <c r="AV868" s="898">
        <f t="shared" si="3784"/>
        <v>0</v>
      </c>
      <c r="AW868" s="898">
        <f t="shared" si="3784"/>
        <v>0</v>
      </c>
      <c r="AX868" s="898">
        <f t="shared" si="3784"/>
        <v>0</v>
      </c>
      <c r="AY868" s="898">
        <f t="shared" si="3784"/>
        <v>0</v>
      </c>
      <c r="AZ868" s="898">
        <f t="shared" si="3784"/>
        <v>0</v>
      </c>
      <c r="BA868" s="898">
        <f t="shared" si="3784"/>
        <v>0</v>
      </c>
      <c r="BB868" s="898">
        <f t="shared" si="3784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785">SUM(BF529)</f>
        <v>0</v>
      </c>
      <c r="BG868" s="898">
        <f t="shared" si="3785"/>
        <v>0</v>
      </c>
      <c r="BH868" s="898">
        <f t="shared" si="3785"/>
        <v>3.7103718199608607E-4</v>
      </c>
      <c r="BI868" s="898">
        <f t="shared" si="3785"/>
        <v>0</v>
      </c>
      <c r="BJ868" s="898">
        <f t="shared" si="3785"/>
        <v>7.4207436399217229E-3</v>
      </c>
      <c r="BK868" s="898">
        <f t="shared" si="3785"/>
        <v>2.2262230919765174E-3</v>
      </c>
      <c r="BL868" s="898">
        <f t="shared" si="3785"/>
        <v>0</v>
      </c>
      <c r="BM868" s="898">
        <f t="shared" ref="BM868:BT868" si="3786">SUM(BM529)</f>
        <v>0</v>
      </c>
      <c r="BN868" s="898">
        <f t="shared" si="3786"/>
        <v>0</v>
      </c>
      <c r="BO868" s="898">
        <f t="shared" si="3786"/>
        <v>0</v>
      </c>
      <c r="BP868" s="898">
        <f t="shared" si="3786"/>
        <v>0</v>
      </c>
      <c r="BQ868" s="898">
        <f t="shared" si="3786"/>
        <v>0</v>
      </c>
      <c r="BR868" s="898">
        <f t="shared" si="3786"/>
        <v>0</v>
      </c>
      <c r="BS868" s="898">
        <f t="shared" si="3786"/>
        <v>0</v>
      </c>
      <c r="BT868" s="898">
        <f t="shared" si="3786"/>
        <v>0</v>
      </c>
      <c r="BU868" s="579"/>
      <c r="BV868" s="898">
        <f t="shared" ref="BV868:BY868" si="3787">SUM(BV529)</f>
        <v>0</v>
      </c>
      <c r="BW868" s="898">
        <f t="shared" si="3787"/>
        <v>0</v>
      </c>
      <c r="BX868" s="898">
        <f t="shared" si="3787"/>
        <v>0</v>
      </c>
      <c r="BY868" s="898">
        <f t="shared" si="3787"/>
        <v>0</v>
      </c>
      <c r="BZ868" s="398">
        <f t="shared" si="3695"/>
        <v>2.1594756624110831E-4</v>
      </c>
      <c r="CA868" s="398">
        <f t="shared" si="3696"/>
        <v>3.6978789855502173E-4</v>
      </c>
      <c r="CB868" s="398">
        <f t="shared" si="3697"/>
        <v>1.9438225701239398E-3</v>
      </c>
      <c r="CC868" s="465">
        <f t="shared" si="3698"/>
        <v>8.3277234181343787E-4</v>
      </c>
      <c r="CD868" s="1113">
        <f t="shared" si="3699"/>
        <v>0</v>
      </c>
      <c r="CE868" s="1114">
        <f t="shared" si="3699"/>
        <v>0</v>
      </c>
      <c r="CF868" s="1115">
        <f t="shared" si="3699"/>
        <v>0</v>
      </c>
      <c r="CG868" s="1115">
        <f t="shared" si="3699"/>
        <v>0</v>
      </c>
      <c r="CH868" s="1115">
        <f t="shared" si="3699"/>
        <v>0</v>
      </c>
      <c r="CI868" s="1115">
        <f t="shared" si="3699"/>
        <v>0</v>
      </c>
      <c r="CJ868" s="1115">
        <f t="shared" si="3699"/>
        <v>0</v>
      </c>
      <c r="CK868" s="1116">
        <f t="shared" si="3699"/>
        <v>0</v>
      </c>
      <c r="CL868" s="1116">
        <f t="shared" si="3699"/>
        <v>0</v>
      </c>
      <c r="CM868" s="1116">
        <f t="shared" si="3699"/>
        <v>0</v>
      </c>
      <c r="CN868" s="1115">
        <f t="shared" si="3699"/>
        <v>1.168080017395086E-3</v>
      </c>
      <c r="CO868" s="1115">
        <f t="shared" si="3699"/>
        <v>3.7790824092193954E-3</v>
      </c>
      <c r="CP868" s="1115">
        <f t="shared" si="3699"/>
        <v>3.8649706457925636E-3</v>
      </c>
      <c r="CQ868" s="1115">
        <f t="shared" si="3699"/>
        <v>5.4109589041095888E-3</v>
      </c>
      <c r="CR868" s="1115">
        <f t="shared" si="3699"/>
        <v>6.0293542074363994E-3</v>
      </c>
      <c r="CS868" s="1114">
        <f t="shared" si="3699"/>
        <v>8.9048923679060678E-3</v>
      </c>
      <c r="CT868" s="1145">
        <f t="shared" si="3700"/>
        <v>1.3913894324853229E-2</v>
      </c>
      <c r="CU868" s="1199">
        <f t="shared" si="3701"/>
        <v>0</v>
      </c>
      <c r="CV868" s="1128">
        <f t="shared" si="3701"/>
        <v>0</v>
      </c>
      <c r="CW868" s="1129">
        <f t="shared" si="3701"/>
        <v>0</v>
      </c>
      <c r="CX868" s="1129">
        <f t="shared" si="3701"/>
        <v>0</v>
      </c>
      <c r="CY868" s="1129">
        <f t="shared" si="3701"/>
        <v>0</v>
      </c>
      <c r="CZ868" s="1129">
        <f t="shared" si="3701"/>
        <v>0</v>
      </c>
      <c r="DA868" s="1129">
        <f t="shared" si="3701"/>
        <v>0</v>
      </c>
      <c r="DB868" s="1130">
        <f t="shared" si="3701"/>
        <v>0</v>
      </c>
      <c r="DC868" s="1130">
        <f t="shared" si="3701"/>
        <v>0</v>
      </c>
      <c r="DD868" s="1130">
        <f t="shared" si="3701"/>
        <v>0</v>
      </c>
      <c r="DE868" s="1129">
        <f t="shared" si="3701"/>
        <v>0</v>
      </c>
      <c r="DF868" s="1129">
        <f t="shared" si="3701"/>
        <v>0</v>
      </c>
      <c r="DG868" s="1129">
        <f t="shared" si="3701"/>
        <v>3.7103718199608607E-4</v>
      </c>
      <c r="DH868" s="1129">
        <f t="shared" si="3701"/>
        <v>2.2262230919765174E-3</v>
      </c>
      <c r="DI868" s="1129">
        <f t="shared" si="3701"/>
        <v>2.4735812133072407E-3</v>
      </c>
      <c r="DJ868" s="1128">
        <f t="shared" si="3701"/>
        <v>7.4207436399217229E-3</v>
      </c>
      <c r="DK868" s="1199">
        <f t="shared" si="3702"/>
        <v>3.7103718199608608E-2</v>
      </c>
      <c r="DL868" s="428">
        <f t="shared" si="3703"/>
        <v>17</v>
      </c>
      <c r="DM868" s="66">
        <f t="shared" si="3704"/>
        <v>17</v>
      </c>
      <c r="DN868" s="66">
        <f t="shared" si="3705"/>
        <v>17</v>
      </c>
      <c r="DO868" s="66">
        <f t="shared" si="3706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788">SUM(D535)</f>
        <v>0</v>
      </c>
      <c r="E869" s="898">
        <f t="shared" si="3788"/>
        <v>1.3992172211350293E-3</v>
      </c>
      <c r="F869" s="898">
        <f t="shared" si="3788"/>
        <v>0</v>
      </c>
      <c r="G869" s="898">
        <f t="shared" si="3788"/>
        <v>0</v>
      </c>
      <c r="H869" s="898">
        <f t="shared" si="3788"/>
        <v>0</v>
      </c>
      <c r="I869" s="898">
        <f t="shared" si="3788"/>
        <v>6.9960861056751463E-4</v>
      </c>
      <c r="J869" s="898">
        <f t="shared" si="3788"/>
        <v>7.1959742801230072E-3</v>
      </c>
      <c r="K869" s="898">
        <f t="shared" ref="K869:R869" si="3789">SUM(K535)</f>
        <v>0</v>
      </c>
      <c r="L869" s="898">
        <f t="shared" si="3789"/>
        <v>0</v>
      </c>
      <c r="M869" s="898">
        <f t="shared" si="3789"/>
        <v>0</v>
      </c>
      <c r="N869" s="898">
        <f t="shared" si="3789"/>
        <v>0</v>
      </c>
      <c r="O869" s="898">
        <f t="shared" si="3789"/>
        <v>0</v>
      </c>
      <c r="P869" s="898">
        <f t="shared" si="3789"/>
        <v>0</v>
      </c>
      <c r="Q869" s="898">
        <f t="shared" si="3789"/>
        <v>0</v>
      </c>
      <c r="R869" s="898">
        <f t="shared" si="3789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790">SUM(V535)</f>
        <v>6.9960861056751463E-4</v>
      </c>
      <c r="W869" s="898">
        <f t="shared" si="3790"/>
        <v>0</v>
      </c>
      <c r="X869" s="898">
        <f t="shared" si="3790"/>
        <v>3.4980430528375731E-4</v>
      </c>
      <c r="Y869" s="898">
        <f t="shared" si="3790"/>
        <v>0</v>
      </c>
      <c r="Z869" s="898">
        <f t="shared" si="3790"/>
        <v>0</v>
      </c>
      <c r="AA869" s="898">
        <f t="shared" si="3790"/>
        <v>4.1976516634050881E-4</v>
      </c>
      <c r="AB869" s="898">
        <f t="shared" si="3790"/>
        <v>0</v>
      </c>
      <c r="AC869" s="898">
        <f t="shared" ref="AC869:AJ869" si="3791">SUM(AC535)</f>
        <v>0</v>
      </c>
      <c r="AD869" s="898">
        <f t="shared" si="3791"/>
        <v>0</v>
      </c>
      <c r="AE869" s="898">
        <f t="shared" si="3791"/>
        <v>0</v>
      </c>
      <c r="AF869" s="898">
        <f t="shared" si="3791"/>
        <v>0</v>
      </c>
      <c r="AG869" s="898">
        <f t="shared" si="3791"/>
        <v>0</v>
      </c>
      <c r="AH869" s="898">
        <f t="shared" si="3791"/>
        <v>0</v>
      </c>
      <c r="AI869" s="898">
        <f t="shared" si="3791"/>
        <v>0</v>
      </c>
      <c r="AJ869" s="898">
        <f t="shared" si="3791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792">SUM(AN535)</f>
        <v>1.5741193737769082E-3</v>
      </c>
      <c r="AO869" s="898">
        <f t="shared" si="3792"/>
        <v>1.8889432485322898E-2</v>
      </c>
      <c r="AP869" s="898">
        <f t="shared" si="3792"/>
        <v>0</v>
      </c>
      <c r="AQ869" s="898">
        <f t="shared" si="3792"/>
        <v>8.3953033268101759E-3</v>
      </c>
      <c r="AR869" s="898">
        <f t="shared" si="3792"/>
        <v>0</v>
      </c>
      <c r="AS869" s="898">
        <f t="shared" si="3792"/>
        <v>3.1482387475538164E-3</v>
      </c>
      <c r="AT869" s="898">
        <f t="shared" si="3792"/>
        <v>0</v>
      </c>
      <c r="AU869" s="898">
        <f t="shared" ref="AU869:BB869" si="3793">SUM(AU535)</f>
        <v>0</v>
      </c>
      <c r="AV869" s="898">
        <f t="shared" si="3793"/>
        <v>0</v>
      </c>
      <c r="AW869" s="898">
        <f t="shared" si="3793"/>
        <v>0</v>
      </c>
      <c r="AX869" s="898">
        <f t="shared" si="3793"/>
        <v>0</v>
      </c>
      <c r="AY869" s="898">
        <f t="shared" si="3793"/>
        <v>0</v>
      </c>
      <c r="AZ869" s="898">
        <f t="shared" si="3793"/>
        <v>0</v>
      </c>
      <c r="BA869" s="898">
        <f t="shared" si="3793"/>
        <v>0</v>
      </c>
      <c r="BB869" s="898">
        <f t="shared" si="3793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794">SUM(BF535)</f>
        <v>5.0371819960861059E-3</v>
      </c>
      <c r="BG869" s="898">
        <f t="shared" si="3794"/>
        <v>8.3953033268101762E-4</v>
      </c>
      <c r="BH869" s="898">
        <f t="shared" si="3794"/>
        <v>0</v>
      </c>
      <c r="BI869" s="898">
        <f t="shared" si="3794"/>
        <v>5.9966452334358404E-4</v>
      </c>
      <c r="BJ869" s="898">
        <f t="shared" si="3794"/>
        <v>2.7984344422700585E-3</v>
      </c>
      <c r="BK869" s="898">
        <f t="shared" si="3794"/>
        <v>2.7984344422700585E-3</v>
      </c>
      <c r="BL869" s="898">
        <f t="shared" si="3794"/>
        <v>1.6790606653620352E-2</v>
      </c>
      <c r="BM869" s="898">
        <f t="shared" ref="BM869:BT869" si="3795">SUM(BM535)</f>
        <v>0</v>
      </c>
      <c r="BN869" s="898">
        <f t="shared" si="3795"/>
        <v>0</v>
      </c>
      <c r="BO869" s="898">
        <f t="shared" si="3795"/>
        <v>0</v>
      </c>
      <c r="BP869" s="898">
        <f t="shared" si="3795"/>
        <v>0</v>
      </c>
      <c r="BQ869" s="898">
        <f t="shared" si="3795"/>
        <v>0</v>
      </c>
      <c r="BR869" s="898">
        <f t="shared" si="3795"/>
        <v>0</v>
      </c>
      <c r="BS869" s="898">
        <f t="shared" si="3795"/>
        <v>0</v>
      </c>
      <c r="BT869" s="898">
        <f t="shared" si="3795"/>
        <v>0</v>
      </c>
      <c r="BU869" s="579"/>
      <c r="BV869" s="898">
        <f t="shared" ref="BV869:BY869" si="3796">SUM(BV535)</f>
        <v>0</v>
      </c>
      <c r="BW869" s="898">
        <f t="shared" si="3796"/>
        <v>0</v>
      </c>
      <c r="BX869" s="898">
        <f t="shared" si="3796"/>
        <v>0</v>
      </c>
      <c r="BY869" s="898">
        <f t="shared" si="3796"/>
        <v>0</v>
      </c>
      <c r="BZ869" s="398">
        <f t="shared" si="3695"/>
        <v>1.3992172211350294E-4</v>
      </c>
      <c r="CA869" s="398">
        <f t="shared" si="3696"/>
        <v>5.1304631441617739E-5</v>
      </c>
      <c r="CB869" s="398">
        <f t="shared" si="3697"/>
        <v>1.1628343118069142E-3</v>
      </c>
      <c r="CC869" s="465">
        <f t="shared" si="3698"/>
        <v>1.551132233715404E-3</v>
      </c>
      <c r="CD869" s="1113">
        <f t="shared" si="3699"/>
        <v>0</v>
      </c>
      <c r="CE869" s="1114">
        <f t="shared" si="3699"/>
        <v>0</v>
      </c>
      <c r="CF869" s="1115">
        <f t="shared" si="3699"/>
        <v>0</v>
      </c>
      <c r="CG869" s="1115">
        <f t="shared" si="3699"/>
        <v>0</v>
      </c>
      <c r="CH869" s="1115">
        <f t="shared" si="3699"/>
        <v>0</v>
      </c>
      <c r="CI869" s="1115">
        <f t="shared" si="3699"/>
        <v>0</v>
      </c>
      <c r="CJ869" s="1115">
        <f t="shared" si="3699"/>
        <v>0</v>
      </c>
      <c r="CK869" s="1116">
        <f t="shared" si="3699"/>
        <v>0</v>
      </c>
      <c r="CL869" s="1116">
        <f t="shared" si="3699"/>
        <v>0</v>
      </c>
      <c r="CM869" s="1116">
        <f t="shared" si="3699"/>
        <v>0</v>
      </c>
      <c r="CN869" s="1115">
        <f t="shared" si="3699"/>
        <v>0</v>
      </c>
      <c r="CO869" s="1115">
        <f t="shared" si="3699"/>
        <v>1.5264187866927592E-3</v>
      </c>
      <c r="CP869" s="1115">
        <f t="shared" si="3699"/>
        <v>1.5741193737769082E-3</v>
      </c>
      <c r="CQ869" s="1115">
        <f t="shared" si="3699"/>
        <v>2.7984344422700585E-3</v>
      </c>
      <c r="CR869" s="1115">
        <f t="shared" si="3699"/>
        <v>3.1482387475538164E-3</v>
      </c>
      <c r="CS869" s="1114">
        <f t="shared" si="3699"/>
        <v>8.3953033268101759E-3</v>
      </c>
      <c r="CT869" s="1145">
        <f t="shared" si="3700"/>
        <v>1.8889432485322898E-2</v>
      </c>
      <c r="CU869" s="1199">
        <f t="shared" si="3701"/>
        <v>0</v>
      </c>
      <c r="CV869" s="1128">
        <f t="shared" si="3701"/>
        <v>0</v>
      </c>
      <c r="CW869" s="1129">
        <f t="shared" si="3701"/>
        <v>0</v>
      </c>
      <c r="CX869" s="1129">
        <f t="shared" si="3701"/>
        <v>0</v>
      </c>
      <c r="CY869" s="1129">
        <f t="shared" si="3701"/>
        <v>0</v>
      </c>
      <c r="CZ869" s="1129">
        <f t="shared" si="3701"/>
        <v>0</v>
      </c>
      <c r="DA869" s="1129">
        <f t="shared" si="3701"/>
        <v>0</v>
      </c>
      <c r="DB869" s="1130">
        <f t="shared" si="3701"/>
        <v>0</v>
      </c>
      <c r="DC869" s="1130">
        <f t="shared" si="3701"/>
        <v>0</v>
      </c>
      <c r="DD869" s="1130">
        <f t="shared" si="3701"/>
        <v>5.9966452334358404E-4</v>
      </c>
      <c r="DE869" s="1129">
        <f t="shared" si="3701"/>
        <v>8.3953033268101762E-4</v>
      </c>
      <c r="DF869" s="1129">
        <f t="shared" si="3701"/>
        <v>1.3992172211350293E-3</v>
      </c>
      <c r="DG869" s="1129">
        <f t="shared" si="3701"/>
        <v>2.7984344422700585E-3</v>
      </c>
      <c r="DH869" s="1129">
        <f t="shared" si="3701"/>
        <v>2.7984344422700585E-3</v>
      </c>
      <c r="DI869" s="1129">
        <f t="shared" si="3701"/>
        <v>5.0371819960861059E-3</v>
      </c>
      <c r="DJ869" s="1128">
        <f t="shared" si="3701"/>
        <v>9.7945205479452058E-3</v>
      </c>
      <c r="DK869" s="1199">
        <f t="shared" si="3702"/>
        <v>1.6790606653620352E-2</v>
      </c>
      <c r="DL869" s="428">
        <f t="shared" si="3703"/>
        <v>17</v>
      </c>
      <c r="DM869" s="66">
        <f t="shared" si="3704"/>
        <v>17</v>
      </c>
      <c r="DN869" s="66">
        <f t="shared" si="3705"/>
        <v>17</v>
      </c>
      <c r="DO869" s="66">
        <f t="shared" si="3706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797">SUM(D541)</f>
        <v>1.532941943900848E-3</v>
      </c>
      <c r="E870" s="898">
        <f t="shared" si="3797"/>
        <v>0</v>
      </c>
      <c r="F870" s="898">
        <f t="shared" si="3797"/>
        <v>0</v>
      </c>
      <c r="G870" s="898">
        <f t="shared" si="3797"/>
        <v>0</v>
      </c>
      <c r="H870" s="898">
        <f t="shared" si="3797"/>
        <v>0</v>
      </c>
      <c r="I870" s="898">
        <f t="shared" si="3797"/>
        <v>0</v>
      </c>
      <c r="J870" s="898">
        <f t="shared" si="3797"/>
        <v>1.3139502376292981E-3</v>
      </c>
      <c r="K870" s="898">
        <f t="shared" ref="K870:R870" si="3798">SUM(K541)</f>
        <v>0</v>
      </c>
      <c r="L870" s="898">
        <f t="shared" si="3798"/>
        <v>0</v>
      </c>
      <c r="M870" s="898">
        <f t="shared" si="3798"/>
        <v>0</v>
      </c>
      <c r="N870" s="898">
        <f t="shared" si="3798"/>
        <v>0</v>
      </c>
      <c r="O870" s="898">
        <f t="shared" si="3798"/>
        <v>0</v>
      </c>
      <c r="P870" s="898">
        <f t="shared" si="3798"/>
        <v>0</v>
      </c>
      <c r="Q870" s="898">
        <f t="shared" si="3798"/>
        <v>0</v>
      </c>
      <c r="R870" s="898">
        <f t="shared" si="3798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799">SUM(V541)</f>
        <v>5.1098064796694937E-4</v>
      </c>
      <c r="W870" s="898">
        <f t="shared" si="3799"/>
        <v>2.7592954990215261E-3</v>
      </c>
      <c r="X870" s="898">
        <f t="shared" si="3799"/>
        <v>1.9161774298760601E-3</v>
      </c>
      <c r="Y870" s="898">
        <f t="shared" si="3799"/>
        <v>1.7519336501723979E-3</v>
      </c>
      <c r="Z870" s="898">
        <f t="shared" si="3799"/>
        <v>2.2994129158512722E-3</v>
      </c>
      <c r="AA870" s="898">
        <f t="shared" si="3799"/>
        <v>1.8395303326810175E-3</v>
      </c>
      <c r="AB870" s="898">
        <f t="shared" si="3799"/>
        <v>8.7596682508619896E-4</v>
      </c>
      <c r="AC870" s="898">
        <f t="shared" ref="AC870:AJ870" si="3800">SUM(AC541)</f>
        <v>0</v>
      </c>
      <c r="AD870" s="898">
        <f t="shared" si="3800"/>
        <v>0</v>
      </c>
      <c r="AE870" s="898">
        <f t="shared" si="3800"/>
        <v>0</v>
      </c>
      <c r="AF870" s="898">
        <f t="shared" si="3800"/>
        <v>0</v>
      </c>
      <c r="AG870" s="898">
        <f t="shared" si="3800"/>
        <v>0</v>
      </c>
      <c r="AH870" s="898">
        <f t="shared" si="3800"/>
        <v>0</v>
      </c>
      <c r="AI870" s="898">
        <f t="shared" si="3800"/>
        <v>0</v>
      </c>
      <c r="AJ870" s="898">
        <f t="shared" si="3800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01">SUM(AN541)</f>
        <v>7.6647097195042401E-4</v>
      </c>
      <c r="AO870" s="898">
        <f t="shared" si="3801"/>
        <v>1.9161774298760599E-2</v>
      </c>
      <c r="AP870" s="898">
        <f t="shared" si="3801"/>
        <v>0</v>
      </c>
      <c r="AQ870" s="898">
        <f t="shared" si="3801"/>
        <v>5.8251793868232225E-2</v>
      </c>
      <c r="AR870" s="898">
        <f t="shared" si="3801"/>
        <v>1.8395303326810178E-2</v>
      </c>
      <c r="AS870" s="898">
        <f t="shared" si="3801"/>
        <v>2.8742661448140899E-2</v>
      </c>
      <c r="AT870" s="898">
        <f t="shared" si="3801"/>
        <v>1.471624266144814E-2</v>
      </c>
      <c r="AU870" s="898">
        <f t="shared" ref="AU870:BB870" si="3802">SUM(AU541)</f>
        <v>0</v>
      </c>
      <c r="AV870" s="898">
        <f t="shared" si="3802"/>
        <v>0</v>
      </c>
      <c r="AW870" s="898">
        <f t="shared" si="3802"/>
        <v>0</v>
      </c>
      <c r="AX870" s="898">
        <f t="shared" si="3802"/>
        <v>0</v>
      </c>
      <c r="AY870" s="898">
        <f t="shared" si="3802"/>
        <v>0</v>
      </c>
      <c r="AZ870" s="898">
        <f t="shared" si="3802"/>
        <v>0</v>
      </c>
      <c r="BA870" s="898">
        <f t="shared" si="3802"/>
        <v>0</v>
      </c>
      <c r="BB870" s="898">
        <f t="shared" si="3802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03">SUM(BF541)</f>
        <v>1.5329419439008481E-2</v>
      </c>
      <c r="BG870" s="898">
        <f t="shared" si="3803"/>
        <v>7.3581213307240701E-3</v>
      </c>
      <c r="BH870" s="898">
        <f t="shared" si="3803"/>
        <v>1.2263535551206785E-3</v>
      </c>
      <c r="BI870" s="898">
        <f t="shared" si="3803"/>
        <v>7.8837014257757913E-3</v>
      </c>
      <c r="BJ870" s="898">
        <f t="shared" si="3803"/>
        <v>6.131767775603392E-3</v>
      </c>
      <c r="BK870" s="898">
        <f t="shared" si="3803"/>
        <v>2.4527071102413568E-2</v>
      </c>
      <c r="BL870" s="898">
        <f t="shared" si="3803"/>
        <v>2.146118721461187E-2</v>
      </c>
      <c r="BM870" s="898">
        <f t="shared" ref="BM870:BT870" si="3804">SUM(BM541)</f>
        <v>0</v>
      </c>
      <c r="BN870" s="898">
        <f t="shared" si="3804"/>
        <v>0</v>
      </c>
      <c r="BO870" s="898">
        <f t="shared" si="3804"/>
        <v>0</v>
      </c>
      <c r="BP870" s="898">
        <f t="shared" si="3804"/>
        <v>0</v>
      </c>
      <c r="BQ870" s="898">
        <f t="shared" si="3804"/>
        <v>0</v>
      </c>
      <c r="BR870" s="898">
        <f t="shared" si="3804"/>
        <v>0</v>
      </c>
      <c r="BS870" s="898">
        <f t="shared" si="3804"/>
        <v>0</v>
      </c>
      <c r="BT870" s="898">
        <f t="shared" si="3804"/>
        <v>0</v>
      </c>
      <c r="BU870" s="579"/>
      <c r="BV870" s="898">
        <f t="shared" ref="BV870:BY870" si="3805">SUM(BV541)</f>
        <v>0</v>
      </c>
      <c r="BW870" s="898">
        <f t="shared" si="3805"/>
        <v>0</v>
      </c>
      <c r="BX870" s="898">
        <f t="shared" si="3805"/>
        <v>0</v>
      </c>
      <c r="BY870" s="898">
        <f t="shared" si="3805"/>
        <v>0</v>
      </c>
      <c r="BZ870" s="398">
        <f t="shared" si="3695"/>
        <v>2.7738949461062964E-4</v>
      </c>
      <c r="CA870" s="398">
        <f t="shared" si="3696"/>
        <v>8.526298301249378E-4</v>
      </c>
      <c r="CB870" s="398">
        <f t="shared" si="3697"/>
        <v>6.5298681531558234E-3</v>
      </c>
      <c r="CC870" s="465">
        <f t="shared" si="3698"/>
        <v>6.0032926412574164E-3</v>
      </c>
      <c r="CD870" s="1113">
        <f t="shared" si="3699"/>
        <v>0</v>
      </c>
      <c r="CE870" s="1114">
        <f t="shared" si="3699"/>
        <v>0</v>
      </c>
      <c r="CF870" s="1115">
        <f t="shared" si="3699"/>
        <v>0</v>
      </c>
      <c r="CG870" s="1115">
        <f t="shared" si="3699"/>
        <v>0</v>
      </c>
      <c r="CH870" s="1115">
        <f t="shared" si="3699"/>
        <v>0</v>
      </c>
      <c r="CI870" s="1115">
        <f t="shared" si="3699"/>
        <v>0</v>
      </c>
      <c r="CJ870" s="1115">
        <f t="shared" si="3699"/>
        <v>0</v>
      </c>
      <c r="CK870" s="1116">
        <f t="shared" si="3699"/>
        <v>0</v>
      </c>
      <c r="CL870" s="1116">
        <f t="shared" si="3699"/>
        <v>0</v>
      </c>
      <c r="CM870" s="1116">
        <f t="shared" si="3699"/>
        <v>7.6647097195042401E-4</v>
      </c>
      <c r="CN870" s="1115">
        <f t="shared" si="3699"/>
        <v>6.131767775603392E-3</v>
      </c>
      <c r="CO870" s="1115">
        <f t="shared" si="3699"/>
        <v>1.0033801814623731E-2</v>
      </c>
      <c r="CP870" s="1115">
        <f t="shared" si="3699"/>
        <v>1.471624266144814E-2</v>
      </c>
      <c r="CQ870" s="1115">
        <f t="shared" si="3699"/>
        <v>1.8395303326810178E-2</v>
      </c>
      <c r="CR870" s="1115">
        <f t="shared" si="3699"/>
        <v>1.9161774298760599E-2</v>
      </c>
      <c r="CS870" s="1114">
        <f t="shared" si="3699"/>
        <v>2.8742661448140899E-2</v>
      </c>
      <c r="CT870" s="1145">
        <f t="shared" si="3700"/>
        <v>5.8251793868232225E-2</v>
      </c>
      <c r="CU870" s="1199">
        <f t="shared" si="3701"/>
        <v>0</v>
      </c>
      <c r="CV870" s="1128">
        <f t="shared" si="3701"/>
        <v>0</v>
      </c>
      <c r="CW870" s="1129">
        <f t="shared" si="3701"/>
        <v>0</v>
      </c>
      <c r="CX870" s="1129">
        <f t="shared" si="3701"/>
        <v>0</v>
      </c>
      <c r="CY870" s="1129">
        <f t="shared" si="3701"/>
        <v>0</v>
      </c>
      <c r="CZ870" s="1129">
        <f t="shared" si="3701"/>
        <v>0</v>
      </c>
      <c r="DA870" s="1129">
        <f t="shared" si="3701"/>
        <v>0</v>
      </c>
      <c r="DB870" s="1130">
        <f t="shared" si="3701"/>
        <v>0</v>
      </c>
      <c r="DC870" s="1130">
        <f t="shared" si="3701"/>
        <v>1.2263535551206785E-3</v>
      </c>
      <c r="DD870" s="1130">
        <f t="shared" si="3701"/>
        <v>6.131767775603392E-3</v>
      </c>
      <c r="DE870" s="1129">
        <f t="shared" si="3701"/>
        <v>6.131767775603392E-3</v>
      </c>
      <c r="DF870" s="1129">
        <f t="shared" si="3701"/>
        <v>7.3581213307240701E-3</v>
      </c>
      <c r="DG870" s="1129">
        <f t="shared" si="3701"/>
        <v>7.8837014257757913E-3</v>
      </c>
      <c r="DH870" s="1129">
        <f t="shared" si="3701"/>
        <v>1.5329419439008481E-2</v>
      </c>
      <c r="DI870" s="1129">
        <f t="shared" si="3701"/>
        <v>2.146118721461187E-2</v>
      </c>
      <c r="DJ870" s="1128">
        <f t="shared" si="3701"/>
        <v>2.4527071102413568E-2</v>
      </c>
      <c r="DK870" s="1199">
        <f t="shared" si="3702"/>
        <v>2.6570993694281366E-2</v>
      </c>
      <c r="DL870" s="428">
        <f t="shared" si="3703"/>
        <v>17</v>
      </c>
      <c r="DM870" s="66">
        <f t="shared" si="3704"/>
        <v>17</v>
      </c>
      <c r="DN870" s="66">
        <f t="shared" si="3705"/>
        <v>17</v>
      </c>
      <c r="DO870" s="66">
        <f t="shared" si="3706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06">SUM(D547)</f>
        <v>0</v>
      </c>
      <c r="E871" s="898">
        <f t="shared" si="3806"/>
        <v>0</v>
      </c>
      <c r="F871" s="898">
        <f t="shared" si="3806"/>
        <v>0</v>
      </c>
      <c r="G871" s="898">
        <f t="shared" si="3806"/>
        <v>0</v>
      </c>
      <c r="H871" s="898">
        <f t="shared" si="3806"/>
        <v>0</v>
      </c>
      <c r="I871" s="898">
        <f t="shared" si="3806"/>
        <v>0</v>
      </c>
      <c r="J871" s="898">
        <f t="shared" si="3806"/>
        <v>0</v>
      </c>
      <c r="K871" s="898">
        <f t="shared" ref="K871:R871" si="3807">SUM(K547)</f>
        <v>0</v>
      </c>
      <c r="L871" s="898">
        <f t="shared" si="3807"/>
        <v>0</v>
      </c>
      <c r="M871" s="898">
        <f t="shared" si="3807"/>
        <v>0</v>
      </c>
      <c r="N871" s="898">
        <f t="shared" si="3807"/>
        <v>0</v>
      </c>
      <c r="O871" s="898">
        <f t="shared" si="3807"/>
        <v>0</v>
      </c>
      <c r="P871" s="898">
        <f t="shared" si="3807"/>
        <v>0</v>
      </c>
      <c r="Q871" s="898">
        <f t="shared" si="3807"/>
        <v>0</v>
      </c>
      <c r="R871" s="898">
        <f t="shared" si="3807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08">SUM(V547)</f>
        <v>0</v>
      </c>
      <c r="W871" s="898">
        <f t="shared" si="3808"/>
        <v>0</v>
      </c>
      <c r="X871" s="898">
        <f t="shared" si="3808"/>
        <v>0</v>
      </c>
      <c r="Y871" s="898">
        <f t="shared" si="3808"/>
        <v>0</v>
      </c>
      <c r="Z871" s="898">
        <f t="shared" si="3808"/>
        <v>0</v>
      </c>
      <c r="AA871" s="898">
        <f t="shared" si="3808"/>
        <v>0</v>
      </c>
      <c r="AB871" s="898">
        <f t="shared" si="3808"/>
        <v>0</v>
      </c>
      <c r="AC871" s="898">
        <f t="shared" ref="AC871:AJ871" si="3809">SUM(AC547)</f>
        <v>0</v>
      </c>
      <c r="AD871" s="898">
        <f t="shared" si="3809"/>
        <v>0</v>
      </c>
      <c r="AE871" s="898">
        <f t="shared" si="3809"/>
        <v>0</v>
      </c>
      <c r="AF871" s="898">
        <f t="shared" si="3809"/>
        <v>0</v>
      </c>
      <c r="AG871" s="898">
        <f t="shared" si="3809"/>
        <v>0</v>
      </c>
      <c r="AH871" s="898">
        <f t="shared" si="3809"/>
        <v>0</v>
      </c>
      <c r="AI871" s="898">
        <f t="shared" si="3809"/>
        <v>0</v>
      </c>
      <c r="AJ871" s="898">
        <f t="shared" si="3809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10">SUM(AN547)</f>
        <v>0</v>
      </c>
      <c r="AO871" s="898">
        <f t="shared" si="3810"/>
        <v>0</v>
      </c>
      <c r="AP871" s="898">
        <f t="shared" si="3810"/>
        <v>0</v>
      </c>
      <c r="AQ871" s="898">
        <f t="shared" si="3810"/>
        <v>0</v>
      </c>
      <c r="AR871" s="898">
        <f t="shared" si="3810"/>
        <v>0</v>
      </c>
      <c r="AS871" s="898">
        <f t="shared" si="3810"/>
        <v>0</v>
      </c>
      <c r="AT871" s="898">
        <f t="shared" si="3810"/>
        <v>0</v>
      </c>
      <c r="AU871" s="898">
        <f t="shared" ref="AU871:BB871" si="3811">SUM(AU547)</f>
        <v>0</v>
      </c>
      <c r="AV871" s="898">
        <f t="shared" si="3811"/>
        <v>0</v>
      </c>
      <c r="AW871" s="898">
        <f t="shared" si="3811"/>
        <v>0</v>
      </c>
      <c r="AX871" s="898">
        <f t="shared" si="3811"/>
        <v>0</v>
      </c>
      <c r="AY871" s="898">
        <f t="shared" si="3811"/>
        <v>0</v>
      </c>
      <c r="AZ871" s="898">
        <f t="shared" si="3811"/>
        <v>0</v>
      </c>
      <c r="BA871" s="898">
        <f t="shared" si="3811"/>
        <v>0</v>
      </c>
      <c r="BB871" s="898">
        <f t="shared" si="3811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12">SUM(BF547)</f>
        <v>0</v>
      </c>
      <c r="BG871" s="898">
        <f t="shared" si="3812"/>
        <v>0</v>
      </c>
      <c r="BH871" s="898">
        <f t="shared" si="3812"/>
        <v>0</v>
      </c>
      <c r="BI871" s="898">
        <f t="shared" si="3812"/>
        <v>0</v>
      </c>
      <c r="BJ871" s="898">
        <f t="shared" si="3812"/>
        <v>0</v>
      </c>
      <c r="BK871" s="898">
        <f t="shared" si="3812"/>
        <v>0</v>
      </c>
      <c r="BL871" s="898">
        <f t="shared" si="3812"/>
        <v>0</v>
      </c>
      <c r="BM871" s="898">
        <f t="shared" ref="BM871:BT871" si="3813">SUM(BM547)</f>
        <v>0</v>
      </c>
      <c r="BN871" s="898">
        <f t="shared" si="3813"/>
        <v>0</v>
      </c>
      <c r="BO871" s="898">
        <f t="shared" si="3813"/>
        <v>0</v>
      </c>
      <c r="BP871" s="898">
        <f t="shared" si="3813"/>
        <v>0</v>
      </c>
      <c r="BQ871" s="898">
        <f t="shared" si="3813"/>
        <v>0</v>
      </c>
      <c r="BR871" s="898">
        <f t="shared" si="3813"/>
        <v>0</v>
      </c>
      <c r="BS871" s="898">
        <f t="shared" si="3813"/>
        <v>0</v>
      </c>
      <c r="BT871" s="898">
        <f t="shared" si="3813"/>
        <v>0</v>
      </c>
      <c r="BU871" s="579"/>
      <c r="BV871" s="898">
        <f t="shared" ref="BV871:BY871" si="3814">SUM(BV547)</f>
        <v>0</v>
      </c>
      <c r="BW871" s="898">
        <f t="shared" si="3814"/>
        <v>0</v>
      </c>
      <c r="BX871" s="898">
        <f t="shared" si="3814"/>
        <v>0</v>
      </c>
      <c r="BY871" s="898">
        <f t="shared" si="3814"/>
        <v>0</v>
      </c>
      <c r="BZ871" s="398">
        <f t="shared" si="3695"/>
        <v>0</v>
      </c>
      <c r="CA871" s="398">
        <f t="shared" si="3696"/>
        <v>0</v>
      </c>
      <c r="CB871" s="398">
        <f t="shared" si="3697"/>
        <v>0</v>
      </c>
      <c r="CC871" s="465">
        <f t="shared" si="3698"/>
        <v>0</v>
      </c>
      <c r="CD871" s="1113">
        <f t="shared" si="3699"/>
        <v>0</v>
      </c>
      <c r="CE871" s="1114">
        <f t="shared" si="3699"/>
        <v>0</v>
      </c>
      <c r="CF871" s="1115">
        <f t="shared" si="3699"/>
        <v>0</v>
      </c>
      <c r="CG871" s="1115">
        <f t="shared" si="3699"/>
        <v>0</v>
      </c>
      <c r="CH871" s="1115">
        <f t="shared" si="3699"/>
        <v>0</v>
      </c>
      <c r="CI871" s="1115">
        <f t="shared" si="3699"/>
        <v>0</v>
      </c>
      <c r="CJ871" s="1115">
        <f t="shared" si="3699"/>
        <v>0</v>
      </c>
      <c r="CK871" s="1116">
        <f t="shared" si="3699"/>
        <v>0</v>
      </c>
      <c r="CL871" s="1116">
        <f t="shared" si="3699"/>
        <v>0</v>
      </c>
      <c r="CM871" s="1116">
        <f t="shared" si="3699"/>
        <v>0</v>
      </c>
      <c r="CN871" s="1115">
        <f t="shared" si="3699"/>
        <v>0</v>
      </c>
      <c r="CO871" s="1115">
        <f t="shared" si="3699"/>
        <v>0</v>
      </c>
      <c r="CP871" s="1115">
        <f t="shared" si="3699"/>
        <v>0</v>
      </c>
      <c r="CQ871" s="1115">
        <f t="shared" si="3699"/>
        <v>0</v>
      </c>
      <c r="CR871" s="1115">
        <f t="shared" si="3699"/>
        <v>0</v>
      </c>
      <c r="CS871" s="1114">
        <f t="shared" si="3699"/>
        <v>0</v>
      </c>
      <c r="CT871" s="1145">
        <f t="shared" si="3700"/>
        <v>0</v>
      </c>
      <c r="CU871" s="1199">
        <f t="shared" si="3701"/>
        <v>0</v>
      </c>
      <c r="CV871" s="1128">
        <f t="shared" si="3701"/>
        <v>0</v>
      </c>
      <c r="CW871" s="1129">
        <f t="shared" si="3701"/>
        <v>0</v>
      </c>
      <c r="CX871" s="1129">
        <f t="shared" si="3701"/>
        <v>0</v>
      </c>
      <c r="CY871" s="1129">
        <f t="shared" si="3701"/>
        <v>0</v>
      </c>
      <c r="CZ871" s="1129">
        <f t="shared" si="3701"/>
        <v>0</v>
      </c>
      <c r="DA871" s="1129">
        <f t="shared" si="3701"/>
        <v>0</v>
      </c>
      <c r="DB871" s="1130">
        <f t="shared" si="3701"/>
        <v>0</v>
      </c>
      <c r="DC871" s="1130">
        <f t="shared" si="3701"/>
        <v>0</v>
      </c>
      <c r="DD871" s="1130">
        <f t="shared" si="3701"/>
        <v>0</v>
      </c>
      <c r="DE871" s="1129">
        <f t="shared" si="3701"/>
        <v>0</v>
      </c>
      <c r="DF871" s="1129">
        <f t="shared" si="3701"/>
        <v>0</v>
      </c>
      <c r="DG871" s="1129">
        <f t="shared" si="3701"/>
        <v>0</v>
      </c>
      <c r="DH871" s="1129">
        <f t="shared" si="3701"/>
        <v>0</v>
      </c>
      <c r="DI871" s="1129">
        <f t="shared" si="3701"/>
        <v>0</v>
      </c>
      <c r="DJ871" s="1128">
        <f t="shared" si="3701"/>
        <v>0</v>
      </c>
      <c r="DK871" s="1199">
        <f t="shared" si="3702"/>
        <v>0</v>
      </c>
      <c r="DL871" s="428">
        <f t="shared" si="3703"/>
        <v>17</v>
      </c>
      <c r="DM871" s="66">
        <f t="shared" si="3704"/>
        <v>17</v>
      </c>
      <c r="DN871" s="66">
        <f t="shared" si="3705"/>
        <v>17</v>
      </c>
      <c r="DO871" s="66">
        <f t="shared" si="3706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Irish Potatoes - unit</v>
      </c>
      <c r="B872" s="898">
        <f>SUM(B553)</f>
        <v>0</v>
      </c>
      <c r="C872" s="898">
        <f>SUM(C553)</f>
        <v>4.771223557916318E-3</v>
      </c>
      <c r="D872" s="898">
        <f t="shared" ref="D872:J872" si="3815">SUM(D553)</f>
        <v>0</v>
      </c>
      <c r="E872" s="898">
        <f t="shared" si="3815"/>
        <v>0</v>
      </c>
      <c r="F872" s="898">
        <f t="shared" si="3815"/>
        <v>0</v>
      </c>
      <c r="G872" s="898">
        <f t="shared" si="3815"/>
        <v>0</v>
      </c>
      <c r="H872" s="898">
        <f t="shared" si="3815"/>
        <v>0</v>
      </c>
      <c r="I872" s="898">
        <f t="shared" si="3815"/>
        <v>0</v>
      </c>
      <c r="J872" s="898">
        <f t="shared" si="3815"/>
        <v>0</v>
      </c>
      <c r="K872" s="898">
        <f t="shared" ref="K872:R872" si="3816">SUM(K553)</f>
        <v>0</v>
      </c>
      <c r="L872" s="898">
        <f t="shared" si="3816"/>
        <v>0</v>
      </c>
      <c r="M872" s="898">
        <f t="shared" si="3816"/>
        <v>0</v>
      </c>
      <c r="N872" s="898">
        <f t="shared" si="3816"/>
        <v>0</v>
      </c>
      <c r="O872" s="898">
        <f t="shared" si="3816"/>
        <v>0</v>
      </c>
      <c r="P872" s="898">
        <f t="shared" si="3816"/>
        <v>0</v>
      </c>
      <c r="Q872" s="898">
        <f t="shared" si="3816"/>
        <v>0</v>
      </c>
      <c r="R872" s="898">
        <f t="shared" si="3816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17">SUM(V553)</f>
        <v>0</v>
      </c>
      <c r="W872" s="898">
        <f t="shared" si="3817"/>
        <v>0</v>
      </c>
      <c r="X872" s="898">
        <f t="shared" si="3817"/>
        <v>0</v>
      </c>
      <c r="Y872" s="898">
        <f t="shared" si="3817"/>
        <v>0</v>
      </c>
      <c r="Z872" s="898">
        <f t="shared" si="3817"/>
        <v>0</v>
      </c>
      <c r="AA872" s="898">
        <f t="shared" si="3817"/>
        <v>0</v>
      </c>
      <c r="AB872" s="898">
        <f t="shared" si="3817"/>
        <v>0</v>
      </c>
      <c r="AC872" s="898">
        <f t="shared" ref="AC872:AJ872" si="3818">SUM(AC553)</f>
        <v>0</v>
      </c>
      <c r="AD872" s="898">
        <f t="shared" si="3818"/>
        <v>0</v>
      </c>
      <c r="AE872" s="898">
        <f t="shared" si="3818"/>
        <v>0</v>
      </c>
      <c r="AF872" s="898">
        <f t="shared" si="3818"/>
        <v>0</v>
      </c>
      <c r="AG872" s="898">
        <f t="shared" si="3818"/>
        <v>0</v>
      </c>
      <c r="AH872" s="898">
        <f t="shared" si="3818"/>
        <v>0</v>
      </c>
      <c r="AI872" s="898">
        <f t="shared" si="3818"/>
        <v>0</v>
      </c>
      <c r="AJ872" s="898">
        <f t="shared" si="3818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19">SUM(AN553)</f>
        <v>0</v>
      </c>
      <c r="AO872" s="898">
        <f t="shared" si="3819"/>
        <v>1.6699282452707111E-2</v>
      </c>
      <c r="AP872" s="898">
        <f t="shared" si="3819"/>
        <v>0</v>
      </c>
      <c r="AQ872" s="898">
        <f t="shared" si="3819"/>
        <v>0</v>
      </c>
      <c r="AR872" s="898">
        <f t="shared" si="3819"/>
        <v>0</v>
      </c>
      <c r="AS872" s="898">
        <f t="shared" si="3819"/>
        <v>3.3398564905414221E-2</v>
      </c>
      <c r="AT872" s="898">
        <f t="shared" si="3819"/>
        <v>2.3378995433789952E-2</v>
      </c>
      <c r="AU872" s="898">
        <f t="shared" ref="AU872:BB872" si="3820">SUM(AU553)</f>
        <v>0</v>
      </c>
      <c r="AV872" s="898">
        <f t="shared" si="3820"/>
        <v>0</v>
      </c>
      <c r="AW872" s="898">
        <f t="shared" si="3820"/>
        <v>0</v>
      </c>
      <c r="AX872" s="898">
        <f t="shared" si="3820"/>
        <v>0</v>
      </c>
      <c r="AY872" s="898">
        <f t="shared" si="3820"/>
        <v>0</v>
      </c>
      <c r="AZ872" s="898">
        <f t="shared" si="3820"/>
        <v>0</v>
      </c>
      <c r="BA872" s="898">
        <f t="shared" si="3820"/>
        <v>0</v>
      </c>
      <c r="BB872" s="898">
        <f t="shared" si="3820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21">SUM(BF553)</f>
        <v>6.6797129810828434E-3</v>
      </c>
      <c r="BG872" s="898">
        <f t="shared" si="3821"/>
        <v>0</v>
      </c>
      <c r="BH872" s="898">
        <f t="shared" si="3821"/>
        <v>7.5146771037181989E-3</v>
      </c>
      <c r="BI872" s="898">
        <f t="shared" si="3821"/>
        <v>0</v>
      </c>
      <c r="BJ872" s="898">
        <f t="shared" si="3821"/>
        <v>1.391606871058926E-3</v>
      </c>
      <c r="BK872" s="898">
        <f t="shared" si="3821"/>
        <v>0</v>
      </c>
      <c r="BL872" s="898">
        <f t="shared" si="3821"/>
        <v>2.2265709936942817E-2</v>
      </c>
      <c r="BM872" s="898">
        <f t="shared" ref="BM872:BT872" si="3822">SUM(BM553)</f>
        <v>0</v>
      </c>
      <c r="BN872" s="898">
        <f t="shared" si="3822"/>
        <v>0</v>
      </c>
      <c r="BO872" s="898">
        <f t="shared" si="3822"/>
        <v>0</v>
      </c>
      <c r="BP872" s="898">
        <f t="shared" si="3822"/>
        <v>0</v>
      </c>
      <c r="BQ872" s="898">
        <f t="shared" si="3822"/>
        <v>0</v>
      </c>
      <c r="BR872" s="898">
        <f t="shared" si="3822"/>
        <v>0</v>
      </c>
      <c r="BS872" s="898">
        <f t="shared" si="3822"/>
        <v>0</v>
      </c>
      <c r="BT872" s="898">
        <f t="shared" si="3822"/>
        <v>0</v>
      </c>
      <c r="BU872" s="579"/>
      <c r="BV872" s="898">
        <f t="shared" ref="BV872:BY872" si="3823">SUM(BV553)</f>
        <v>0</v>
      </c>
      <c r="BW872" s="898">
        <f t="shared" si="3823"/>
        <v>0</v>
      </c>
      <c r="BX872" s="898">
        <f t="shared" si="3823"/>
        <v>0</v>
      </c>
      <c r="BY872" s="898">
        <f t="shared" si="3823"/>
        <v>0</v>
      </c>
      <c r="BZ872" s="398">
        <f t="shared" si="3695"/>
        <v>0</v>
      </c>
      <c r="CA872" s="398">
        <f t="shared" si="3696"/>
        <v>0</v>
      </c>
      <c r="CB872" s="398">
        <f t="shared" si="3697"/>
        <v>2.6718851924331377E-3</v>
      </c>
      <c r="CC872" s="465">
        <f t="shared" si="3698"/>
        <v>1.0390664637239982E-3</v>
      </c>
      <c r="CD872" s="1113">
        <f t="shared" si="3699"/>
        <v>0</v>
      </c>
      <c r="CE872" s="1114">
        <f t="shared" si="3699"/>
        <v>0</v>
      </c>
      <c r="CF872" s="1115">
        <f t="shared" si="3699"/>
        <v>0</v>
      </c>
      <c r="CG872" s="1115">
        <f t="shared" si="3699"/>
        <v>0</v>
      </c>
      <c r="CH872" s="1115">
        <f t="shared" si="3699"/>
        <v>0</v>
      </c>
      <c r="CI872" s="1115">
        <f t="shared" si="3699"/>
        <v>0</v>
      </c>
      <c r="CJ872" s="1115">
        <f t="shared" si="3699"/>
        <v>0</v>
      </c>
      <c r="CK872" s="1116">
        <f t="shared" si="3699"/>
        <v>0</v>
      </c>
      <c r="CL872" s="1116">
        <f t="shared" si="3699"/>
        <v>0</v>
      </c>
      <c r="CM872" s="1116">
        <f t="shared" si="3699"/>
        <v>0</v>
      </c>
      <c r="CN872" s="1115">
        <f t="shared" si="3699"/>
        <v>0</v>
      </c>
      <c r="CO872" s="1115">
        <f t="shared" si="3699"/>
        <v>0</v>
      </c>
      <c r="CP872" s="1115">
        <f t="shared" si="3699"/>
        <v>0</v>
      </c>
      <c r="CQ872" s="1115">
        <f t="shared" si="3699"/>
        <v>0</v>
      </c>
      <c r="CR872" s="1115">
        <f t="shared" si="3699"/>
        <v>1.6699282452707111E-2</v>
      </c>
      <c r="CS872" s="1114">
        <f t="shared" si="3699"/>
        <v>2.3378995433789952E-2</v>
      </c>
      <c r="CT872" s="1145">
        <f t="shared" si="3700"/>
        <v>3.3398564905414221E-2</v>
      </c>
      <c r="CU872" s="1199">
        <f t="shared" si="3701"/>
        <v>0</v>
      </c>
      <c r="CV872" s="1128">
        <f t="shared" si="3701"/>
        <v>0</v>
      </c>
      <c r="CW872" s="1129">
        <f t="shared" si="3701"/>
        <v>0</v>
      </c>
      <c r="CX872" s="1129">
        <f t="shared" si="3701"/>
        <v>0</v>
      </c>
      <c r="CY872" s="1129">
        <f t="shared" si="3701"/>
        <v>0</v>
      </c>
      <c r="CZ872" s="1129">
        <f t="shared" si="3701"/>
        <v>0</v>
      </c>
      <c r="DA872" s="1129">
        <f t="shared" si="3701"/>
        <v>0</v>
      </c>
      <c r="DB872" s="1130">
        <f t="shared" si="3701"/>
        <v>0</v>
      </c>
      <c r="DC872" s="1130">
        <f t="shared" si="3701"/>
        <v>0</v>
      </c>
      <c r="DD872" s="1130">
        <f t="shared" si="3701"/>
        <v>0</v>
      </c>
      <c r="DE872" s="1129">
        <f t="shared" si="3701"/>
        <v>0</v>
      </c>
      <c r="DF872" s="1129">
        <f t="shared" si="3701"/>
        <v>0</v>
      </c>
      <c r="DG872" s="1129">
        <f t="shared" si="3701"/>
        <v>0</v>
      </c>
      <c r="DH872" s="1129">
        <f t="shared" si="3701"/>
        <v>1.391606871058926E-3</v>
      </c>
      <c r="DI872" s="1129">
        <f t="shared" si="3701"/>
        <v>6.6797129810828434E-3</v>
      </c>
      <c r="DJ872" s="1128">
        <f t="shared" si="3701"/>
        <v>7.5146771037181989E-3</v>
      </c>
      <c r="DK872" s="1199">
        <f t="shared" si="3702"/>
        <v>2.2265709936942817E-2</v>
      </c>
      <c r="DL872" s="428">
        <f t="shared" si="3703"/>
        <v>17</v>
      </c>
      <c r="DM872" s="66">
        <f t="shared" si="3704"/>
        <v>17</v>
      </c>
      <c r="DN872" s="66">
        <f t="shared" si="3705"/>
        <v>17</v>
      </c>
      <c r="DO872" s="66">
        <f t="shared" si="3706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24">SUM(D559)</f>
        <v>0</v>
      </c>
      <c r="E873" s="898">
        <f t="shared" si="3824"/>
        <v>0</v>
      </c>
      <c r="F873" s="898">
        <f t="shared" si="3824"/>
        <v>2.1743857360295715E-4</v>
      </c>
      <c r="G873" s="898">
        <f t="shared" si="3824"/>
        <v>0</v>
      </c>
      <c r="H873" s="898">
        <f t="shared" si="3824"/>
        <v>0</v>
      </c>
      <c r="I873" s="898">
        <f t="shared" si="3824"/>
        <v>0</v>
      </c>
      <c r="J873" s="898">
        <f t="shared" si="3824"/>
        <v>0</v>
      </c>
      <c r="K873" s="898">
        <f t="shared" ref="K873:R873" si="3825">SUM(K559)</f>
        <v>0</v>
      </c>
      <c r="L873" s="898">
        <f t="shared" si="3825"/>
        <v>0</v>
      </c>
      <c r="M873" s="898">
        <f t="shared" si="3825"/>
        <v>0</v>
      </c>
      <c r="N873" s="898">
        <f t="shared" si="3825"/>
        <v>0</v>
      </c>
      <c r="O873" s="898">
        <f t="shared" si="3825"/>
        <v>0</v>
      </c>
      <c r="P873" s="898">
        <f t="shared" si="3825"/>
        <v>0</v>
      </c>
      <c r="Q873" s="898">
        <f t="shared" si="3825"/>
        <v>0</v>
      </c>
      <c r="R873" s="898">
        <f t="shared" si="3825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26">SUM(V559)</f>
        <v>2.1743857360295715E-3</v>
      </c>
      <c r="W873" s="898">
        <f t="shared" si="3826"/>
        <v>0</v>
      </c>
      <c r="X873" s="898">
        <f t="shared" si="3826"/>
        <v>0</v>
      </c>
      <c r="Y873" s="898">
        <f t="shared" si="3826"/>
        <v>0</v>
      </c>
      <c r="Z873" s="898">
        <f t="shared" si="3826"/>
        <v>0</v>
      </c>
      <c r="AA873" s="898">
        <f t="shared" si="3826"/>
        <v>0</v>
      </c>
      <c r="AB873" s="898">
        <f t="shared" si="3826"/>
        <v>0</v>
      </c>
      <c r="AC873" s="898">
        <f t="shared" ref="AC873:AJ873" si="3827">SUM(AC559)</f>
        <v>0</v>
      </c>
      <c r="AD873" s="898">
        <f t="shared" si="3827"/>
        <v>0</v>
      </c>
      <c r="AE873" s="898">
        <f t="shared" si="3827"/>
        <v>0</v>
      </c>
      <c r="AF873" s="898">
        <f t="shared" si="3827"/>
        <v>0</v>
      </c>
      <c r="AG873" s="898">
        <f t="shared" si="3827"/>
        <v>0</v>
      </c>
      <c r="AH873" s="898">
        <f t="shared" si="3827"/>
        <v>0</v>
      </c>
      <c r="AI873" s="898">
        <f t="shared" si="3827"/>
        <v>0</v>
      </c>
      <c r="AJ873" s="898">
        <f t="shared" si="3827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28">SUM(AN559)</f>
        <v>3.2615786040443573E-3</v>
      </c>
      <c r="AO873" s="898">
        <f t="shared" si="3828"/>
        <v>0</v>
      </c>
      <c r="AP873" s="898">
        <f t="shared" si="3828"/>
        <v>0</v>
      </c>
      <c r="AQ873" s="898">
        <f t="shared" si="3828"/>
        <v>0</v>
      </c>
      <c r="AR873" s="898">
        <f t="shared" si="3828"/>
        <v>9.784735812133074E-4</v>
      </c>
      <c r="AS873" s="898">
        <f t="shared" si="3828"/>
        <v>0</v>
      </c>
      <c r="AT873" s="898">
        <f t="shared" si="3828"/>
        <v>0</v>
      </c>
      <c r="AU873" s="898">
        <f t="shared" ref="AU873:BB873" si="3829">SUM(AU559)</f>
        <v>0</v>
      </c>
      <c r="AV873" s="898">
        <f t="shared" si="3829"/>
        <v>0</v>
      </c>
      <c r="AW873" s="898">
        <f t="shared" si="3829"/>
        <v>0</v>
      </c>
      <c r="AX873" s="898">
        <f t="shared" si="3829"/>
        <v>0</v>
      </c>
      <c r="AY873" s="898">
        <f t="shared" si="3829"/>
        <v>0</v>
      </c>
      <c r="AZ873" s="898">
        <f t="shared" si="3829"/>
        <v>0</v>
      </c>
      <c r="BA873" s="898">
        <f t="shared" si="3829"/>
        <v>0</v>
      </c>
      <c r="BB873" s="898">
        <f t="shared" si="3829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30">SUM(BF559)</f>
        <v>0</v>
      </c>
      <c r="BG873" s="898">
        <f t="shared" si="3830"/>
        <v>0</v>
      </c>
      <c r="BH873" s="898">
        <f t="shared" si="3830"/>
        <v>0</v>
      </c>
      <c r="BI873" s="898">
        <f t="shared" si="3830"/>
        <v>0</v>
      </c>
      <c r="BJ873" s="898">
        <f t="shared" si="3830"/>
        <v>0</v>
      </c>
      <c r="BK873" s="898">
        <f t="shared" si="3830"/>
        <v>1.9569471624266148E-3</v>
      </c>
      <c r="BL873" s="898">
        <f t="shared" si="3830"/>
        <v>3.4790171776473144E-3</v>
      </c>
      <c r="BM873" s="898">
        <f t="shared" ref="BM873:BT873" si="3831">SUM(BM559)</f>
        <v>0</v>
      </c>
      <c r="BN873" s="898">
        <f t="shared" si="3831"/>
        <v>0</v>
      </c>
      <c r="BO873" s="898">
        <f t="shared" si="3831"/>
        <v>0</v>
      </c>
      <c r="BP873" s="898">
        <f t="shared" si="3831"/>
        <v>0</v>
      </c>
      <c r="BQ873" s="898">
        <f t="shared" si="3831"/>
        <v>0</v>
      </c>
      <c r="BR873" s="898">
        <f t="shared" si="3831"/>
        <v>0</v>
      </c>
      <c r="BS873" s="898">
        <f t="shared" si="3831"/>
        <v>0</v>
      </c>
      <c r="BT873" s="898">
        <f t="shared" si="3831"/>
        <v>0</v>
      </c>
      <c r="BU873" s="579"/>
      <c r="BV873" s="898">
        <f t="shared" ref="BV873:BY873" si="3832">SUM(BV559)</f>
        <v>0</v>
      </c>
      <c r="BW873" s="898">
        <f t="shared" si="3832"/>
        <v>0</v>
      </c>
      <c r="BX873" s="898">
        <f t="shared" si="3832"/>
        <v>0</v>
      </c>
      <c r="BY873" s="898">
        <f t="shared" si="3832"/>
        <v>0</v>
      </c>
      <c r="BZ873" s="398">
        <f t="shared" si="3695"/>
        <v>2.5305708280267964E-4</v>
      </c>
      <c r="CA873" s="398">
        <f t="shared" si="3696"/>
        <v>1.449590490686381E-4</v>
      </c>
      <c r="CB873" s="398">
        <f t="shared" si="3697"/>
        <v>6.5231572080887151E-5</v>
      </c>
      <c r="CC873" s="465">
        <f t="shared" si="3698"/>
        <v>3.6239762267159525E-4</v>
      </c>
      <c r="CD873" s="1113">
        <f t="shared" si="3699"/>
        <v>0</v>
      </c>
      <c r="CE873" s="1114">
        <f t="shared" si="3699"/>
        <v>0</v>
      </c>
      <c r="CF873" s="1115">
        <f t="shared" si="3699"/>
        <v>0</v>
      </c>
      <c r="CG873" s="1115">
        <f t="shared" si="3699"/>
        <v>0</v>
      </c>
      <c r="CH873" s="1115">
        <f t="shared" si="3699"/>
        <v>0</v>
      </c>
      <c r="CI873" s="1115">
        <f t="shared" si="3699"/>
        <v>0</v>
      </c>
      <c r="CJ873" s="1115">
        <f t="shared" si="3699"/>
        <v>0</v>
      </c>
      <c r="CK873" s="1116">
        <f t="shared" si="3699"/>
        <v>0</v>
      </c>
      <c r="CL873" s="1116">
        <f t="shared" si="3699"/>
        <v>0</v>
      </c>
      <c r="CM873" s="1116">
        <f t="shared" si="3699"/>
        <v>0</v>
      </c>
      <c r="CN873" s="1115">
        <f t="shared" si="3699"/>
        <v>0</v>
      </c>
      <c r="CO873" s="1115">
        <f t="shared" si="3699"/>
        <v>0</v>
      </c>
      <c r="CP873" s="1115">
        <f t="shared" si="3699"/>
        <v>0</v>
      </c>
      <c r="CQ873" s="1115">
        <f t="shared" si="3699"/>
        <v>0</v>
      </c>
      <c r="CR873" s="1115">
        <f t="shared" si="3699"/>
        <v>0</v>
      </c>
      <c r="CS873" s="1114">
        <f t="shared" ref="CS873:CS886" si="383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5">
        <f t="shared" si="3700"/>
        <v>3.2615786040443573E-3</v>
      </c>
      <c r="CU873" s="1199">
        <f t="shared" si="3701"/>
        <v>0</v>
      </c>
      <c r="CV873" s="1128">
        <f t="shared" si="3701"/>
        <v>0</v>
      </c>
      <c r="CW873" s="1129">
        <f t="shared" si="3701"/>
        <v>0</v>
      </c>
      <c r="CX873" s="1129">
        <f t="shared" si="3701"/>
        <v>0</v>
      </c>
      <c r="CY873" s="1129">
        <f t="shared" si="3701"/>
        <v>0</v>
      </c>
      <c r="CZ873" s="1129">
        <f t="shared" si="3701"/>
        <v>0</v>
      </c>
      <c r="DA873" s="1129">
        <f t="shared" si="3701"/>
        <v>0</v>
      </c>
      <c r="DB873" s="1130">
        <f t="shared" si="3701"/>
        <v>0</v>
      </c>
      <c r="DC873" s="1130">
        <f t="shared" si="3701"/>
        <v>0</v>
      </c>
      <c r="DD873" s="1130">
        <f t="shared" si="3701"/>
        <v>0</v>
      </c>
      <c r="DE873" s="1129">
        <f t="shared" si="3701"/>
        <v>0</v>
      </c>
      <c r="DF873" s="1129">
        <f t="shared" si="3701"/>
        <v>0</v>
      </c>
      <c r="DG873" s="1129">
        <f t="shared" si="3701"/>
        <v>0</v>
      </c>
      <c r="DH873" s="1129">
        <f t="shared" si="3701"/>
        <v>0</v>
      </c>
      <c r="DI873" s="1129">
        <f t="shared" si="3701"/>
        <v>1.9569471624266148E-3</v>
      </c>
      <c r="DJ873" s="1128">
        <f t="shared" ref="DJ873:DJ886" si="383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9">
        <f t="shared" si="3702"/>
        <v>1.9569471624266144E-2</v>
      </c>
      <c r="DL873" s="428">
        <f t="shared" si="3703"/>
        <v>17</v>
      </c>
      <c r="DM873" s="66">
        <f t="shared" si="3704"/>
        <v>17</v>
      </c>
      <c r="DN873" s="66">
        <f t="shared" si="3705"/>
        <v>17</v>
      </c>
      <c r="DO873" s="66">
        <f t="shared" si="3706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35">SUM(D565)</f>
        <v>0</v>
      </c>
      <c r="E874" s="898">
        <f t="shared" si="3835"/>
        <v>1.5655577299412914E-3</v>
      </c>
      <c r="F874" s="898">
        <f t="shared" si="3835"/>
        <v>0</v>
      </c>
      <c r="G874" s="898">
        <f t="shared" si="3835"/>
        <v>0</v>
      </c>
      <c r="H874" s="898">
        <f t="shared" si="3835"/>
        <v>0</v>
      </c>
      <c r="I874" s="898">
        <f t="shared" si="3835"/>
        <v>0</v>
      </c>
      <c r="J874" s="898">
        <f t="shared" si="3835"/>
        <v>0</v>
      </c>
      <c r="K874" s="898">
        <f t="shared" ref="K874:R874" si="3836">SUM(K565)</f>
        <v>0</v>
      </c>
      <c r="L874" s="898">
        <f t="shared" si="3836"/>
        <v>0</v>
      </c>
      <c r="M874" s="898">
        <f t="shared" si="3836"/>
        <v>0</v>
      </c>
      <c r="N874" s="898">
        <f t="shared" si="3836"/>
        <v>0</v>
      </c>
      <c r="O874" s="898">
        <f t="shared" si="3836"/>
        <v>0</v>
      </c>
      <c r="P874" s="898">
        <f t="shared" si="3836"/>
        <v>0</v>
      </c>
      <c r="Q874" s="898">
        <f t="shared" si="3836"/>
        <v>0</v>
      </c>
      <c r="R874" s="898">
        <f t="shared" si="3836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37">SUM(V565)</f>
        <v>0</v>
      </c>
      <c r="W874" s="898">
        <f t="shared" si="3837"/>
        <v>0</v>
      </c>
      <c r="X874" s="898">
        <f t="shared" si="3837"/>
        <v>0</v>
      </c>
      <c r="Y874" s="898">
        <f t="shared" si="3837"/>
        <v>0</v>
      </c>
      <c r="Z874" s="898">
        <f t="shared" si="3837"/>
        <v>0</v>
      </c>
      <c r="AA874" s="898">
        <f t="shared" si="3837"/>
        <v>0</v>
      </c>
      <c r="AB874" s="898">
        <f t="shared" si="3837"/>
        <v>0</v>
      </c>
      <c r="AC874" s="898">
        <f t="shared" ref="AC874:AJ874" si="3838">SUM(AC565)</f>
        <v>0</v>
      </c>
      <c r="AD874" s="898">
        <f t="shared" si="3838"/>
        <v>0</v>
      </c>
      <c r="AE874" s="898">
        <f t="shared" si="3838"/>
        <v>0</v>
      </c>
      <c r="AF874" s="898">
        <f t="shared" si="3838"/>
        <v>0</v>
      </c>
      <c r="AG874" s="898">
        <f t="shared" si="3838"/>
        <v>0</v>
      </c>
      <c r="AH874" s="898">
        <f t="shared" si="3838"/>
        <v>0</v>
      </c>
      <c r="AI874" s="898">
        <f t="shared" si="3838"/>
        <v>0</v>
      </c>
      <c r="AJ874" s="898">
        <f t="shared" si="3838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39">SUM(AN565)</f>
        <v>0</v>
      </c>
      <c r="AO874" s="898">
        <f t="shared" si="3839"/>
        <v>0</v>
      </c>
      <c r="AP874" s="898">
        <f t="shared" si="3839"/>
        <v>0</v>
      </c>
      <c r="AQ874" s="898">
        <f t="shared" si="3839"/>
        <v>0</v>
      </c>
      <c r="AR874" s="898">
        <f t="shared" si="3839"/>
        <v>0</v>
      </c>
      <c r="AS874" s="898">
        <f t="shared" si="3839"/>
        <v>0</v>
      </c>
      <c r="AT874" s="898">
        <f t="shared" si="3839"/>
        <v>0</v>
      </c>
      <c r="AU874" s="898">
        <f t="shared" ref="AU874:BB874" si="3840">SUM(AU565)</f>
        <v>0</v>
      </c>
      <c r="AV874" s="898">
        <f t="shared" si="3840"/>
        <v>0</v>
      </c>
      <c r="AW874" s="898">
        <f t="shared" si="3840"/>
        <v>0</v>
      </c>
      <c r="AX874" s="898">
        <f t="shared" si="3840"/>
        <v>0</v>
      </c>
      <c r="AY874" s="898">
        <f t="shared" si="3840"/>
        <v>0</v>
      </c>
      <c r="AZ874" s="898">
        <f t="shared" si="3840"/>
        <v>0</v>
      </c>
      <c r="BA874" s="898">
        <f t="shared" si="3840"/>
        <v>0</v>
      </c>
      <c r="BB874" s="898">
        <f t="shared" si="3840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41">SUM(BF565)</f>
        <v>0</v>
      </c>
      <c r="BG874" s="898">
        <f t="shared" si="3841"/>
        <v>0</v>
      </c>
      <c r="BH874" s="898">
        <f t="shared" si="3841"/>
        <v>0</v>
      </c>
      <c r="BI874" s="898">
        <f t="shared" si="3841"/>
        <v>0</v>
      </c>
      <c r="BJ874" s="898">
        <f t="shared" si="3841"/>
        <v>0</v>
      </c>
      <c r="BK874" s="898">
        <f t="shared" si="3841"/>
        <v>0</v>
      </c>
      <c r="BL874" s="898">
        <f t="shared" si="3841"/>
        <v>4.1748206131767777E-3</v>
      </c>
      <c r="BM874" s="898">
        <f t="shared" ref="BM874:BT874" si="3842">SUM(BM565)</f>
        <v>0</v>
      </c>
      <c r="BN874" s="898">
        <f t="shared" si="3842"/>
        <v>0</v>
      </c>
      <c r="BO874" s="898">
        <f t="shared" si="3842"/>
        <v>0</v>
      </c>
      <c r="BP874" s="898">
        <f t="shared" si="3842"/>
        <v>0</v>
      </c>
      <c r="BQ874" s="898">
        <f t="shared" si="3842"/>
        <v>0</v>
      </c>
      <c r="BR874" s="898">
        <f t="shared" si="3842"/>
        <v>0</v>
      </c>
      <c r="BS874" s="898">
        <f t="shared" si="3842"/>
        <v>0</v>
      </c>
      <c r="BT874" s="898">
        <f t="shared" si="3842"/>
        <v>0</v>
      </c>
      <c r="BU874" s="579"/>
      <c r="BV874" s="898">
        <f t="shared" ref="BV874:BY874" si="3843">SUM(BV565)</f>
        <v>0</v>
      </c>
      <c r="BW874" s="898">
        <f t="shared" si="3843"/>
        <v>0</v>
      </c>
      <c r="BX874" s="898">
        <f t="shared" si="3843"/>
        <v>0</v>
      </c>
      <c r="BY874" s="898">
        <f t="shared" si="3843"/>
        <v>0</v>
      </c>
      <c r="BZ874" s="398">
        <f t="shared" si="3695"/>
        <v>1.0377411238467989E-4</v>
      </c>
      <c r="CA874" s="398">
        <f t="shared" si="3696"/>
        <v>0</v>
      </c>
      <c r="CB874" s="398">
        <f t="shared" si="3697"/>
        <v>0</v>
      </c>
      <c r="CC874" s="465">
        <f t="shared" si="3698"/>
        <v>2.783213742117853E-4</v>
      </c>
      <c r="CD874" s="1113">
        <f t="shared" ref="CD874:CR886" si="38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4">
        <f t="shared" si="3844"/>
        <v>0</v>
      </c>
      <c r="CF874" s="1115">
        <f t="shared" si="3844"/>
        <v>0</v>
      </c>
      <c r="CG874" s="1115">
        <f t="shared" si="3844"/>
        <v>0</v>
      </c>
      <c r="CH874" s="1115">
        <f t="shared" si="3844"/>
        <v>0</v>
      </c>
      <c r="CI874" s="1115">
        <f t="shared" si="3844"/>
        <v>0</v>
      </c>
      <c r="CJ874" s="1115">
        <f t="shared" si="3844"/>
        <v>0</v>
      </c>
      <c r="CK874" s="1116">
        <f t="shared" si="3844"/>
        <v>0</v>
      </c>
      <c r="CL874" s="1116">
        <f t="shared" si="3844"/>
        <v>0</v>
      </c>
      <c r="CM874" s="1116">
        <f t="shared" si="3844"/>
        <v>0</v>
      </c>
      <c r="CN874" s="1115">
        <f t="shared" si="3844"/>
        <v>0</v>
      </c>
      <c r="CO874" s="1115">
        <f t="shared" si="3844"/>
        <v>0</v>
      </c>
      <c r="CP874" s="1115">
        <f t="shared" si="3844"/>
        <v>0</v>
      </c>
      <c r="CQ874" s="1115">
        <f t="shared" si="3844"/>
        <v>0</v>
      </c>
      <c r="CR874" s="1115">
        <f t="shared" si="3844"/>
        <v>0</v>
      </c>
      <c r="CS874" s="1114">
        <f t="shared" si="3833"/>
        <v>0</v>
      </c>
      <c r="CT874" s="1145">
        <f t="shared" si="3700"/>
        <v>2.0494573919231456E-3</v>
      </c>
      <c r="CU874" s="1199">
        <f t="shared" ref="CU874:DI886" si="38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8">
        <f t="shared" si="3845"/>
        <v>0</v>
      </c>
      <c r="CW874" s="1129">
        <f t="shared" si="3845"/>
        <v>0</v>
      </c>
      <c r="CX874" s="1129">
        <f t="shared" si="3845"/>
        <v>0</v>
      </c>
      <c r="CY874" s="1129">
        <f t="shared" si="3845"/>
        <v>0</v>
      </c>
      <c r="CZ874" s="1129">
        <f t="shared" si="3845"/>
        <v>0</v>
      </c>
      <c r="DA874" s="1129">
        <f t="shared" si="3845"/>
        <v>0</v>
      </c>
      <c r="DB874" s="1130">
        <f t="shared" si="3845"/>
        <v>0</v>
      </c>
      <c r="DC874" s="1130">
        <f t="shared" si="3845"/>
        <v>0</v>
      </c>
      <c r="DD874" s="1130">
        <f t="shared" si="3845"/>
        <v>0</v>
      </c>
      <c r="DE874" s="1129">
        <f t="shared" si="3845"/>
        <v>0</v>
      </c>
      <c r="DF874" s="1129">
        <f t="shared" si="3845"/>
        <v>0</v>
      </c>
      <c r="DG874" s="1129">
        <f t="shared" si="3845"/>
        <v>0</v>
      </c>
      <c r="DH874" s="1129">
        <f t="shared" si="3845"/>
        <v>0</v>
      </c>
      <c r="DI874" s="1129">
        <f t="shared" si="3845"/>
        <v>0</v>
      </c>
      <c r="DJ874" s="1128">
        <f t="shared" si="3834"/>
        <v>4.1748206131767777E-3</v>
      </c>
      <c r="DK874" s="1199">
        <f t="shared" si="3702"/>
        <v>1.5655577299412918E-2</v>
      </c>
      <c r="DL874" s="428">
        <f t="shared" si="3703"/>
        <v>17</v>
      </c>
      <c r="DM874" s="66">
        <f t="shared" si="3704"/>
        <v>17</v>
      </c>
      <c r="DN874" s="66">
        <f t="shared" si="3705"/>
        <v>17</v>
      </c>
      <c r="DO874" s="66">
        <f t="shared" si="3706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46">SUM(D571)</f>
        <v>0</v>
      </c>
      <c r="E875" s="898">
        <f t="shared" si="3846"/>
        <v>0</v>
      </c>
      <c r="F875" s="898">
        <f t="shared" si="3846"/>
        <v>0</v>
      </c>
      <c r="G875" s="898">
        <f t="shared" si="3846"/>
        <v>0</v>
      </c>
      <c r="H875" s="898">
        <f t="shared" si="3846"/>
        <v>0</v>
      </c>
      <c r="I875" s="898">
        <f t="shared" si="3846"/>
        <v>0</v>
      </c>
      <c r="J875" s="898">
        <f t="shared" si="3846"/>
        <v>0</v>
      </c>
      <c r="K875" s="898">
        <f t="shared" ref="K875:R875" si="3847">SUM(K571)</f>
        <v>0</v>
      </c>
      <c r="L875" s="898">
        <f t="shared" si="3847"/>
        <v>0</v>
      </c>
      <c r="M875" s="898">
        <f t="shared" si="3847"/>
        <v>0</v>
      </c>
      <c r="N875" s="898">
        <f t="shared" si="3847"/>
        <v>0</v>
      </c>
      <c r="O875" s="898">
        <f t="shared" si="3847"/>
        <v>0</v>
      </c>
      <c r="P875" s="898">
        <f t="shared" si="3847"/>
        <v>0</v>
      </c>
      <c r="Q875" s="898">
        <f t="shared" si="3847"/>
        <v>0</v>
      </c>
      <c r="R875" s="898">
        <f t="shared" si="3847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48">SUM(V571)</f>
        <v>0</v>
      </c>
      <c r="W875" s="898">
        <f t="shared" si="3848"/>
        <v>0</v>
      </c>
      <c r="X875" s="898">
        <f t="shared" si="3848"/>
        <v>0</v>
      </c>
      <c r="Y875" s="898">
        <f t="shared" si="3848"/>
        <v>0</v>
      </c>
      <c r="Z875" s="898">
        <f t="shared" si="3848"/>
        <v>0</v>
      </c>
      <c r="AA875" s="898">
        <f t="shared" si="3848"/>
        <v>0</v>
      </c>
      <c r="AB875" s="898">
        <f t="shared" si="3848"/>
        <v>0</v>
      </c>
      <c r="AC875" s="898">
        <f t="shared" ref="AC875:AJ875" si="3849">SUM(AC571)</f>
        <v>0</v>
      </c>
      <c r="AD875" s="898">
        <f t="shared" si="3849"/>
        <v>0</v>
      </c>
      <c r="AE875" s="898">
        <f t="shared" si="3849"/>
        <v>0</v>
      </c>
      <c r="AF875" s="898">
        <f t="shared" si="3849"/>
        <v>0</v>
      </c>
      <c r="AG875" s="898">
        <f t="shared" si="3849"/>
        <v>0</v>
      </c>
      <c r="AH875" s="898">
        <f t="shared" si="3849"/>
        <v>0</v>
      </c>
      <c r="AI875" s="898">
        <f t="shared" si="3849"/>
        <v>0</v>
      </c>
      <c r="AJ875" s="898">
        <f t="shared" si="3849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50">SUM(AN571)</f>
        <v>0</v>
      </c>
      <c r="AO875" s="898">
        <f t="shared" si="3850"/>
        <v>1.3904109589041097E-2</v>
      </c>
      <c r="AP875" s="898">
        <f t="shared" si="3850"/>
        <v>0</v>
      </c>
      <c r="AQ875" s="898">
        <f t="shared" si="3850"/>
        <v>0</v>
      </c>
      <c r="AR875" s="898">
        <f t="shared" si="3850"/>
        <v>0</v>
      </c>
      <c r="AS875" s="898">
        <f t="shared" si="3850"/>
        <v>0</v>
      </c>
      <c r="AT875" s="898">
        <f t="shared" si="3850"/>
        <v>0</v>
      </c>
      <c r="AU875" s="898">
        <f t="shared" ref="AU875:BB875" si="3851">SUM(AU571)</f>
        <v>0</v>
      </c>
      <c r="AV875" s="898">
        <f t="shared" si="3851"/>
        <v>0</v>
      </c>
      <c r="AW875" s="898">
        <f t="shared" si="3851"/>
        <v>0</v>
      </c>
      <c r="AX875" s="898">
        <f t="shared" si="3851"/>
        <v>0</v>
      </c>
      <c r="AY875" s="898">
        <f t="shared" si="3851"/>
        <v>0</v>
      </c>
      <c r="AZ875" s="898">
        <f t="shared" si="3851"/>
        <v>0</v>
      </c>
      <c r="BA875" s="898">
        <f t="shared" si="3851"/>
        <v>0</v>
      </c>
      <c r="BB875" s="898">
        <f t="shared" si="3851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52">SUM(BF571)</f>
        <v>0</v>
      </c>
      <c r="BG875" s="898">
        <f t="shared" si="3852"/>
        <v>0</v>
      </c>
      <c r="BH875" s="898">
        <f t="shared" si="3852"/>
        <v>0</v>
      </c>
      <c r="BI875" s="898">
        <f t="shared" si="3852"/>
        <v>0</v>
      </c>
      <c r="BJ875" s="898">
        <f t="shared" si="3852"/>
        <v>0</v>
      </c>
      <c r="BK875" s="898">
        <f t="shared" si="3852"/>
        <v>0</v>
      </c>
      <c r="BL875" s="898">
        <f t="shared" si="3852"/>
        <v>0</v>
      </c>
      <c r="BM875" s="898">
        <f t="shared" ref="BM875:BT875" si="3853">SUM(BM571)</f>
        <v>0</v>
      </c>
      <c r="BN875" s="898">
        <f t="shared" si="3853"/>
        <v>0</v>
      </c>
      <c r="BO875" s="898">
        <f t="shared" si="3853"/>
        <v>0</v>
      </c>
      <c r="BP875" s="898">
        <f t="shared" si="3853"/>
        <v>0</v>
      </c>
      <c r="BQ875" s="898">
        <f t="shared" si="3853"/>
        <v>0</v>
      </c>
      <c r="BR875" s="898">
        <f t="shared" si="3853"/>
        <v>0</v>
      </c>
      <c r="BS875" s="898">
        <f t="shared" si="3853"/>
        <v>0</v>
      </c>
      <c r="BT875" s="898">
        <f t="shared" si="3853"/>
        <v>0</v>
      </c>
      <c r="BU875" s="579"/>
      <c r="BV875" s="898">
        <f t="shared" ref="BV875:BY875" si="3854">SUM(BV571)</f>
        <v>0</v>
      </c>
      <c r="BW875" s="898">
        <f t="shared" si="3854"/>
        <v>0</v>
      </c>
      <c r="BX875" s="898">
        <f t="shared" si="3854"/>
        <v>0</v>
      </c>
      <c r="BY875" s="898">
        <f t="shared" si="3854"/>
        <v>0</v>
      </c>
      <c r="BZ875" s="398">
        <f t="shared" si="3695"/>
        <v>0</v>
      </c>
      <c r="CA875" s="398">
        <f t="shared" si="3696"/>
        <v>0</v>
      </c>
      <c r="CB875" s="398">
        <f t="shared" si="3697"/>
        <v>0</v>
      </c>
      <c r="CC875" s="465">
        <f t="shared" si="3698"/>
        <v>0</v>
      </c>
      <c r="CD875" s="1113">
        <f t="shared" si="3844"/>
        <v>0</v>
      </c>
      <c r="CE875" s="1114">
        <f t="shared" si="3844"/>
        <v>0</v>
      </c>
      <c r="CF875" s="1115">
        <f t="shared" si="3844"/>
        <v>0</v>
      </c>
      <c r="CG875" s="1115">
        <f t="shared" si="3844"/>
        <v>0</v>
      </c>
      <c r="CH875" s="1115">
        <f t="shared" si="3844"/>
        <v>0</v>
      </c>
      <c r="CI875" s="1115">
        <f t="shared" si="3844"/>
        <v>0</v>
      </c>
      <c r="CJ875" s="1115">
        <f t="shared" si="3844"/>
        <v>0</v>
      </c>
      <c r="CK875" s="1116">
        <f t="shared" si="3844"/>
        <v>0</v>
      </c>
      <c r="CL875" s="1116">
        <f t="shared" si="3844"/>
        <v>0</v>
      </c>
      <c r="CM875" s="1116">
        <f t="shared" si="3844"/>
        <v>0</v>
      </c>
      <c r="CN875" s="1115">
        <f t="shared" si="3844"/>
        <v>0</v>
      </c>
      <c r="CO875" s="1115">
        <f t="shared" si="3844"/>
        <v>0</v>
      </c>
      <c r="CP875" s="1115">
        <f t="shared" si="3844"/>
        <v>0</v>
      </c>
      <c r="CQ875" s="1115">
        <f t="shared" si="3844"/>
        <v>0</v>
      </c>
      <c r="CR875" s="1115">
        <f t="shared" si="3844"/>
        <v>0</v>
      </c>
      <c r="CS875" s="1114">
        <f t="shared" si="3833"/>
        <v>0</v>
      </c>
      <c r="CT875" s="1145">
        <f t="shared" si="3700"/>
        <v>1.3904109589041097E-2</v>
      </c>
      <c r="CU875" s="1199">
        <f t="shared" si="3845"/>
        <v>0</v>
      </c>
      <c r="CV875" s="1128">
        <f t="shared" si="3845"/>
        <v>0</v>
      </c>
      <c r="CW875" s="1129">
        <f t="shared" si="3845"/>
        <v>0</v>
      </c>
      <c r="CX875" s="1129">
        <f t="shared" si="3845"/>
        <v>0</v>
      </c>
      <c r="CY875" s="1129">
        <f t="shared" si="3845"/>
        <v>0</v>
      </c>
      <c r="CZ875" s="1129">
        <f t="shared" si="3845"/>
        <v>0</v>
      </c>
      <c r="DA875" s="1129">
        <f t="shared" si="3845"/>
        <v>0</v>
      </c>
      <c r="DB875" s="1130">
        <f t="shared" si="3845"/>
        <v>0</v>
      </c>
      <c r="DC875" s="1130">
        <f t="shared" si="3845"/>
        <v>0</v>
      </c>
      <c r="DD875" s="1130">
        <f t="shared" si="3845"/>
        <v>0</v>
      </c>
      <c r="DE875" s="1129">
        <f t="shared" si="3845"/>
        <v>0</v>
      </c>
      <c r="DF875" s="1129">
        <f t="shared" si="3845"/>
        <v>0</v>
      </c>
      <c r="DG875" s="1129">
        <f t="shared" si="3845"/>
        <v>0</v>
      </c>
      <c r="DH875" s="1129">
        <f t="shared" si="3845"/>
        <v>0</v>
      </c>
      <c r="DI875" s="1129">
        <f t="shared" si="3845"/>
        <v>0</v>
      </c>
      <c r="DJ875" s="1128">
        <f t="shared" si="3834"/>
        <v>0</v>
      </c>
      <c r="DK875" s="1199">
        <f t="shared" si="3702"/>
        <v>0</v>
      </c>
      <c r="DL875" s="428">
        <f t="shared" si="3703"/>
        <v>17</v>
      </c>
      <c r="DM875" s="66">
        <f t="shared" si="3704"/>
        <v>17</v>
      </c>
      <c r="DN875" s="66">
        <f t="shared" si="3705"/>
        <v>17</v>
      </c>
      <c r="DO875" s="66">
        <f t="shared" si="3706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55">SUM(D577)</f>
        <v>1.2524461839530333E-3</v>
      </c>
      <c r="E876" s="898">
        <f t="shared" si="3855"/>
        <v>0</v>
      </c>
      <c r="F876" s="898">
        <f t="shared" si="3855"/>
        <v>0</v>
      </c>
      <c r="G876" s="898">
        <f t="shared" si="3855"/>
        <v>0</v>
      </c>
      <c r="H876" s="898">
        <f t="shared" si="3855"/>
        <v>0</v>
      </c>
      <c r="I876" s="898">
        <f t="shared" si="3855"/>
        <v>0</v>
      </c>
      <c r="J876" s="898">
        <f t="shared" si="3855"/>
        <v>0</v>
      </c>
      <c r="K876" s="898">
        <f t="shared" ref="K876:R876" si="3856">SUM(K577)</f>
        <v>0</v>
      </c>
      <c r="L876" s="898">
        <f t="shared" si="3856"/>
        <v>0</v>
      </c>
      <c r="M876" s="898">
        <f t="shared" si="3856"/>
        <v>0</v>
      </c>
      <c r="N876" s="898">
        <f t="shared" si="3856"/>
        <v>0</v>
      </c>
      <c r="O876" s="898">
        <f t="shared" si="3856"/>
        <v>0</v>
      </c>
      <c r="P876" s="898">
        <f t="shared" si="3856"/>
        <v>0</v>
      </c>
      <c r="Q876" s="898">
        <f t="shared" si="3856"/>
        <v>0</v>
      </c>
      <c r="R876" s="898">
        <f t="shared" si="3856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57">SUM(V577)</f>
        <v>0</v>
      </c>
      <c r="W876" s="898">
        <f t="shared" si="3857"/>
        <v>0</v>
      </c>
      <c r="X876" s="898">
        <f t="shared" si="3857"/>
        <v>0</v>
      </c>
      <c r="Y876" s="898">
        <f t="shared" si="3857"/>
        <v>0</v>
      </c>
      <c r="Z876" s="898">
        <f t="shared" si="3857"/>
        <v>0</v>
      </c>
      <c r="AA876" s="898">
        <f t="shared" si="3857"/>
        <v>0</v>
      </c>
      <c r="AB876" s="898">
        <f t="shared" si="3857"/>
        <v>0</v>
      </c>
      <c r="AC876" s="898">
        <f t="shared" ref="AC876:AJ876" si="3858">SUM(AC577)</f>
        <v>0</v>
      </c>
      <c r="AD876" s="898">
        <f t="shared" si="3858"/>
        <v>0</v>
      </c>
      <c r="AE876" s="898">
        <f t="shared" si="3858"/>
        <v>0</v>
      </c>
      <c r="AF876" s="898">
        <f t="shared" si="3858"/>
        <v>0</v>
      </c>
      <c r="AG876" s="898">
        <f t="shared" si="3858"/>
        <v>0</v>
      </c>
      <c r="AH876" s="898">
        <f t="shared" si="3858"/>
        <v>0</v>
      </c>
      <c r="AI876" s="898">
        <f t="shared" si="3858"/>
        <v>0</v>
      </c>
      <c r="AJ876" s="898">
        <f t="shared" si="3858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59">SUM(AN577)</f>
        <v>0</v>
      </c>
      <c r="AO876" s="898">
        <f t="shared" si="3859"/>
        <v>0</v>
      </c>
      <c r="AP876" s="898">
        <f t="shared" si="3859"/>
        <v>0</v>
      </c>
      <c r="AQ876" s="898">
        <f t="shared" si="3859"/>
        <v>0</v>
      </c>
      <c r="AR876" s="898">
        <f t="shared" si="3859"/>
        <v>0</v>
      </c>
      <c r="AS876" s="898">
        <f t="shared" si="3859"/>
        <v>0</v>
      </c>
      <c r="AT876" s="898">
        <f t="shared" si="3859"/>
        <v>0</v>
      </c>
      <c r="AU876" s="898">
        <f t="shared" ref="AU876:BB876" si="3860">SUM(AU577)</f>
        <v>0</v>
      </c>
      <c r="AV876" s="898">
        <f t="shared" si="3860"/>
        <v>0</v>
      </c>
      <c r="AW876" s="898">
        <f t="shared" si="3860"/>
        <v>0</v>
      </c>
      <c r="AX876" s="898">
        <f t="shared" si="3860"/>
        <v>0</v>
      </c>
      <c r="AY876" s="898">
        <f t="shared" si="3860"/>
        <v>0</v>
      </c>
      <c r="AZ876" s="898">
        <f t="shared" si="3860"/>
        <v>0</v>
      </c>
      <c r="BA876" s="898">
        <f t="shared" si="3860"/>
        <v>0</v>
      </c>
      <c r="BB876" s="898">
        <f t="shared" si="3860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61">SUM(BF577)</f>
        <v>4.2270058708414874E-4</v>
      </c>
      <c r="BG876" s="898">
        <f t="shared" si="3861"/>
        <v>0</v>
      </c>
      <c r="BH876" s="898">
        <f t="shared" si="3861"/>
        <v>0</v>
      </c>
      <c r="BI876" s="898">
        <f t="shared" si="3861"/>
        <v>0</v>
      </c>
      <c r="BJ876" s="898">
        <f t="shared" si="3861"/>
        <v>1.2524461839530333E-3</v>
      </c>
      <c r="BK876" s="898">
        <f t="shared" si="3861"/>
        <v>0</v>
      </c>
      <c r="BL876" s="898">
        <f t="shared" si="3861"/>
        <v>0</v>
      </c>
      <c r="BM876" s="898">
        <f t="shared" ref="BM876:BT876" si="3862">SUM(BM577)</f>
        <v>0</v>
      </c>
      <c r="BN876" s="898">
        <f t="shared" si="3862"/>
        <v>0</v>
      </c>
      <c r="BO876" s="898">
        <f t="shared" si="3862"/>
        <v>0</v>
      </c>
      <c r="BP876" s="898">
        <f t="shared" si="3862"/>
        <v>0</v>
      </c>
      <c r="BQ876" s="898">
        <f t="shared" si="3862"/>
        <v>0</v>
      </c>
      <c r="BR876" s="898">
        <f t="shared" si="3862"/>
        <v>0</v>
      </c>
      <c r="BS876" s="898">
        <f t="shared" si="3862"/>
        <v>0</v>
      </c>
      <c r="BT876" s="898">
        <f t="shared" si="3862"/>
        <v>0</v>
      </c>
      <c r="BU876" s="579"/>
      <c r="BV876" s="898">
        <f t="shared" ref="BV876:BY876" si="3863">SUM(BV577)</f>
        <v>0</v>
      </c>
      <c r="BW876" s="898">
        <f t="shared" si="3863"/>
        <v>0</v>
      </c>
      <c r="BX876" s="898">
        <f t="shared" si="3863"/>
        <v>0</v>
      </c>
      <c r="BY876" s="898">
        <f t="shared" si="3863"/>
        <v>0</v>
      </c>
      <c r="BZ876" s="398">
        <f t="shared" si="3695"/>
        <v>8.3496412263535554E-5</v>
      </c>
      <c r="CA876" s="398">
        <f t="shared" si="3696"/>
        <v>0</v>
      </c>
      <c r="CB876" s="398">
        <f t="shared" si="3697"/>
        <v>0</v>
      </c>
      <c r="CC876" s="465">
        <f t="shared" si="3698"/>
        <v>2.8180039138943247E-5</v>
      </c>
      <c r="CD876" s="1113">
        <f t="shared" si="3844"/>
        <v>0</v>
      </c>
      <c r="CE876" s="1114">
        <f t="shared" si="3844"/>
        <v>0</v>
      </c>
      <c r="CF876" s="1115">
        <f t="shared" si="3844"/>
        <v>0</v>
      </c>
      <c r="CG876" s="1115">
        <f t="shared" si="3844"/>
        <v>0</v>
      </c>
      <c r="CH876" s="1115">
        <f t="shared" si="3844"/>
        <v>0</v>
      </c>
      <c r="CI876" s="1115">
        <f t="shared" si="3844"/>
        <v>0</v>
      </c>
      <c r="CJ876" s="1115">
        <f t="shared" si="3844"/>
        <v>0</v>
      </c>
      <c r="CK876" s="1116">
        <f t="shared" si="3844"/>
        <v>0</v>
      </c>
      <c r="CL876" s="1116">
        <f t="shared" si="3844"/>
        <v>0</v>
      </c>
      <c r="CM876" s="1116">
        <f t="shared" si="3844"/>
        <v>0</v>
      </c>
      <c r="CN876" s="1115">
        <f t="shared" si="3844"/>
        <v>0</v>
      </c>
      <c r="CO876" s="1115">
        <f t="shared" si="3844"/>
        <v>0</v>
      </c>
      <c r="CP876" s="1115">
        <f t="shared" si="3844"/>
        <v>0</v>
      </c>
      <c r="CQ876" s="1115">
        <f t="shared" si="3844"/>
        <v>0</v>
      </c>
      <c r="CR876" s="1115">
        <f t="shared" si="3844"/>
        <v>0</v>
      </c>
      <c r="CS876" s="1114">
        <f t="shared" si="3833"/>
        <v>0</v>
      </c>
      <c r="CT876" s="1145">
        <f t="shared" si="3700"/>
        <v>0</v>
      </c>
      <c r="CU876" s="1199">
        <f t="shared" si="3845"/>
        <v>0</v>
      </c>
      <c r="CV876" s="1128">
        <f t="shared" si="3845"/>
        <v>0</v>
      </c>
      <c r="CW876" s="1129">
        <f t="shared" si="3845"/>
        <v>0</v>
      </c>
      <c r="CX876" s="1129">
        <f t="shared" si="3845"/>
        <v>0</v>
      </c>
      <c r="CY876" s="1129">
        <f t="shared" si="3845"/>
        <v>0</v>
      </c>
      <c r="CZ876" s="1129">
        <f t="shared" si="3845"/>
        <v>0</v>
      </c>
      <c r="DA876" s="1129">
        <f t="shared" si="3845"/>
        <v>0</v>
      </c>
      <c r="DB876" s="1130">
        <f t="shared" si="3845"/>
        <v>0</v>
      </c>
      <c r="DC876" s="1130">
        <f t="shared" si="3845"/>
        <v>0</v>
      </c>
      <c r="DD876" s="1130">
        <f t="shared" si="3845"/>
        <v>0</v>
      </c>
      <c r="DE876" s="1129">
        <f t="shared" si="3845"/>
        <v>0</v>
      </c>
      <c r="DF876" s="1129">
        <f t="shared" si="3845"/>
        <v>0</v>
      </c>
      <c r="DG876" s="1129">
        <f t="shared" si="3845"/>
        <v>0</v>
      </c>
      <c r="DH876" s="1129">
        <f t="shared" si="3845"/>
        <v>0</v>
      </c>
      <c r="DI876" s="1129">
        <f t="shared" si="3845"/>
        <v>0</v>
      </c>
      <c r="DJ876" s="1128">
        <f t="shared" si="3834"/>
        <v>4.2270058708414874E-4</v>
      </c>
      <c r="DK876" s="1199">
        <f t="shared" si="3702"/>
        <v>1.2524461839530333E-3</v>
      </c>
      <c r="DL876" s="428">
        <f t="shared" si="3703"/>
        <v>17</v>
      </c>
      <c r="DM876" s="66">
        <f t="shared" si="3704"/>
        <v>17</v>
      </c>
      <c r="DN876" s="66">
        <f t="shared" si="3705"/>
        <v>17</v>
      </c>
      <c r="DO876" s="66">
        <f t="shared" si="3706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64">SUM(D583)</f>
        <v>0</v>
      </c>
      <c r="E877" s="898">
        <f t="shared" si="3864"/>
        <v>0</v>
      </c>
      <c r="F877" s="898">
        <f t="shared" si="3864"/>
        <v>0</v>
      </c>
      <c r="G877" s="898">
        <f t="shared" si="3864"/>
        <v>0</v>
      </c>
      <c r="H877" s="898">
        <f t="shared" si="3864"/>
        <v>0</v>
      </c>
      <c r="I877" s="898">
        <f t="shared" si="3864"/>
        <v>0</v>
      </c>
      <c r="J877" s="898">
        <f t="shared" si="3864"/>
        <v>0</v>
      </c>
      <c r="K877" s="898">
        <f t="shared" ref="K877:R877" si="3865">SUM(K583)</f>
        <v>0</v>
      </c>
      <c r="L877" s="898">
        <f t="shared" si="3865"/>
        <v>0</v>
      </c>
      <c r="M877" s="898">
        <f t="shared" si="3865"/>
        <v>0</v>
      </c>
      <c r="N877" s="898">
        <f t="shared" si="3865"/>
        <v>0</v>
      </c>
      <c r="O877" s="898">
        <f t="shared" si="3865"/>
        <v>0</v>
      </c>
      <c r="P877" s="898">
        <f t="shared" si="3865"/>
        <v>0</v>
      </c>
      <c r="Q877" s="898">
        <f t="shared" si="3865"/>
        <v>0</v>
      </c>
      <c r="R877" s="898">
        <f t="shared" si="3865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66">SUM(V583)</f>
        <v>3.326810176125245E-3</v>
      </c>
      <c r="W877" s="898">
        <f t="shared" si="3866"/>
        <v>0</v>
      </c>
      <c r="X877" s="898">
        <f t="shared" si="3866"/>
        <v>0</v>
      </c>
      <c r="Y877" s="898">
        <f t="shared" si="3866"/>
        <v>0</v>
      </c>
      <c r="Z877" s="898">
        <f t="shared" si="3866"/>
        <v>0</v>
      </c>
      <c r="AA877" s="898">
        <f t="shared" si="3866"/>
        <v>0</v>
      </c>
      <c r="AB877" s="898">
        <f t="shared" si="3866"/>
        <v>0</v>
      </c>
      <c r="AC877" s="898">
        <f t="shared" ref="AC877:AJ877" si="3867">SUM(AC583)</f>
        <v>0</v>
      </c>
      <c r="AD877" s="898">
        <f t="shared" si="3867"/>
        <v>0</v>
      </c>
      <c r="AE877" s="898">
        <f t="shared" si="3867"/>
        <v>0</v>
      </c>
      <c r="AF877" s="898">
        <f t="shared" si="3867"/>
        <v>0</v>
      </c>
      <c r="AG877" s="898">
        <f t="shared" si="3867"/>
        <v>0</v>
      </c>
      <c r="AH877" s="898">
        <f t="shared" si="3867"/>
        <v>0</v>
      </c>
      <c r="AI877" s="898">
        <f t="shared" si="3867"/>
        <v>0</v>
      </c>
      <c r="AJ877" s="898">
        <f t="shared" si="3867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868">SUM(AN583)</f>
        <v>0</v>
      </c>
      <c r="AO877" s="898">
        <f t="shared" si="3868"/>
        <v>0</v>
      </c>
      <c r="AP877" s="898">
        <f t="shared" si="3868"/>
        <v>0</v>
      </c>
      <c r="AQ877" s="898">
        <f t="shared" si="3868"/>
        <v>0</v>
      </c>
      <c r="AR877" s="898">
        <f t="shared" si="3868"/>
        <v>0</v>
      </c>
      <c r="AS877" s="898">
        <f t="shared" si="3868"/>
        <v>0</v>
      </c>
      <c r="AT877" s="898">
        <f t="shared" si="3868"/>
        <v>0</v>
      </c>
      <c r="AU877" s="898">
        <f t="shared" ref="AU877:BB877" si="3869">SUM(AU583)</f>
        <v>0</v>
      </c>
      <c r="AV877" s="898">
        <f t="shared" si="3869"/>
        <v>0</v>
      </c>
      <c r="AW877" s="898">
        <f t="shared" si="3869"/>
        <v>0</v>
      </c>
      <c r="AX877" s="898">
        <f t="shared" si="3869"/>
        <v>0</v>
      </c>
      <c r="AY877" s="898">
        <f t="shared" si="3869"/>
        <v>0</v>
      </c>
      <c r="AZ877" s="898">
        <f t="shared" si="3869"/>
        <v>0</v>
      </c>
      <c r="BA877" s="898">
        <f t="shared" si="3869"/>
        <v>0</v>
      </c>
      <c r="BB877" s="898">
        <f t="shared" si="3869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870">SUM(BF583)</f>
        <v>0</v>
      </c>
      <c r="BG877" s="898">
        <f t="shared" si="3870"/>
        <v>0</v>
      </c>
      <c r="BH877" s="898">
        <f t="shared" si="3870"/>
        <v>0</v>
      </c>
      <c r="BI877" s="898">
        <f t="shared" si="3870"/>
        <v>0</v>
      </c>
      <c r="BJ877" s="898">
        <f t="shared" si="3870"/>
        <v>0</v>
      </c>
      <c r="BK877" s="898">
        <f t="shared" si="3870"/>
        <v>0</v>
      </c>
      <c r="BL877" s="898">
        <f t="shared" si="3870"/>
        <v>0</v>
      </c>
      <c r="BM877" s="898">
        <f t="shared" ref="BM877:BT877" si="3871">SUM(BM583)</f>
        <v>0</v>
      </c>
      <c r="BN877" s="898">
        <f t="shared" si="3871"/>
        <v>0</v>
      </c>
      <c r="BO877" s="898">
        <f t="shared" si="3871"/>
        <v>0</v>
      </c>
      <c r="BP877" s="898">
        <f t="shared" si="3871"/>
        <v>0</v>
      </c>
      <c r="BQ877" s="898">
        <f t="shared" si="3871"/>
        <v>0</v>
      </c>
      <c r="BR877" s="898">
        <f t="shared" si="3871"/>
        <v>0</v>
      </c>
      <c r="BS877" s="898">
        <f t="shared" si="3871"/>
        <v>0</v>
      </c>
      <c r="BT877" s="898">
        <f t="shared" si="3871"/>
        <v>0</v>
      </c>
      <c r="BU877" s="579"/>
      <c r="BV877" s="898">
        <f t="shared" ref="BV877:BY877" si="3872">SUM(BV583)</f>
        <v>0</v>
      </c>
      <c r="BW877" s="898">
        <f t="shared" si="3872"/>
        <v>0</v>
      </c>
      <c r="BX877" s="898">
        <f t="shared" si="3872"/>
        <v>0</v>
      </c>
      <c r="BY877" s="898">
        <f t="shared" si="3872"/>
        <v>0</v>
      </c>
      <c r="BZ877" s="398">
        <f t="shared" si="3695"/>
        <v>0</v>
      </c>
      <c r="CA877" s="398">
        <f t="shared" si="3696"/>
        <v>2.2178734507501626E-4</v>
      </c>
      <c r="CB877" s="398">
        <f t="shared" si="3697"/>
        <v>0</v>
      </c>
      <c r="CC877" s="465">
        <f t="shared" si="3698"/>
        <v>0</v>
      </c>
      <c r="CD877" s="1113">
        <f t="shared" si="3844"/>
        <v>0</v>
      </c>
      <c r="CE877" s="1114">
        <f t="shared" si="3844"/>
        <v>0</v>
      </c>
      <c r="CF877" s="1115">
        <f t="shared" si="3844"/>
        <v>0</v>
      </c>
      <c r="CG877" s="1115">
        <f t="shared" si="3844"/>
        <v>0</v>
      </c>
      <c r="CH877" s="1115">
        <f t="shared" si="3844"/>
        <v>0</v>
      </c>
      <c r="CI877" s="1115">
        <f t="shared" si="3844"/>
        <v>0</v>
      </c>
      <c r="CJ877" s="1115">
        <f t="shared" si="3844"/>
        <v>0</v>
      </c>
      <c r="CK877" s="1116">
        <f t="shared" si="3844"/>
        <v>0</v>
      </c>
      <c r="CL877" s="1116">
        <f t="shared" si="3844"/>
        <v>0</v>
      </c>
      <c r="CM877" s="1116">
        <f t="shared" si="3844"/>
        <v>0</v>
      </c>
      <c r="CN877" s="1115">
        <f t="shared" si="3844"/>
        <v>0</v>
      </c>
      <c r="CO877" s="1115">
        <f t="shared" si="3844"/>
        <v>0</v>
      </c>
      <c r="CP877" s="1115">
        <f t="shared" si="3844"/>
        <v>0</v>
      </c>
      <c r="CQ877" s="1115">
        <f t="shared" si="3844"/>
        <v>0</v>
      </c>
      <c r="CR877" s="1115">
        <f t="shared" si="3844"/>
        <v>0</v>
      </c>
      <c r="CS877" s="1114">
        <f t="shared" si="3833"/>
        <v>0</v>
      </c>
      <c r="CT877" s="1145">
        <f t="shared" si="3700"/>
        <v>0</v>
      </c>
      <c r="CU877" s="1199">
        <f t="shared" si="3845"/>
        <v>0</v>
      </c>
      <c r="CV877" s="1128">
        <f t="shared" si="3845"/>
        <v>0</v>
      </c>
      <c r="CW877" s="1129">
        <f t="shared" si="3845"/>
        <v>0</v>
      </c>
      <c r="CX877" s="1129">
        <f t="shared" si="3845"/>
        <v>0</v>
      </c>
      <c r="CY877" s="1129">
        <f t="shared" si="3845"/>
        <v>0</v>
      </c>
      <c r="CZ877" s="1129">
        <f t="shared" si="3845"/>
        <v>0</v>
      </c>
      <c r="DA877" s="1129">
        <f t="shared" si="3845"/>
        <v>0</v>
      </c>
      <c r="DB877" s="1130">
        <f t="shared" si="3845"/>
        <v>0</v>
      </c>
      <c r="DC877" s="1130">
        <f t="shared" si="3845"/>
        <v>0</v>
      </c>
      <c r="DD877" s="1130">
        <f t="shared" si="3845"/>
        <v>0</v>
      </c>
      <c r="DE877" s="1129">
        <f t="shared" si="3845"/>
        <v>0</v>
      </c>
      <c r="DF877" s="1129">
        <f t="shared" si="3845"/>
        <v>0</v>
      </c>
      <c r="DG877" s="1129">
        <f t="shared" si="3845"/>
        <v>0</v>
      </c>
      <c r="DH877" s="1129">
        <f t="shared" si="3845"/>
        <v>0</v>
      </c>
      <c r="DI877" s="1129">
        <f t="shared" si="3845"/>
        <v>0</v>
      </c>
      <c r="DJ877" s="1128">
        <f t="shared" si="3834"/>
        <v>0</v>
      </c>
      <c r="DK877" s="1199">
        <f t="shared" si="3702"/>
        <v>0</v>
      </c>
      <c r="DL877" s="428">
        <f t="shared" si="3703"/>
        <v>17</v>
      </c>
      <c r="DM877" s="66">
        <f t="shared" si="3704"/>
        <v>17</v>
      </c>
      <c r="DN877" s="66">
        <f t="shared" si="3705"/>
        <v>17</v>
      </c>
      <c r="DO877" s="66">
        <f t="shared" si="3706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873">SUM(D589)</f>
        <v>8.923679060665362E-3</v>
      </c>
      <c r="E878" s="898">
        <f t="shared" si="3873"/>
        <v>0</v>
      </c>
      <c r="F878" s="898">
        <f t="shared" si="3873"/>
        <v>1.487279843444227E-3</v>
      </c>
      <c r="G878" s="898">
        <f t="shared" si="3873"/>
        <v>1.6731898238747554E-3</v>
      </c>
      <c r="H878" s="898">
        <f t="shared" si="3873"/>
        <v>6.6927592954990215E-3</v>
      </c>
      <c r="I878" s="898">
        <f t="shared" si="3873"/>
        <v>0</v>
      </c>
      <c r="J878" s="898">
        <f t="shared" si="3873"/>
        <v>1.7847358121330724E-2</v>
      </c>
      <c r="K878" s="898">
        <f t="shared" ref="K878:R878" si="3874">SUM(K589)</f>
        <v>0</v>
      </c>
      <c r="L878" s="898">
        <f t="shared" si="3874"/>
        <v>0</v>
      </c>
      <c r="M878" s="898">
        <f t="shared" si="3874"/>
        <v>0</v>
      </c>
      <c r="N878" s="898">
        <f t="shared" si="3874"/>
        <v>0</v>
      </c>
      <c r="O878" s="898">
        <f t="shared" si="3874"/>
        <v>0</v>
      </c>
      <c r="P878" s="898">
        <f t="shared" si="3874"/>
        <v>0</v>
      </c>
      <c r="Q878" s="898">
        <f t="shared" si="3874"/>
        <v>0</v>
      </c>
      <c r="R878" s="898">
        <f t="shared" si="3874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875">SUM(V589)</f>
        <v>0</v>
      </c>
      <c r="W878" s="898">
        <f t="shared" si="3875"/>
        <v>5.3542074363992177E-3</v>
      </c>
      <c r="X878" s="898">
        <f t="shared" si="3875"/>
        <v>6.6927592954990215E-3</v>
      </c>
      <c r="Y878" s="898">
        <f t="shared" si="3875"/>
        <v>3.0595471065138387E-2</v>
      </c>
      <c r="Z878" s="898">
        <f t="shared" si="3875"/>
        <v>4.461839530332681E-3</v>
      </c>
      <c r="AA878" s="898">
        <f t="shared" si="3875"/>
        <v>0</v>
      </c>
      <c r="AB878" s="898">
        <f t="shared" si="3875"/>
        <v>0</v>
      </c>
      <c r="AC878" s="898">
        <f t="shared" ref="AC878:AJ878" si="3876">SUM(AC589)</f>
        <v>0</v>
      </c>
      <c r="AD878" s="898">
        <f t="shared" si="3876"/>
        <v>0</v>
      </c>
      <c r="AE878" s="898">
        <f t="shared" si="3876"/>
        <v>0</v>
      </c>
      <c r="AF878" s="898">
        <f t="shared" si="3876"/>
        <v>0</v>
      </c>
      <c r="AG878" s="898">
        <f t="shared" si="3876"/>
        <v>0</v>
      </c>
      <c r="AH878" s="898">
        <f t="shared" si="3876"/>
        <v>0</v>
      </c>
      <c r="AI878" s="898">
        <f t="shared" si="3876"/>
        <v>0</v>
      </c>
      <c r="AJ878" s="898">
        <f t="shared" si="3876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877">SUM(AN589)</f>
        <v>0</v>
      </c>
      <c r="AO878" s="898">
        <f t="shared" si="3877"/>
        <v>0</v>
      </c>
      <c r="AP878" s="898">
        <f t="shared" si="3877"/>
        <v>0</v>
      </c>
      <c r="AQ878" s="898">
        <f t="shared" si="3877"/>
        <v>0</v>
      </c>
      <c r="AR878" s="898">
        <f t="shared" si="3877"/>
        <v>0</v>
      </c>
      <c r="AS878" s="898">
        <f t="shared" si="3877"/>
        <v>0</v>
      </c>
      <c r="AT878" s="898">
        <f t="shared" si="3877"/>
        <v>0</v>
      </c>
      <c r="AU878" s="898">
        <f t="shared" ref="AU878:BB878" si="3878">SUM(AU589)</f>
        <v>0</v>
      </c>
      <c r="AV878" s="898">
        <f t="shared" si="3878"/>
        <v>0</v>
      </c>
      <c r="AW878" s="898">
        <f t="shared" si="3878"/>
        <v>0</v>
      </c>
      <c r="AX878" s="898">
        <f t="shared" si="3878"/>
        <v>0</v>
      </c>
      <c r="AY878" s="898">
        <f t="shared" si="3878"/>
        <v>0</v>
      </c>
      <c r="AZ878" s="898">
        <f t="shared" si="3878"/>
        <v>0</v>
      </c>
      <c r="BA878" s="898">
        <f t="shared" si="3878"/>
        <v>0</v>
      </c>
      <c r="BB878" s="898">
        <f t="shared" si="3878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879">SUM(BF589)</f>
        <v>0</v>
      </c>
      <c r="BG878" s="898">
        <f t="shared" si="3879"/>
        <v>0</v>
      </c>
      <c r="BH878" s="898">
        <f t="shared" si="3879"/>
        <v>0</v>
      </c>
      <c r="BI878" s="898">
        <f t="shared" si="3879"/>
        <v>0</v>
      </c>
      <c r="BJ878" s="898">
        <f t="shared" si="3879"/>
        <v>0</v>
      </c>
      <c r="BK878" s="898">
        <f t="shared" si="3879"/>
        <v>0</v>
      </c>
      <c r="BL878" s="898">
        <f t="shared" si="3879"/>
        <v>0</v>
      </c>
      <c r="BM878" s="898">
        <f t="shared" ref="BM878:BT878" si="3880">SUM(BM589)</f>
        <v>0</v>
      </c>
      <c r="BN878" s="898">
        <f t="shared" si="3880"/>
        <v>0</v>
      </c>
      <c r="BO878" s="898">
        <f t="shared" si="3880"/>
        <v>0</v>
      </c>
      <c r="BP878" s="898">
        <f t="shared" si="3880"/>
        <v>0</v>
      </c>
      <c r="BQ878" s="898">
        <f t="shared" si="3880"/>
        <v>0</v>
      </c>
      <c r="BR878" s="898">
        <f t="shared" si="3880"/>
        <v>0</v>
      </c>
      <c r="BS878" s="898">
        <f t="shared" si="3880"/>
        <v>0</v>
      </c>
      <c r="BT878" s="898">
        <f t="shared" si="3880"/>
        <v>0</v>
      </c>
      <c r="BU878" s="579"/>
      <c r="BV878" s="898">
        <f t="shared" ref="BV878:BY878" si="3881">SUM(BV589)</f>
        <v>0</v>
      </c>
      <c r="BW878" s="898">
        <f t="shared" si="3881"/>
        <v>0</v>
      </c>
      <c r="BX878" s="898">
        <f t="shared" si="3881"/>
        <v>0</v>
      </c>
      <c r="BY878" s="898">
        <f t="shared" si="3881"/>
        <v>0</v>
      </c>
      <c r="BZ878" s="398">
        <f t="shared" si="3695"/>
        <v>2.2716429037368375E-3</v>
      </c>
      <c r="CA878" s="398">
        <f t="shared" si="3696"/>
        <v>1.1005870841487278E-3</v>
      </c>
      <c r="CB878" s="398">
        <f t="shared" si="3697"/>
        <v>0</v>
      </c>
      <c r="CC878" s="465">
        <f t="shared" si="3698"/>
        <v>0</v>
      </c>
      <c r="CD878" s="1113">
        <f t="shared" si="3844"/>
        <v>0</v>
      </c>
      <c r="CE878" s="1114">
        <f t="shared" si="3844"/>
        <v>0</v>
      </c>
      <c r="CF878" s="1115">
        <f t="shared" si="3844"/>
        <v>0</v>
      </c>
      <c r="CG878" s="1115">
        <f t="shared" si="3844"/>
        <v>0</v>
      </c>
      <c r="CH878" s="1115">
        <f t="shared" si="3844"/>
        <v>0</v>
      </c>
      <c r="CI878" s="1115">
        <f t="shared" si="3844"/>
        <v>0</v>
      </c>
      <c r="CJ878" s="1115">
        <f t="shared" si="3844"/>
        <v>0</v>
      </c>
      <c r="CK878" s="1116">
        <f t="shared" si="3844"/>
        <v>0</v>
      </c>
      <c r="CL878" s="1116">
        <f t="shared" si="3844"/>
        <v>0</v>
      </c>
      <c r="CM878" s="1116">
        <f t="shared" si="3844"/>
        <v>0</v>
      </c>
      <c r="CN878" s="1115">
        <f t="shared" si="3844"/>
        <v>0</v>
      </c>
      <c r="CO878" s="1115">
        <f t="shared" si="3844"/>
        <v>0</v>
      </c>
      <c r="CP878" s="1115">
        <f t="shared" si="3844"/>
        <v>0</v>
      </c>
      <c r="CQ878" s="1115">
        <f t="shared" si="3844"/>
        <v>0</v>
      </c>
      <c r="CR878" s="1115">
        <f t="shared" si="3844"/>
        <v>0</v>
      </c>
      <c r="CS878" s="1114">
        <f t="shared" si="3833"/>
        <v>0</v>
      </c>
      <c r="CT878" s="1145">
        <f t="shared" si="3700"/>
        <v>0</v>
      </c>
      <c r="CU878" s="1199">
        <f t="shared" si="3845"/>
        <v>0</v>
      </c>
      <c r="CV878" s="1128">
        <f t="shared" si="3845"/>
        <v>0</v>
      </c>
      <c r="CW878" s="1129">
        <f t="shared" si="3845"/>
        <v>0</v>
      </c>
      <c r="CX878" s="1129">
        <f t="shared" si="3845"/>
        <v>0</v>
      </c>
      <c r="CY878" s="1129">
        <f t="shared" si="3845"/>
        <v>0</v>
      </c>
      <c r="CZ878" s="1129">
        <f t="shared" si="3845"/>
        <v>0</v>
      </c>
      <c r="DA878" s="1129">
        <f t="shared" si="3845"/>
        <v>0</v>
      </c>
      <c r="DB878" s="1130">
        <f t="shared" si="3845"/>
        <v>0</v>
      </c>
      <c r="DC878" s="1130">
        <f t="shared" si="3845"/>
        <v>0</v>
      </c>
      <c r="DD878" s="1130">
        <f t="shared" si="3845"/>
        <v>0</v>
      </c>
      <c r="DE878" s="1129">
        <f t="shared" si="3845"/>
        <v>0</v>
      </c>
      <c r="DF878" s="1129">
        <f t="shared" si="3845"/>
        <v>0</v>
      </c>
      <c r="DG878" s="1129">
        <f t="shared" si="3845"/>
        <v>0</v>
      </c>
      <c r="DH878" s="1129">
        <f t="shared" si="3845"/>
        <v>0</v>
      </c>
      <c r="DI878" s="1129">
        <f t="shared" si="3845"/>
        <v>0</v>
      </c>
      <c r="DJ878" s="1128">
        <f t="shared" si="3834"/>
        <v>0</v>
      </c>
      <c r="DK878" s="1199">
        <f t="shared" si="3702"/>
        <v>0</v>
      </c>
      <c r="DL878" s="428">
        <f t="shared" si="3703"/>
        <v>17</v>
      </c>
      <c r="DM878" s="66">
        <f t="shared" si="3704"/>
        <v>17</v>
      </c>
      <c r="DN878" s="66">
        <f t="shared" si="3705"/>
        <v>17</v>
      </c>
      <c r="DO878" s="66">
        <f t="shared" si="3706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882">SUM(C596)</f>
        <v>0</v>
      </c>
      <c r="D879" s="580">
        <f t="shared" si="3882"/>
        <v>5.1663405088062629E-3</v>
      </c>
      <c r="E879" s="580">
        <f t="shared" si="3882"/>
        <v>8.6105675146771043E-3</v>
      </c>
      <c r="F879" s="580">
        <f t="shared" si="3882"/>
        <v>0</v>
      </c>
      <c r="G879" s="580">
        <f t="shared" si="3882"/>
        <v>7.534246575342466E-3</v>
      </c>
      <c r="H879" s="580">
        <f t="shared" si="3882"/>
        <v>3.4442270058708414E-3</v>
      </c>
      <c r="I879" s="580">
        <f t="shared" si="3882"/>
        <v>0</v>
      </c>
      <c r="J879" s="580">
        <f t="shared" si="3882"/>
        <v>0</v>
      </c>
      <c r="K879" s="580">
        <f t="shared" ref="K879:R879" si="3883">SUM(K596)</f>
        <v>0</v>
      </c>
      <c r="L879" s="580">
        <f t="shared" si="3883"/>
        <v>0</v>
      </c>
      <c r="M879" s="580">
        <f t="shared" si="3883"/>
        <v>0</v>
      </c>
      <c r="N879" s="580">
        <f t="shared" si="3883"/>
        <v>0</v>
      </c>
      <c r="O879" s="580">
        <f t="shared" si="3883"/>
        <v>0</v>
      </c>
      <c r="P879" s="580">
        <f t="shared" si="3883"/>
        <v>0</v>
      </c>
      <c r="Q879" s="580">
        <f t="shared" si="3883"/>
        <v>0</v>
      </c>
      <c r="R879" s="580">
        <f t="shared" si="3883"/>
        <v>0</v>
      </c>
      <c r="S879" s="579"/>
      <c r="T879" s="580">
        <f>SUM(T596)</f>
        <v>0</v>
      </c>
      <c r="U879" s="580">
        <f t="shared" ref="U879:AB879" si="3884">SUM(U596)</f>
        <v>0</v>
      </c>
      <c r="V879" s="580">
        <f t="shared" si="3884"/>
        <v>1.7938682322243967E-4</v>
      </c>
      <c r="W879" s="580">
        <f t="shared" si="3884"/>
        <v>0</v>
      </c>
      <c r="X879" s="580">
        <f t="shared" si="3884"/>
        <v>0</v>
      </c>
      <c r="Y879" s="580">
        <f t="shared" si="3884"/>
        <v>0</v>
      </c>
      <c r="Z879" s="580">
        <f t="shared" si="3884"/>
        <v>0</v>
      </c>
      <c r="AA879" s="580">
        <f t="shared" si="3884"/>
        <v>0</v>
      </c>
      <c r="AB879" s="580">
        <f t="shared" si="3884"/>
        <v>1.8451216102879507E-4</v>
      </c>
      <c r="AC879" s="580">
        <f t="shared" ref="AC879:AJ879" si="3885">SUM(AC596)</f>
        <v>0</v>
      </c>
      <c r="AD879" s="580">
        <f t="shared" si="3885"/>
        <v>0</v>
      </c>
      <c r="AE879" s="580">
        <f t="shared" si="3885"/>
        <v>0</v>
      </c>
      <c r="AF879" s="580">
        <f t="shared" si="3885"/>
        <v>0</v>
      </c>
      <c r="AG879" s="580">
        <f t="shared" si="3885"/>
        <v>0</v>
      </c>
      <c r="AH879" s="580">
        <f t="shared" si="3885"/>
        <v>0</v>
      </c>
      <c r="AI879" s="580">
        <f t="shared" si="3885"/>
        <v>0</v>
      </c>
      <c r="AJ879" s="580">
        <f t="shared" si="3885"/>
        <v>0</v>
      </c>
      <c r="AK879" s="579"/>
      <c r="AL879" s="580">
        <f>SUM(AL596)</f>
        <v>0</v>
      </c>
      <c r="AM879" s="580">
        <f t="shared" ref="AM879:AT879" si="3886">SUM(AM596)</f>
        <v>0</v>
      </c>
      <c r="AN879" s="580">
        <f t="shared" si="3886"/>
        <v>1.9373776908023482E-3</v>
      </c>
      <c r="AO879" s="580">
        <f t="shared" si="3886"/>
        <v>0</v>
      </c>
      <c r="AP879" s="580">
        <f t="shared" si="3886"/>
        <v>0</v>
      </c>
      <c r="AQ879" s="580">
        <f t="shared" si="3886"/>
        <v>0</v>
      </c>
      <c r="AR879" s="580">
        <f t="shared" si="3886"/>
        <v>3.2289628180039143E-4</v>
      </c>
      <c r="AS879" s="580">
        <f t="shared" si="3886"/>
        <v>0</v>
      </c>
      <c r="AT879" s="580">
        <f t="shared" si="3886"/>
        <v>3.0998043052837573E-3</v>
      </c>
      <c r="AU879" s="580">
        <f t="shared" ref="AU879:BB879" si="3887">SUM(AU596)</f>
        <v>0</v>
      </c>
      <c r="AV879" s="580">
        <f t="shared" si="3887"/>
        <v>0</v>
      </c>
      <c r="AW879" s="580">
        <f t="shared" si="3887"/>
        <v>0</v>
      </c>
      <c r="AX879" s="580">
        <f t="shared" si="3887"/>
        <v>0</v>
      </c>
      <c r="AY879" s="580">
        <f t="shared" si="3887"/>
        <v>0</v>
      </c>
      <c r="AZ879" s="580">
        <f t="shared" si="3887"/>
        <v>0</v>
      </c>
      <c r="BA879" s="580">
        <f t="shared" si="3887"/>
        <v>0</v>
      </c>
      <c r="BB879" s="580">
        <f t="shared" si="3887"/>
        <v>0</v>
      </c>
      <c r="BC879" s="579"/>
      <c r="BD879" s="580">
        <f>SUM(BD596)</f>
        <v>0</v>
      </c>
      <c r="BE879" s="580">
        <f t="shared" ref="BE879:BL879" si="3888">SUM(BE596)</f>
        <v>0</v>
      </c>
      <c r="BF879" s="580">
        <f t="shared" si="3888"/>
        <v>0</v>
      </c>
      <c r="BG879" s="580">
        <f t="shared" si="3888"/>
        <v>0</v>
      </c>
      <c r="BH879" s="580">
        <f t="shared" si="3888"/>
        <v>0</v>
      </c>
      <c r="BI879" s="580">
        <f t="shared" si="3888"/>
        <v>0</v>
      </c>
      <c r="BJ879" s="580">
        <f t="shared" si="3888"/>
        <v>0</v>
      </c>
      <c r="BK879" s="580">
        <f t="shared" si="3888"/>
        <v>0</v>
      </c>
      <c r="BL879" s="580">
        <f t="shared" si="3888"/>
        <v>0</v>
      </c>
      <c r="BM879" s="580">
        <f t="shared" ref="BM879:BT879" si="3889">SUM(BM596)</f>
        <v>0</v>
      </c>
      <c r="BN879" s="580">
        <f t="shared" si="3889"/>
        <v>0</v>
      </c>
      <c r="BO879" s="580">
        <f t="shared" si="3889"/>
        <v>0</v>
      </c>
      <c r="BP879" s="580">
        <f t="shared" si="3889"/>
        <v>0</v>
      </c>
      <c r="BQ879" s="580">
        <f t="shared" si="3889"/>
        <v>0</v>
      </c>
      <c r="BR879" s="580">
        <f t="shared" si="3889"/>
        <v>0</v>
      </c>
      <c r="BS879" s="580">
        <f t="shared" si="3889"/>
        <v>0</v>
      </c>
      <c r="BT879" s="580">
        <f t="shared" si="3889"/>
        <v>0</v>
      </c>
      <c r="BU879" s="579"/>
      <c r="BV879" s="580">
        <f>SUM(BV596)</f>
        <v>0</v>
      </c>
      <c r="BW879" s="580">
        <f>SUM(BW596)</f>
        <v>0</v>
      </c>
      <c r="BX879" s="580">
        <f>SUM(BX596)</f>
        <v>0</v>
      </c>
      <c r="BY879" s="580">
        <f>SUM(BY596)</f>
        <v>0</v>
      </c>
      <c r="BZ879" s="398">
        <f t="shared" si="3695"/>
        <v>1.2140900195694716E-3</v>
      </c>
      <c r="CA879" s="398">
        <f t="shared" si="3696"/>
        <v>1.1959121548162645E-5</v>
      </c>
      <c r="CB879" s="398">
        <f t="shared" si="3697"/>
        <v>1.5068493150684935E-4</v>
      </c>
      <c r="CC879" s="465">
        <f t="shared" si="3698"/>
        <v>0</v>
      </c>
      <c r="CD879" s="1113">
        <f t="shared" si="3844"/>
        <v>0</v>
      </c>
      <c r="CE879" s="1114">
        <f t="shared" si="3844"/>
        <v>0</v>
      </c>
      <c r="CF879" s="1115">
        <f t="shared" si="3844"/>
        <v>0</v>
      </c>
      <c r="CG879" s="1115">
        <f t="shared" si="3844"/>
        <v>0</v>
      </c>
      <c r="CH879" s="1115">
        <f t="shared" si="3844"/>
        <v>0</v>
      </c>
      <c r="CI879" s="1115">
        <f t="shared" si="3844"/>
        <v>0</v>
      </c>
      <c r="CJ879" s="1115">
        <f t="shared" si="3844"/>
        <v>0</v>
      </c>
      <c r="CK879" s="1116">
        <f t="shared" si="3844"/>
        <v>0</v>
      </c>
      <c r="CL879" s="1116">
        <f t="shared" si="3844"/>
        <v>0</v>
      </c>
      <c r="CM879" s="1116">
        <f t="shared" si="3844"/>
        <v>0</v>
      </c>
      <c r="CN879" s="1115">
        <f t="shared" si="3844"/>
        <v>0</v>
      </c>
      <c r="CO879" s="1115">
        <f t="shared" si="3844"/>
        <v>0</v>
      </c>
      <c r="CP879" s="1115">
        <f t="shared" si="3844"/>
        <v>0</v>
      </c>
      <c r="CQ879" s="1115">
        <f t="shared" si="3844"/>
        <v>0</v>
      </c>
      <c r="CR879" s="1115">
        <f t="shared" si="3844"/>
        <v>3.2289628180039143E-4</v>
      </c>
      <c r="CS879" s="1114">
        <f t="shared" si="3833"/>
        <v>1.9373776908023482E-3</v>
      </c>
      <c r="CT879" s="1145">
        <f t="shared" si="3700"/>
        <v>3.0998043052837573E-3</v>
      </c>
      <c r="CU879" s="1199">
        <f t="shared" si="3845"/>
        <v>0</v>
      </c>
      <c r="CV879" s="1128">
        <f t="shared" si="3845"/>
        <v>0</v>
      </c>
      <c r="CW879" s="1129">
        <f t="shared" si="3845"/>
        <v>0</v>
      </c>
      <c r="CX879" s="1129">
        <f t="shared" si="3845"/>
        <v>0</v>
      </c>
      <c r="CY879" s="1129">
        <f t="shared" si="3845"/>
        <v>0</v>
      </c>
      <c r="CZ879" s="1129">
        <f t="shared" si="3845"/>
        <v>0</v>
      </c>
      <c r="DA879" s="1129">
        <f t="shared" si="3845"/>
        <v>0</v>
      </c>
      <c r="DB879" s="1130">
        <f t="shared" si="3845"/>
        <v>0</v>
      </c>
      <c r="DC879" s="1130">
        <f t="shared" si="3845"/>
        <v>0</v>
      </c>
      <c r="DD879" s="1130">
        <f t="shared" si="3845"/>
        <v>0</v>
      </c>
      <c r="DE879" s="1129">
        <f t="shared" si="3845"/>
        <v>0</v>
      </c>
      <c r="DF879" s="1129">
        <f t="shared" si="3845"/>
        <v>0</v>
      </c>
      <c r="DG879" s="1129">
        <f t="shared" si="3845"/>
        <v>0</v>
      </c>
      <c r="DH879" s="1129">
        <f t="shared" si="3845"/>
        <v>0</v>
      </c>
      <c r="DI879" s="1129">
        <f t="shared" si="3845"/>
        <v>0</v>
      </c>
      <c r="DJ879" s="1128">
        <f t="shared" si="3834"/>
        <v>0</v>
      </c>
      <c r="DK879" s="1199">
        <f t="shared" si="3702"/>
        <v>0</v>
      </c>
      <c r="DL879" s="428">
        <f t="shared" si="3703"/>
        <v>17</v>
      </c>
      <c r="DM879" s="66">
        <f t="shared" si="3704"/>
        <v>17</v>
      </c>
      <c r="DN879" s="66">
        <f t="shared" si="3705"/>
        <v>17</v>
      </c>
      <c r="DO879" s="66">
        <f t="shared" si="3706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890">SUM(C602)</f>
        <v>7.0822849687820332E-3</v>
      </c>
      <c r="D880" s="580">
        <f t="shared" si="3890"/>
        <v>0</v>
      </c>
      <c r="E880" s="580">
        <f t="shared" si="3890"/>
        <v>1.2807131985214175E-2</v>
      </c>
      <c r="F880" s="580">
        <f t="shared" si="3890"/>
        <v>0</v>
      </c>
      <c r="G880" s="580">
        <f t="shared" si="3890"/>
        <v>0</v>
      </c>
      <c r="H880" s="580">
        <f t="shared" si="3890"/>
        <v>0</v>
      </c>
      <c r="I880" s="580">
        <f t="shared" si="3890"/>
        <v>0</v>
      </c>
      <c r="J880" s="580">
        <f t="shared" si="3890"/>
        <v>0</v>
      </c>
      <c r="K880" s="580">
        <f t="shared" ref="K880:R880" si="3891">SUM(K602)</f>
        <v>0</v>
      </c>
      <c r="L880" s="580">
        <f t="shared" si="3891"/>
        <v>0</v>
      </c>
      <c r="M880" s="580">
        <f t="shared" si="3891"/>
        <v>0</v>
      </c>
      <c r="N880" s="580">
        <f t="shared" si="3891"/>
        <v>0</v>
      </c>
      <c r="O880" s="580">
        <f t="shared" si="3891"/>
        <v>0</v>
      </c>
      <c r="P880" s="580">
        <f t="shared" si="3891"/>
        <v>0</v>
      </c>
      <c r="Q880" s="580">
        <f t="shared" si="3891"/>
        <v>0</v>
      </c>
      <c r="R880" s="580">
        <f t="shared" si="3891"/>
        <v>0</v>
      </c>
      <c r="S880" s="579"/>
      <c r="T880" s="580">
        <f>SUM(T602)</f>
        <v>0</v>
      </c>
      <c r="U880" s="580">
        <f t="shared" ref="U880:AB880" si="3892">SUM(U602)</f>
        <v>0</v>
      </c>
      <c r="V880" s="580">
        <f t="shared" si="3892"/>
        <v>0</v>
      </c>
      <c r="W880" s="580">
        <f t="shared" si="3892"/>
        <v>0</v>
      </c>
      <c r="X880" s="580">
        <f t="shared" si="3892"/>
        <v>0</v>
      </c>
      <c r="Y880" s="580">
        <f t="shared" si="3892"/>
        <v>0</v>
      </c>
      <c r="Z880" s="580">
        <f t="shared" si="3892"/>
        <v>0</v>
      </c>
      <c r="AA880" s="580">
        <f t="shared" si="3892"/>
        <v>0</v>
      </c>
      <c r="AB880" s="580">
        <f t="shared" si="3892"/>
        <v>0</v>
      </c>
      <c r="AC880" s="580">
        <f t="shared" ref="AC880:AJ880" si="3893">SUM(AC602)</f>
        <v>0</v>
      </c>
      <c r="AD880" s="580">
        <f t="shared" si="3893"/>
        <v>0</v>
      </c>
      <c r="AE880" s="580">
        <f t="shared" si="3893"/>
        <v>0</v>
      </c>
      <c r="AF880" s="580">
        <f t="shared" si="3893"/>
        <v>0</v>
      </c>
      <c r="AG880" s="580">
        <f t="shared" si="3893"/>
        <v>0</v>
      </c>
      <c r="AH880" s="580">
        <f t="shared" si="3893"/>
        <v>0</v>
      </c>
      <c r="AI880" s="580">
        <f t="shared" si="3893"/>
        <v>0</v>
      </c>
      <c r="AJ880" s="580">
        <f t="shared" si="3893"/>
        <v>0</v>
      </c>
      <c r="AK880" s="579"/>
      <c r="AL880" s="580">
        <f>SUM(AL602)</f>
        <v>0</v>
      </c>
      <c r="AM880" s="580">
        <f t="shared" ref="AM880:AT880" si="3894">SUM(AM602)</f>
        <v>0</v>
      </c>
      <c r="AN880" s="580">
        <f t="shared" si="3894"/>
        <v>0</v>
      </c>
      <c r="AO880" s="580">
        <f t="shared" si="3894"/>
        <v>0</v>
      </c>
      <c r="AP880" s="580">
        <f t="shared" si="3894"/>
        <v>2.4787997390737118E-3</v>
      </c>
      <c r="AQ880" s="580">
        <f t="shared" si="3894"/>
        <v>0</v>
      </c>
      <c r="AR880" s="580">
        <f t="shared" si="3894"/>
        <v>0</v>
      </c>
      <c r="AS880" s="580">
        <f t="shared" si="3894"/>
        <v>0</v>
      </c>
      <c r="AT880" s="580">
        <f t="shared" si="3894"/>
        <v>0</v>
      </c>
      <c r="AU880" s="580">
        <f t="shared" ref="AU880:BB880" si="3895">SUM(AU602)</f>
        <v>0</v>
      </c>
      <c r="AV880" s="580">
        <f t="shared" si="3895"/>
        <v>0</v>
      </c>
      <c r="AW880" s="580">
        <f t="shared" si="3895"/>
        <v>0</v>
      </c>
      <c r="AX880" s="580">
        <f t="shared" si="3895"/>
        <v>0</v>
      </c>
      <c r="AY880" s="580">
        <f t="shared" si="3895"/>
        <v>0</v>
      </c>
      <c r="AZ880" s="580">
        <f t="shared" si="3895"/>
        <v>0</v>
      </c>
      <c r="BA880" s="580">
        <f t="shared" si="3895"/>
        <v>0</v>
      </c>
      <c r="BB880" s="580">
        <f t="shared" si="3895"/>
        <v>0</v>
      </c>
      <c r="BC880" s="579"/>
      <c r="BD880" s="580">
        <f>SUM(BD602)</f>
        <v>8.2626657969123727E-4</v>
      </c>
      <c r="BE880" s="580">
        <f t="shared" ref="BE880:BL880" si="3896">SUM(BE602)</f>
        <v>0</v>
      </c>
      <c r="BF880" s="580">
        <f t="shared" si="3896"/>
        <v>6.4448793215916506E-3</v>
      </c>
      <c r="BG880" s="580">
        <f t="shared" si="3896"/>
        <v>2.2309197651663405E-3</v>
      </c>
      <c r="BH880" s="580">
        <f t="shared" si="3896"/>
        <v>7.436399217221135E-4</v>
      </c>
      <c r="BI880" s="580">
        <f t="shared" si="3896"/>
        <v>0</v>
      </c>
      <c r="BJ880" s="580">
        <f t="shared" si="3896"/>
        <v>1.8590998043052837E-2</v>
      </c>
      <c r="BK880" s="580">
        <f t="shared" si="3896"/>
        <v>0</v>
      </c>
      <c r="BL880" s="580">
        <f t="shared" si="3896"/>
        <v>0</v>
      </c>
      <c r="BM880" s="580">
        <f t="shared" ref="BM880:BT880" si="3897">SUM(BM602)</f>
        <v>0</v>
      </c>
      <c r="BN880" s="580">
        <f t="shared" si="3897"/>
        <v>0</v>
      </c>
      <c r="BO880" s="580">
        <f t="shared" si="3897"/>
        <v>0</v>
      </c>
      <c r="BP880" s="580">
        <f t="shared" si="3897"/>
        <v>0</v>
      </c>
      <c r="BQ880" s="580">
        <f t="shared" si="3897"/>
        <v>0</v>
      </c>
      <c r="BR880" s="580">
        <f t="shared" si="3897"/>
        <v>0</v>
      </c>
      <c r="BS880" s="580">
        <f t="shared" si="3897"/>
        <v>0</v>
      </c>
      <c r="BT880" s="580">
        <f t="shared" si="3897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898">IF(DL880&lt;3,"",(SUM(B880:R880)-MIN(B880:R880)-MAX(B880:R880))/(DL880-2))</f>
        <v>4.7215233125213557E-4</v>
      </c>
      <c r="CA880" s="398">
        <f t="shared" si="3696"/>
        <v>0</v>
      </c>
      <c r="CB880" s="398">
        <f t="shared" si="3697"/>
        <v>0</v>
      </c>
      <c r="CC880" s="465">
        <f t="shared" si="3698"/>
        <v>6.8304703921142284E-4</v>
      </c>
      <c r="CD880" s="1113">
        <f t="shared" si="3844"/>
        <v>0</v>
      </c>
      <c r="CE880" s="1114">
        <f t="shared" si="3844"/>
        <v>0</v>
      </c>
      <c r="CF880" s="1115">
        <f t="shared" si="3844"/>
        <v>0</v>
      </c>
      <c r="CG880" s="1115">
        <f t="shared" si="3844"/>
        <v>0</v>
      </c>
      <c r="CH880" s="1115">
        <f t="shared" si="3844"/>
        <v>0</v>
      </c>
      <c r="CI880" s="1115">
        <f t="shared" si="3844"/>
        <v>0</v>
      </c>
      <c r="CJ880" s="1115">
        <f t="shared" si="3844"/>
        <v>0</v>
      </c>
      <c r="CK880" s="1116">
        <f t="shared" si="3844"/>
        <v>0</v>
      </c>
      <c r="CL880" s="1116">
        <f t="shared" si="3844"/>
        <v>0</v>
      </c>
      <c r="CM880" s="1116">
        <f t="shared" si="3844"/>
        <v>0</v>
      </c>
      <c r="CN880" s="1115">
        <f t="shared" si="3844"/>
        <v>0</v>
      </c>
      <c r="CO880" s="1115">
        <f t="shared" si="3844"/>
        <v>0</v>
      </c>
      <c r="CP880" s="1115">
        <f t="shared" si="3844"/>
        <v>0</v>
      </c>
      <c r="CQ880" s="1115">
        <f t="shared" si="3844"/>
        <v>0</v>
      </c>
      <c r="CR880" s="1115">
        <f t="shared" si="3844"/>
        <v>0</v>
      </c>
      <c r="CS880" s="1114">
        <f t="shared" si="3833"/>
        <v>0</v>
      </c>
      <c r="CT880" s="1145">
        <f t="shared" si="3700"/>
        <v>2.4787997390737118E-3</v>
      </c>
      <c r="CU880" s="1199">
        <f t="shared" si="3845"/>
        <v>0</v>
      </c>
      <c r="CV880" s="1128">
        <f t="shared" si="3845"/>
        <v>0</v>
      </c>
      <c r="CW880" s="1129">
        <f t="shared" si="3845"/>
        <v>0</v>
      </c>
      <c r="CX880" s="1129">
        <f t="shared" si="3845"/>
        <v>0</v>
      </c>
      <c r="CY880" s="1129">
        <f t="shared" si="3845"/>
        <v>0</v>
      </c>
      <c r="CZ880" s="1129">
        <f t="shared" si="3845"/>
        <v>0</v>
      </c>
      <c r="DA880" s="1129">
        <f t="shared" si="3845"/>
        <v>0</v>
      </c>
      <c r="DB880" s="1130">
        <f t="shared" si="3845"/>
        <v>0</v>
      </c>
      <c r="DC880" s="1130">
        <f t="shared" si="3845"/>
        <v>0</v>
      </c>
      <c r="DD880" s="1130">
        <f t="shared" si="3845"/>
        <v>0</v>
      </c>
      <c r="DE880" s="1129">
        <f t="shared" si="3845"/>
        <v>0</v>
      </c>
      <c r="DF880" s="1129">
        <f t="shared" si="3845"/>
        <v>0</v>
      </c>
      <c r="DG880" s="1129">
        <f t="shared" si="3845"/>
        <v>7.436399217221135E-4</v>
      </c>
      <c r="DH880" s="1129">
        <f t="shared" si="3845"/>
        <v>8.2626657969123727E-4</v>
      </c>
      <c r="DI880" s="1129">
        <f t="shared" si="3845"/>
        <v>2.2309197651663405E-3</v>
      </c>
      <c r="DJ880" s="1128">
        <f t="shared" si="3834"/>
        <v>6.4448793215916506E-3</v>
      </c>
      <c r="DK880" s="1199">
        <f t="shared" si="3702"/>
        <v>1.8590998043052837E-2</v>
      </c>
      <c r="DL880" s="428">
        <f t="shared" si="3703"/>
        <v>17</v>
      </c>
      <c r="DM880" s="66">
        <f t="shared" si="3704"/>
        <v>17</v>
      </c>
      <c r="DN880" s="66">
        <f t="shared" si="3705"/>
        <v>17</v>
      </c>
      <c r="DO880" s="66">
        <f t="shared" si="3706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899">SUM(C608)</f>
        <v>9.2144254962258886E-3</v>
      </c>
      <c r="D881" s="580">
        <f t="shared" si="3899"/>
        <v>5.3750815394651014E-3</v>
      </c>
      <c r="E881" s="580">
        <f t="shared" si="3899"/>
        <v>6.7188519243313767E-3</v>
      </c>
      <c r="F881" s="580">
        <f t="shared" si="3899"/>
        <v>0</v>
      </c>
      <c r="G881" s="580">
        <f t="shared" si="3899"/>
        <v>1.7133072407045011E-2</v>
      </c>
      <c r="H881" s="580">
        <f t="shared" si="3899"/>
        <v>4.0313111545988252E-3</v>
      </c>
      <c r="I881" s="580">
        <f t="shared" si="3899"/>
        <v>0</v>
      </c>
      <c r="J881" s="580">
        <f t="shared" si="3899"/>
        <v>6.9108191221694155E-3</v>
      </c>
      <c r="K881" s="580">
        <f t="shared" ref="K881:R881" si="3900">SUM(K608)</f>
        <v>0</v>
      </c>
      <c r="L881" s="580">
        <f t="shared" si="3900"/>
        <v>0</v>
      </c>
      <c r="M881" s="580">
        <f t="shared" si="3900"/>
        <v>0</v>
      </c>
      <c r="N881" s="580">
        <f t="shared" si="3900"/>
        <v>0</v>
      </c>
      <c r="O881" s="580">
        <f t="shared" si="3900"/>
        <v>0</v>
      </c>
      <c r="P881" s="580">
        <f t="shared" si="3900"/>
        <v>0</v>
      </c>
      <c r="Q881" s="580">
        <f t="shared" si="3900"/>
        <v>0</v>
      </c>
      <c r="R881" s="580">
        <f t="shared" si="3900"/>
        <v>0</v>
      </c>
      <c r="S881" s="579"/>
      <c r="T881" s="580">
        <f>SUM(T608)</f>
        <v>1.5117416829745597E-2</v>
      </c>
      <c r="U881" s="580">
        <f t="shared" ref="U881:AB881" si="3901">SUM(U608)</f>
        <v>0</v>
      </c>
      <c r="V881" s="580">
        <f t="shared" si="3901"/>
        <v>2.0156555772994126E-3</v>
      </c>
      <c r="W881" s="580">
        <f t="shared" si="3901"/>
        <v>1.5318982387475539E-3</v>
      </c>
      <c r="X881" s="580">
        <f t="shared" si="3901"/>
        <v>4.0313111545988252E-3</v>
      </c>
      <c r="Y881" s="580">
        <f t="shared" si="3901"/>
        <v>4.6072127481129443E-3</v>
      </c>
      <c r="Z881" s="580">
        <f t="shared" si="3901"/>
        <v>4.0313111545988252E-3</v>
      </c>
      <c r="AA881" s="580">
        <f t="shared" si="3901"/>
        <v>4.8375733855185914E-3</v>
      </c>
      <c r="AB881" s="580">
        <f t="shared" si="3901"/>
        <v>3.4554095610847078E-3</v>
      </c>
      <c r="AC881" s="580">
        <f t="shared" ref="AC881:AJ881" si="3902">SUM(AC608)</f>
        <v>0</v>
      </c>
      <c r="AD881" s="580">
        <f t="shared" si="3902"/>
        <v>0</v>
      </c>
      <c r="AE881" s="580">
        <f t="shared" si="3902"/>
        <v>0</v>
      </c>
      <c r="AF881" s="580">
        <f t="shared" si="3902"/>
        <v>0</v>
      </c>
      <c r="AG881" s="580">
        <f t="shared" si="3902"/>
        <v>0</v>
      </c>
      <c r="AH881" s="580">
        <f t="shared" si="3902"/>
        <v>0</v>
      </c>
      <c r="AI881" s="580">
        <f t="shared" si="3902"/>
        <v>0</v>
      </c>
      <c r="AJ881" s="580">
        <f t="shared" si="3902"/>
        <v>0</v>
      </c>
      <c r="AK881" s="579"/>
      <c r="AL881" s="580">
        <f>SUM(AL608)</f>
        <v>2.1988969934175415E-2</v>
      </c>
      <c r="AM881" s="580">
        <f t="shared" ref="AM881:AT881" si="3903">SUM(AM608)</f>
        <v>6.7188519243313767E-3</v>
      </c>
      <c r="AN881" s="580">
        <f t="shared" si="3903"/>
        <v>6.0469667318982382E-3</v>
      </c>
      <c r="AO881" s="580">
        <f t="shared" si="3903"/>
        <v>2.2676125244618393E-2</v>
      </c>
      <c r="AP881" s="580">
        <f t="shared" si="3903"/>
        <v>1.3437703848662753E-2</v>
      </c>
      <c r="AQ881" s="580">
        <f t="shared" si="3903"/>
        <v>4.8375733855185905E-2</v>
      </c>
      <c r="AR881" s="580">
        <f t="shared" si="3903"/>
        <v>1.1086105675146771E-2</v>
      </c>
      <c r="AS881" s="580">
        <f t="shared" si="3903"/>
        <v>1.2093933463796476E-2</v>
      </c>
      <c r="AT881" s="580">
        <f t="shared" si="3903"/>
        <v>3.3863013698630137E-2</v>
      </c>
      <c r="AU881" s="580">
        <f t="shared" ref="AU881:BB881" si="3904">SUM(AU608)</f>
        <v>0</v>
      </c>
      <c r="AV881" s="580">
        <f t="shared" si="3904"/>
        <v>0</v>
      </c>
      <c r="AW881" s="580">
        <f t="shared" si="3904"/>
        <v>0</v>
      </c>
      <c r="AX881" s="580">
        <f t="shared" si="3904"/>
        <v>0</v>
      </c>
      <c r="AY881" s="580">
        <f t="shared" si="3904"/>
        <v>0</v>
      </c>
      <c r="AZ881" s="580">
        <f t="shared" si="3904"/>
        <v>0</v>
      </c>
      <c r="BA881" s="580">
        <f t="shared" si="3904"/>
        <v>0</v>
      </c>
      <c r="BB881" s="580">
        <f t="shared" si="3904"/>
        <v>0</v>
      </c>
      <c r="BC881" s="579"/>
      <c r="BD881" s="580">
        <f>SUM(BD608)</f>
        <v>0</v>
      </c>
      <c r="BE881" s="580">
        <f t="shared" ref="BE881:BL881" si="3905">SUM(BE608)</f>
        <v>1.3101761252446184E-2</v>
      </c>
      <c r="BF881" s="580">
        <f t="shared" si="3905"/>
        <v>3.8700587084148731E-2</v>
      </c>
      <c r="BG881" s="580">
        <f t="shared" si="3905"/>
        <v>1.7334637964774951E-2</v>
      </c>
      <c r="BH881" s="580">
        <f t="shared" si="3905"/>
        <v>1.9350293542074366E-2</v>
      </c>
      <c r="BI881" s="580">
        <f t="shared" si="3905"/>
        <v>5.1831143416270617E-3</v>
      </c>
      <c r="BJ881" s="580">
        <f t="shared" si="3905"/>
        <v>6.0469667318982387E-2</v>
      </c>
      <c r="BK881" s="580">
        <f t="shared" si="3905"/>
        <v>4.0313111545988252E-3</v>
      </c>
      <c r="BL881" s="580">
        <f t="shared" si="3905"/>
        <v>2.1500326157860405E-2</v>
      </c>
      <c r="BM881" s="580">
        <f t="shared" ref="BM881:BT881" si="3906">SUM(BM608)</f>
        <v>0</v>
      </c>
      <c r="BN881" s="580">
        <f t="shared" si="3906"/>
        <v>0</v>
      </c>
      <c r="BO881" s="580">
        <f t="shared" si="3906"/>
        <v>0</v>
      </c>
      <c r="BP881" s="580">
        <f t="shared" si="3906"/>
        <v>0</v>
      </c>
      <c r="BQ881" s="580">
        <f t="shared" si="3906"/>
        <v>0</v>
      </c>
      <c r="BR881" s="580">
        <f t="shared" si="3906"/>
        <v>0</v>
      </c>
      <c r="BS881" s="580">
        <f t="shared" si="3906"/>
        <v>0</v>
      </c>
      <c r="BT881" s="580">
        <f t="shared" si="3906"/>
        <v>0</v>
      </c>
      <c r="BU881" s="579"/>
      <c r="BV881" s="580">
        <f>SUM(BV608)</f>
        <v>0</v>
      </c>
      <c r="BW881" s="580">
        <f>SUM(BW608)</f>
        <v>0</v>
      </c>
      <c r="BX881" s="580">
        <f>SUM(BX608)</f>
        <v>0</v>
      </c>
      <c r="BY881" s="580">
        <f>SUM(BY608)</f>
        <v>0</v>
      </c>
      <c r="BZ881" s="398">
        <f t="shared" si="3898"/>
        <v>2.2844096542726676E-3</v>
      </c>
      <c r="CA881" s="398">
        <f t="shared" si="3696"/>
        <v>1.6340247879973904E-3</v>
      </c>
      <c r="CB881" s="398">
        <f t="shared" si="3697"/>
        <v>8.5274447014173048E-3</v>
      </c>
      <c r="CC881" s="465">
        <f t="shared" si="3698"/>
        <v>7.9468020998353685E-3</v>
      </c>
      <c r="CD881" s="1113">
        <f t="shared" si="3844"/>
        <v>0</v>
      </c>
      <c r="CE881" s="1114">
        <f t="shared" si="3844"/>
        <v>0</v>
      </c>
      <c r="CF881" s="1115">
        <f t="shared" si="3844"/>
        <v>0</v>
      </c>
      <c r="CG881" s="1115">
        <f t="shared" si="3844"/>
        <v>0</v>
      </c>
      <c r="CH881" s="1115">
        <f t="shared" si="3844"/>
        <v>0</v>
      </c>
      <c r="CI881" s="1115">
        <f t="shared" si="3844"/>
        <v>0</v>
      </c>
      <c r="CJ881" s="1115">
        <f t="shared" si="3844"/>
        <v>0</v>
      </c>
      <c r="CK881" s="1116">
        <f t="shared" si="3844"/>
        <v>0</v>
      </c>
      <c r="CL881" s="1116">
        <f t="shared" si="3844"/>
        <v>6.0469667318982382E-3</v>
      </c>
      <c r="CM881" s="1116">
        <f t="shared" si="3844"/>
        <v>6.7188519243313767E-3</v>
      </c>
      <c r="CN881" s="1115">
        <f t="shared" si="3844"/>
        <v>1.1086105675146771E-2</v>
      </c>
      <c r="CO881" s="1115">
        <f t="shared" si="3844"/>
        <v>1.2093933463796476E-2</v>
      </c>
      <c r="CP881" s="1115">
        <f t="shared" si="3844"/>
        <v>1.3437703848662753E-2</v>
      </c>
      <c r="CQ881" s="1115">
        <f t="shared" si="3844"/>
        <v>2.1988969934175415E-2</v>
      </c>
      <c r="CR881" s="1115">
        <f t="shared" si="3844"/>
        <v>2.2676125244618393E-2</v>
      </c>
      <c r="CS881" s="1114">
        <f t="shared" si="3833"/>
        <v>3.3863013698630137E-2</v>
      </c>
      <c r="CT881" s="1145">
        <f t="shared" si="3700"/>
        <v>4.8375733855185905E-2</v>
      </c>
      <c r="CU881" s="1199">
        <f t="shared" si="3845"/>
        <v>0</v>
      </c>
      <c r="CV881" s="1128">
        <f t="shared" si="3845"/>
        <v>0</v>
      </c>
      <c r="CW881" s="1129">
        <f t="shared" si="3845"/>
        <v>0</v>
      </c>
      <c r="CX881" s="1129">
        <f t="shared" si="3845"/>
        <v>0</v>
      </c>
      <c r="CY881" s="1129">
        <f t="shared" si="3845"/>
        <v>0</v>
      </c>
      <c r="CZ881" s="1129">
        <f t="shared" si="3845"/>
        <v>0</v>
      </c>
      <c r="DA881" s="1129">
        <f t="shared" si="3845"/>
        <v>0</v>
      </c>
      <c r="DB881" s="1130">
        <f t="shared" si="3845"/>
        <v>0</v>
      </c>
      <c r="DC881" s="1130">
        <f t="shared" si="3845"/>
        <v>0</v>
      </c>
      <c r="DD881" s="1130">
        <f t="shared" si="3845"/>
        <v>4.0313111545988252E-3</v>
      </c>
      <c r="DE881" s="1129">
        <f t="shared" si="3845"/>
        <v>5.1831143416270617E-3</v>
      </c>
      <c r="DF881" s="1129">
        <f t="shared" si="3845"/>
        <v>1.3101761252446184E-2</v>
      </c>
      <c r="DG881" s="1129">
        <f t="shared" si="3845"/>
        <v>1.7334637964774951E-2</v>
      </c>
      <c r="DH881" s="1129">
        <f t="shared" si="3845"/>
        <v>1.9350293542074366E-2</v>
      </c>
      <c r="DI881" s="1129">
        <f t="shared" si="3845"/>
        <v>2.1500326157860405E-2</v>
      </c>
      <c r="DJ881" s="1128">
        <f t="shared" si="3834"/>
        <v>3.8700587084148731E-2</v>
      </c>
      <c r="DK881" s="1199">
        <f t="shared" si="3702"/>
        <v>6.0469667318982387E-2</v>
      </c>
      <c r="DL881" s="428">
        <f t="shared" si="3703"/>
        <v>17</v>
      </c>
      <c r="DM881" s="66">
        <f t="shared" si="3704"/>
        <v>17</v>
      </c>
      <c r="DN881" s="66">
        <f t="shared" si="3705"/>
        <v>17</v>
      </c>
      <c r="DO881" s="66">
        <f t="shared" si="3706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907">SUM(C614)</f>
        <v>0</v>
      </c>
      <c r="D882" s="580">
        <f t="shared" si="3907"/>
        <v>0</v>
      </c>
      <c r="E882" s="580">
        <f t="shared" si="3907"/>
        <v>0</v>
      </c>
      <c r="F882" s="580">
        <f t="shared" si="3907"/>
        <v>0</v>
      </c>
      <c r="G882" s="580">
        <f t="shared" si="3907"/>
        <v>0</v>
      </c>
      <c r="H882" s="580">
        <f t="shared" si="3907"/>
        <v>0</v>
      </c>
      <c r="I882" s="580">
        <f t="shared" si="3907"/>
        <v>0</v>
      </c>
      <c r="J882" s="580">
        <f t="shared" si="3907"/>
        <v>0</v>
      </c>
      <c r="K882" s="580">
        <f t="shared" ref="K882:R882" si="3908">SUM(K614)</f>
        <v>0</v>
      </c>
      <c r="L882" s="580">
        <f t="shared" si="3908"/>
        <v>0</v>
      </c>
      <c r="M882" s="580">
        <f t="shared" si="3908"/>
        <v>0</v>
      </c>
      <c r="N882" s="580">
        <f t="shared" si="3908"/>
        <v>0</v>
      </c>
      <c r="O882" s="580">
        <f t="shared" si="3908"/>
        <v>0</v>
      </c>
      <c r="P882" s="580">
        <f t="shared" si="3908"/>
        <v>0</v>
      </c>
      <c r="Q882" s="580">
        <f t="shared" si="3908"/>
        <v>0</v>
      </c>
      <c r="R882" s="580">
        <f t="shared" si="3908"/>
        <v>0</v>
      </c>
      <c r="S882" s="579"/>
      <c r="T882" s="580">
        <f>SUM(T614)</f>
        <v>0</v>
      </c>
      <c r="U882" s="580">
        <f t="shared" ref="U882:AB882" si="3909">SUM(U614)</f>
        <v>0</v>
      </c>
      <c r="V882" s="580">
        <f t="shared" si="3909"/>
        <v>0</v>
      </c>
      <c r="W882" s="580">
        <f t="shared" si="3909"/>
        <v>0</v>
      </c>
      <c r="X882" s="580">
        <f t="shared" si="3909"/>
        <v>0</v>
      </c>
      <c r="Y882" s="580">
        <f t="shared" si="3909"/>
        <v>0</v>
      </c>
      <c r="Z882" s="580">
        <f t="shared" si="3909"/>
        <v>0</v>
      </c>
      <c r="AA882" s="580">
        <f t="shared" si="3909"/>
        <v>0</v>
      </c>
      <c r="AB882" s="580">
        <f t="shared" si="3909"/>
        <v>0</v>
      </c>
      <c r="AC882" s="580">
        <f t="shared" ref="AC882:AJ882" si="3910">SUM(AC614)</f>
        <v>0</v>
      </c>
      <c r="AD882" s="580">
        <f t="shared" si="3910"/>
        <v>0</v>
      </c>
      <c r="AE882" s="580">
        <f t="shared" si="3910"/>
        <v>0</v>
      </c>
      <c r="AF882" s="580">
        <f t="shared" si="3910"/>
        <v>0</v>
      </c>
      <c r="AG882" s="580">
        <f t="shared" si="3910"/>
        <v>0</v>
      </c>
      <c r="AH882" s="580">
        <f t="shared" si="3910"/>
        <v>0</v>
      </c>
      <c r="AI882" s="580">
        <f t="shared" si="3910"/>
        <v>0</v>
      </c>
      <c r="AJ882" s="580">
        <f t="shared" si="3910"/>
        <v>0</v>
      </c>
      <c r="AK882" s="579"/>
      <c r="AL882" s="580">
        <f>SUM(AL614)</f>
        <v>9.9057107276285371E-3</v>
      </c>
      <c r="AM882" s="580">
        <f t="shared" ref="AM882:AT882" si="3911">SUM(AM614)</f>
        <v>1.7025440313111546E-2</v>
      </c>
      <c r="AN882" s="580">
        <f t="shared" si="3911"/>
        <v>0</v>
      </c>
      <c r="AO882" s="580">
        <f t="shared" si="3911"/>
        <v>6.8101761252446186E-2</v>
      </c>
      <c r="AP882" s="580">
        <f t="shared" si="3911"/>
        <v>3.0267449445531638E-2</v>
      </c>
      <c r="AQ882" s="580">
        <f t="shared" si="3911"/>
        <v>0.10593607305936073</v>
      </c>
      <c r="AR882" s="580">
        <f t="shared" si="3911"/>
        <v>0</v>
      </c>
      <c r="AS882" s="580">
        <f t="shared" si="3911"/>
        <v>3.4050880626223093E-2</v>
      </c>
      <c r="AT882" s="580">
        <f t="shared" si="3911"/>
        <v>0</v>
      </c>
      <c r="AU882" s="580">
        <f t="shared" ref="AU882:BB882" si="3912">SUM(AU614)</f>
        <v>0</v>
      </c>
      <c r="AV882" s="580">
        <f t="shared" si="3912"/>
        <v>0</v>
      </c>
      <c r="AW882" s="580">
        <f t="shared" si="3912"/>
        <v>0</v>
      </c>
      <c r="AX882" s="580">
        <f t="shared" si="3912"/>
        <v>0</v>
      </c>
      <c r="AY882" s="580">
        <f t="shared" si="3912"/>
        <v>0</v>
      </c>
      <c r="AZ882" s="580">
        <f t="shared" si="3912"/>
        <v>0</v>
      </c>
      <c r="BA882" s="580">
        <f t="shared" si="3912"/>
        <v>0</v>
      </c>
      <c r="BB882" s="580">
        <f t="shared" si="3912"/>
        <v>0</v>
      </c>
      <c r="BC882" s="579"/>
      <c r="BD882" s="580">
        <f>SUM(BD614)</f>
        <v>1.8917155903457272E-2</v>
      </c>
      <c r="BE882" s="580">
        <f t="shared" ref="BE882:BL882" si="3913">SUM(BE614)</f>
        <v>0</v>
      </c>
      <c r="BF882" s="580">
        <f t="shared" si="3913"/>
        <v>0</v>
      </c>
      <c r="BG882" s="580">
        <f t="shared" si="3913"/>
        <v>1.1350293542074364E-2</v>
      </c>
      <c r="BH882" s="580">
        <f t="shared" si="3913"/>
        <v>0</v>
      </c>
      <c r="BI882" s="580">
        <f t="shared" si="3913"/>
        <v>0</v>
      </c>
      <c r="BJ882" s="580">
        <f t="shared" si="3913"/>
        <v>1.589041095890411E-2</v>
      </c>
      <c r="BK882" s="580">
        <f t="shared" si="3913"/>
        <v>2.2700587084148727E-2</v>
      </c>
      <c r="BL882" s="580">
        <f t="shared" si="3913"/>
        <v>6.0534898891063275E-2</v>
      </c>
      <c r="BM882" s="580">
        <f t="shared" ref="BM882:BT882" si="3914">SUM(BM614)</f>
        <v>0</v>
      </c>
      <c r="BN882" s="580">
        <f t="shared" si="3914"/>
        <v>0</v>
      </c>
      <c r="BO882" s="580">
        <f t="shared" si="3914"/>
        <v>0</v>
      </c>
      <c r="BP882" s="580">
        <f t="shared" si="3914"/>
        <v>0</v>
      </c>
      <c r="BQ882" s="580">
        <f t="shared" si="3914"/>
        <v>0</v>
      </c>
      <c r="BR882" s="580">
        <f t="shared" si="3914"/>
        <v>0</v>
      </c>
      <c r="BS882" s="580">
        <f t="shared" si="3914"/>
        <v>0</v>
      </c>
      <c r="BT882" s="580">
        <f t="shared" si="3914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898"/>
        <v>0</v>
      </c>
      <c r="CA882" s="398">
        <f t="shared" si="3696"/>
        <v>0</v>
      </c>
      <c r="CB882" s="398">
        <f t="shared" si="3697"/>
        <v>1.0623416157662734E-2</v>
      </c>
      <c r="CC882" s="465">
        <f t="shared" si="3698"/>
        <v>4.590563165905631E-3</v>
      </c>
      <c r="CD882" s="1113">
        <f t="shared" si="3844"/>
        <v>0</v>
      </c>
      <c r="CE882" s="1114">
        <f t="shared" si="3844"/>
        <v>0</v>
      </c>
      <c r="CF882" s="1115">
        <f t="shared" si="3844"/>
        <v>0</v>
      </c>
      <c r="CG882" s="1115">
        <f t="shared" si="3844"/>
        <v>0</v>
      </c>
      <c r="CH882" s="1115">
        <f t="shared" si="3844"/>
        <v>0</v>
      </c>
      <c r="CI882" s="1115">
        <f t="shared" si="3844"/>
        <v>0</v>
      </c>
      <c r="CJ882" s="1115">
        <f t="shared" si="3844"/>
        <v>0</v>
      </c>
      <c r="CK882" s="1116">
        <f t="shared" si="3844"/>
        <v>0</v>
      </c>
      <c r="CL882" s="1116">
        <f t="shared" si="3844"/>
        <v>0</v>
      </c>
      <c r="CM882" s="1116">
        <f t="shared" si="3844"/>
        <v>0</v>
      </c>
      <c r="CN882" s="1115">
        <f t="shared" si="3844"/>
        <v>0</v>
      </c>
      <c r="CO882" s="1115">
        <f t="shared" si="3844"/>
        <v>9.9057107276285371E-3</v>
      </c>
      <c r="CP882" s="1115">
        <f t="shared" si="3844"/>
        <v>1.7025440313111546E-2</v>
      </c>
      <c r="CQ882" s="1115">
        <f t="shared" si="3844"/>
        <v>3.0267449445531638E-2</v>
      </c>
      <c r="CR882" s="1115">
        <f t="shared" si="3844"/>
        <v>3.4050880626223093E-2</v>
      </c>
      <c r="CS882" s="1114">
        <f t="shared" si="3833"/>
        <v>6.8101761252446186E-2</v>
      </c>
      <c r="CT882" s="1145">
        <f t="shared" si="3700"/>
        <v>0.10593607305936073</v>
      </c>
      <c r="CU882" s="1199">
        <f t="shared" si="3845"/>
        <v>0</v>
      </c>
      <c r="CV882" s="1128">
        <f t="shared" si="3845"/>
        <v>0</v>
      </c>
      <c r="CW882" s="1129">
        <f t="shared" si="3845"/>
        <v>0</v>
      </c>
      <c r="CX882" s="1129">
        <f t="shared" si="3845"/>
        <v>0</v>
      </c>
      <c r="CY882" s="1129">
        <f t="shared" si="3845"/>
        <v>0</v>
      </c>
      <c r="CZ882" s="1129">
        <f t="shared" si="3845"/>
        <v>0</v>
      </c>
      <c r="DA882" s="1129">
        <f t="shared" si="3845"/>
        <v>0</v>
      </c>
      <c r="DB882" s="1130">
        <f t="shared" si="3845"/>
        <v>0</v>
      </c>
      <c r="DC882" s="1130">
        <f t="shared" si="3845"/>
        <v>0</v>
      </c>
      <c r="DD882" s="1130">
        <f t="shared" si="3845"/>
        <v>0</v>
      </c>
      <c r="DE882" s="1129">
        <f t="shared" si="3845"/>
        <v>0</v>
      </c>
      <c r="DF882" s="1129">
        <f t="shared" si="3845"/>
        <v>0</v>
      </c>
      <c r="DG882" s="1129">
        <f t="shared" si="3845"/>
        <v>1.1350293542074364E-2</v>
      </c>
      <c r="DH882" s="1129">
        <f t="shared" si="3845"/>
        <v>1.589041095890411E-2</v>
      </c>
      <c r="DI882" s="1129">
        <f t="shared" si="3845"/>
        <v>1.8917155903457272E-2</v>
      </c>
      <c r="DJ882" s="1128">
        <f t="shared" si="3834"/>
        <v>2.2700587084148727E-2</v>
      </c>
      <c r="DK882" s="1199">
        <f t="shared" si="3702"/>
        <v>6.0534898891063275E-2</v>
      </c>
      <c r="DL882" s="428">
        <f t="shared" si="3703"/>
        <v>17</v>
      </c>
      <c r="DM882" s="66">
        <f t="shared" si="3704"/>
        <v>17</v>
      </c>
      <c r="DN882" s="66">
        <f t="shared" si="3705"/>
        <v>17</v>
      </c>
      <c r="DO882" s="66">
        <f t="shared" si="3706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15">SUM(C620)</f>
        <v>0</v>
      </c>
      <c r="D883" s="580">
        <f t="shared" si="3915"/>
        <v>5.0358773646444876E-3</v>
      </c>
      <c r="E883" s="580">
        <f t="shared" si="3915"/>
        <v>0</v>
      </c>
      <c r="F883" s="580">
        <f t="shared" si="3915"/>
        <v>0</v>
      </c>
      <c r="G883" s="580">
        <f t="shared" si="3915"/>
        <v>0</v>
      </c>
      <c r="H883" s="580">
        <f t="shared" si="3915"/>
        <v>0</v>
      </c>
      <c r="I883" s="580">
        <f t="shared" si="3915"/>
        <v>0</v>
      </c>
      <c r="J883" s="580">
        <f t="shared" si="3915"/>
        <v>3.4531730500419348E-2</v>
      </c>
      <c r="K883" s="580">
        <f t="shared" ref="K883:R883" si="3916">SUM(K620)</f>
        <v>0</v>
      </c>
      <c r="L883" s="580">
        <f t="shared" si="3916"/>
        <v>0</v>
      </c>
      <c r="M883" s="580">
        <f t="shared" si="3916"/>
        <v>0</v>
      </c>
      <c r="N883" s="580">
        <f t="shared" si="3916"/>
        <v>0</v>
      </c>
      <c r="O883" s="580">
        <f t="shared" si="3916"/>
        <v>0</v>
      </c>
      <c r="P883" s="580">
        <f t="shared" si="3916"/>
        <v>0</v>
      </c>
      <c r="Q883" s="580">
        <f t="shared" si="3916"/>
        <v>0</v>
      </c>
      <c r="R883" s="580">
        <f t="shared" si="3916"/>
        <v>0</v>
      </c>
      <c r="S883" s="579"/>
      <c r="T883" s="580">
        <f>SUM(T620)</f>
        <v>0</v>
      </c>
      <c r="U883" s="580">
        <f t="shared" ref="U883:AB883" si="3917">SUM(U620)</f>
        <v>0</v>
      </c>
      <c r="V883" s="580">
        <f t="shared" si="3917"/>
        <v>0</v>
      </c>
      <c r="W883" s="580">
        <f t="shared" si="3917"/>
        <v>0</v>
      </c>
      <c r="X883" s="580">
        <f t="shared" si="3917"/>
        <v>0</v>
      </c>
      <c r="Y883" s="580">
        <f t="shared" si="3917"/>
        <v>0</v>
      </c>
      <c r="Z883" s="580">
        <f t="shared" si="3917"/>
        <v>1.1330724070450097E-2</v>
      </c>
      <c r="AA883" s="580">
        <f t="shared" si="3917"/>
        <v>3.7769080234833661E-3</v>
      </c>
      <c r="AB883" s="580">
        <f t="shared" si="3917"/>
        <v>0</v>
      </c>
      <c r="AC883" s="580">
        <f t="shared" ref="AC883:AJ883" si="3918">SUM(AC620)</f>
        <v>0</v>
      </c>
      <c r="AD883" s="580">
        <f t="shared" si="3918"/>
        <v>0</v>
      </c>
      <c r="AE883" s="580">
        <f t="shared" si="3918"/>
        <v>0</v>
      </c>
      <c r="AF883" s="580">
        <f t="shared" si="3918"/>
        <v>0</v>
      </c>
      <c r="AG883" s="580">
        <f t="shared" si="3918"/>
        <v>0</v>
      </c>
      <c r="AH883" s="580">
        <f t="shared" si="3918"/>
        <v>0</v>
      </c>
      <c r="AI883" s="580">
        <f t="shared" si="3918"/>
        <v>0</v>
      </c>
      <c r="AJ883" s="580">
        <f t="shared" si="3918"/>
        <v>0</v>
      </c>
      <c r="AK883" s="579"/>
      <c r="AL883" s="580">
        <f>SUM(AL620)</f>
        <v>3.0901974737591174E-2</v>
      </c>
      <c r="AM883" s="580">
        <f t="shared" ref="AM883:AT883" si="3919">SUM(AM620)</f>
        <v>0</v>
      </c>
      <c r="AN883" s="580">
        <f t="shared" si="3919"/>
        <v>0</v>
      </c>
      <c r="AO883" s="580">
        <f t="shared" si="3919"/>
        <v>0</v>
      </c>
      <c r="AP883" s="580">
        <f t="shared" si="3919"/>
        <v>0</v>
      </c>
      <c r="AQ883" s="580">
        <f t="shared" si="3919"/>
        <v>0</v>
      </c>
      <c r="AR883" s="580">
        <f t="shared" si="3919"/>
        <v>0</v>
      </c>
      <c r="AS883" s="580">
        <f t="shared" si="3919"/>
        <v>0</v>
      </c>
      <c r="AT883" s="580">
        <f t="shared" si="3919"/>
        <v>0</v>
      </c>
      <c r="AU883" s="580">
        <f t="shared" ref="AU883:BB883" si="3920">SUM(AU620)</f>
        <v>0</v>
      </c>
      <c r="AV883" s="580">
        <f t="shared" si="3920"/>
        <v>0</v>
      </c>
      <c r="AW883" s="580">
        <f t="shared" si="3920"/>
        <v>0</v>
      </c>
      <c r="AX883" s="580">
        <f t="shared" si="3920"/>
        <v>0</v>
      </c>
      <c r="AY883" s="580">
        <f t="shared" si="3920"/>
        <v>0</v>
      </c>
      <c r="AZ883" s="580">
        <f t="shared" si="3920"/>
        <v>0</v>
      </c>
      <c r="BA883" s="580">
        <f t="shared" si="3920"/>
        <v>0</v>
      </c>
      <c r="BB883" s="580">
        <f t="shared" si="3920"/>
        <v>0</v>
      </c>
      <c r="BC883" s="579"/>
      <c r="BD883" s="580">
        <f>SUM(BD620)</f>
        <v>0</v>
      </c>
      <c r="BE883" s="580">
        <f t="shared" ref="BE883:BL883" si="3921">SUM(BE620)</f>
        <v>0</v>
      </c>
      <c r="BF883" s="580">
        <f t="shared" si="3921"/>
        <v>0</v>
      </c>
      <c r="BG883" s="580">
        <f t="shared" si="3921"/>
        <v>0</v>
      </c>
      <c r="BH883" s="580">
        <f t="shared" si="3921"/>
        <v>0</v>
      </c>
      <c r="BI883" s="580">
        <f t="shared" si="3921"/>
        <v>0</v>
      </c>
      <c r="BJ883" s="580">
        <f t="shared" si="3921"/>
        <v>0</v>
      </c>
      <c r="BK883" s="580">
        <f t="shared" si="3921"/>
        <v>0</v>
      </c>
      <c r="BL883" s="580">
        <f t="shared" si="3921"/>
        <v>0</v>
      </c>
      <c r="BM883" s="580">
        <f t="shared" ref="BM883:BT883" si="3922">SUM(BM620)</f>
        <v>0</v>
      </c>
      <c r="BN883" s="580">
        <f t="shared" si="3922"/>
        <v>0</v>
      </c>
      <c r="BO883" s="580">
        <f t="shared" si="3922"/>
        <v>0</v>
      </c>
      <c r="BP883" s="580">
        <f t="shared" si="3922"/>
        <v>0</v>
      </c>
      <c r="BQ883" s="580">
        <f t="shared" si="3922"/>
        <v>0</v>
      </c>
      <c r="BR883" s="580">
        <f t="shared" si="3922"/>
        <v>0</v>
      </c>
      <c r="BS883" s="580">
        <f t="shared" si="3922"/>
        <v>0</v>
      </c>
      <c r="BT883" s="580">
        <f t="shared" si="3922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898"/>
        <v>3.3572515764296594E-4</v>
      </c>
      <c r="CA883" s="398">
        <f t="shared" si="3696"/>
        <v>2.5179386823222444E-4</v>
      </c>
      <c r="CB883" s="398">
        <f t="shared" si="3697"/>
        <v>0</v>
      </c>
      <c r="CC883" s="465">
        <f t="shared" si="3698"/>
        <v>0</v>
      </c>
      <c r="CD883" s="1113">
        <f t="shared" si="3844"/>
        <v>0</v>
      </c>
      <c r="CE883" s="1114">
        <f t="shared" si="3844"/>
        <v>0</v>
      </c>
      <c r="CF883" s="1115">
        <f t="shared" si="3844"/>
        <v>0</v>
      </c>
      <c r="CG883" s="1115">
        <f t="shared" si="3844"/>
        <v>0</v>
      </c>
      <c r="CH883" s="1115">
        <f t="shared" si="3844"/>
        <v>0</v>
      </c>
      <c r="CI883" s="1115">
        <f t="shared" si="3844"/>
        <v>0</v>
      </c>
      <c r="CJ883" s="1115">
        <f t="shared" si="3844"/>
        <v>0</v>
      </c>
      <c r="CK883" s="1116">
        <f t="shared" si="3844"/>
        <v>0</v>
      </c>
      <c r="CL883" s="1116">
        <f t="shared" si="3844"/>
        <v>0</v>
      </c>
      <c r="CM883" s="1116">
        <f t="shared" si="3844"/>
        <v>0</v>
      </c>
      <c r="CN883" s="1115">
        <f t="shared" si="3844"/>
        <v>0</v>
      </c>
      <c r="CO883" s="1115">
        <f t="shared" si="3844"/>
        <v>0</v>
      </c>
      <c r="CP883" s="1115">
        <f t="shared" si="3844"/>
        <v>0</v>
      </c>
      <c r="CQ883" s="1115">
        <f t="shared" si="3844"/>
        <v>0</v>
      </c>
      <c r="CR883" s="1115">
        <f t="shared" si="3844"/>
        <v>0</v>
      </c>
      <c r="CS883" s="1114">
        <f t="shared" si="3833"/>
        <v>0</v>
      </c>
      <c r="CT883" s="1145">
        <f t="shared" si="3700"/>
        <v>3.0901974737591174E-2</v>
      </c>
      <c r="CU883" s="1199">
        <f t="shared" si="3845"/>
        <v>0</v>
      </c>
      <c r="CV883" s="1128">
        <f t="shared" si="3845"/>
        <v>0</v>
      </c>
      <c r="CW883" s="1129">
        <f t="shared" si="3845"/>
        <v>0</v>
      </c>
      <c r="CX883" s="1129">
        <f t="shared" si="3845"/>
        <v>0</v>
      </c>
      <c r="CY883" s="1129">
        <f t="shared" si="3845"/>
        <v>0</v>
      </c>
      <c r="CZ883" s="1129">
        <f t="shared" si="3845"/>
        <v>0</v>
      </c>
      <c r="DA883" s="1129">
        <f t="shared" si="3845"/>
        <v>0</v>
      </c>
      <c r="DB883" s="1130">
        <f t="shared" si="3845"/>
        <v>0</v>
      </c>
      <c r="DC883" s="1130">
        <f t="shared" si="3845"/>
        <v>0</v>
      </c>
      <c r="DD883" s="1130">
        <f t="shared" si="3845"/>
        <v>0</v>
      </c>
      <c r="DE883" s="1129">
        <f t="shared" si="3845"/>
        <v>0</v>
      </c>
      <c r="DF883" s="1129">
        <f t="shared" si="3845"/>
        <v>0</v>
      </c>
      <c r="DG883" s="1129">
        <f t="shared" si="3845"/>
        <v>0</v>
      </c>
      <c r="DH883" s="1129">
        <f t="shared" si="3845"/>
        <v>0</v>
      </c>
      <c r="DI883" s="1129">
        <f t="shared" si="3845"/>
        <v>0</v>
      </c>
      <c r="DJ883" s="1128">
        <f t="shared" si="3834"/>
        <v>0</v>
      </c>
      <c r="DK883" s="1199">
        <f t="shared" si="3702"/>
        <v>0</v>
      </c>
      <c r="DL883" s="428">
        <f t="shared" si="3703"/>
        <v>17</v>
      </c>
      <c r="DM883" s="66">
        <f t="shared" si="3704"/>
        <v>17</v>
      </c>
      <c r="DN883" s="66">
        <f t="shared" si="3705"/>
        <v>17</v>
      </c>
      <c r="DO883" s="66">
        <f t="shared" si="3706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23">SUM(C626)</f>
        <v>0</v>
      </c>
      <c r="D884" s="580">
        <f t="shared" si="3923"/>
        <v>0</v>
      </c>
      <c r="E884" s="580">
        <f t="shared" si="3923"/>
        <v>0</v>
      </c>
      <c r="F884" s="580">
        <f t="shared" si="3923"/>
        <v>3.6855838225701237E-2</v>
      </c>
      <c r="G884" s="580">
        <f t="shared" si="3923"/>
        <v>3.3170254403131115E-2</v>
      </c>
      <c r="H884" s="580">
        <f t="shared" si="3923"/>
        <v>0</v>
      </c>
      <c r="I884" s="580">
        <f t="shared" si="3923"/>
        <v>8.8454011741682978E-2</v>
      </c>
      <c r="J884" s="580">
        <f t="shared" si="3923"/>
        <v>2.0218059826670395E-2</v>
      </c>
      <c r="K884" s="580">
        <f t="shared" ref="K884:R884" si="3924">SUM(K626)</f>
        <v>0</v>
      </c>
      <c r="L884" s="580">
        <f t="shared" si="3924"/>
        <v>0</v>
      </c>
      <c r="M884" s="580">
        <f t="shared" si="3924"/>
        <v>0</v>
      </c>
      <c r="N884" s="580">
        <f t="shared" si="3924"/>
        <v>0</v>
      </c>
      <c r="O884" s="580">
        <f t="shared" si="3924"/>
        <v>0</v>
      </c>
      <c r="P884" s="580">
        <f t="shared" si="3924"/>
        <v>0</v>
      </c>
      <c r="Q884" s="580">
        <f t="shared" si="3924"/>
        <v>0</v>
      </c>
      <c r="R884" s="580">
        <f t="shared" si="3924"/>
        <v>0</v>
      </c>
      <c r="S884" s="579"/>
      <c r="T884" s="580">
        <f>SUM(T626)</f>
        <v>0</v>
      </c>
      <c r="U884" s="580">
        <f t="shared" ref="U884:AB884" si="3925">SUM(U626)</f>
        <v>4.0206368973492264E-3</v>
      </c>
      <c r="V884" s="580">
        <f t="shared" si="3925"/>
        <v>3.6855838225701241E-3</v>
      </c>
      <c r="W884" s="580">
        <f t="shared" si="3925"/>
        <v>1.4152641878669275E-2</v>
      </c>
      <c r="X884" s="580">
        <f t="shared" si="3925"/>
        <v>2.7641878669275928E-2</v>
      </c>
      <c r="Y884" s="580">
        <f t="shared" si="3925"/>
        <v>7.5817724350013983E-3</v>
      </c>
      <c r="Z884" s="580">
        <f t="shared" si="3925"/>
        <v>1.6585127201565557E-3</v>
      </c>
      <c r="AA884" s="580">
        <f t="shared" si="3925"/>
        <v>4.4227005870841494E-3</v>
      </c>
      <c r="AB884" s="580">
        <f t="shared" si="3925"/>
        <v>1.2636287391668997E-2</v>
      </c>
      <c r="AC884" s="580">
        <f t="shared" ref="AC884:AJ884" si="3926">SUM(AC626)</f>
        <v>0</v>
      </c>
      <c r="AD884" s="580">
        <f t="shared" si="3926"/>
        <v>0</v>
      </c>
      <c r="AE884" s="580">
        <f t="shared" si="3926"/>
        <v>0</v>
      </c>
      <c r="AF884" s="580">
        <f t="shared" si="3926"/>
        <v>0</v>
      </c>
      <c r="AG884" s="580">
        <f t="shared" si="3926"/>
        <v>0</v>
      </c>
      <c r="AH884" s="580">
        <f t="shared" si="3926"/>
        <v>0</v>
      </c>
      <c r="AI884" s="580">
        <f t="shared" si="3926"/>
        <v>0</v>
      </c>
      <c r="AJ884" s="580">
        <f t="shared" si="3926"/>
        <v>0</v>
      </c>
      <c r="AK884" s="579"/>
      <c r="AL884" s="580">
        <f>SUM(AL626)</f>
        <v>4.8247642768190713E-2</v>
      </c>
      <c r="AM884" s="580">
        <f t="shared" ref="AM884:AT884" si="3927">SUM(AM626)</f>
        <v>1.6585127201565558E-2</v>
      </c>
      <c r="AN884" s="580">
        <f t="shared" si="3927"/>
        <v>5.5283757338551861E-3</v>
      </c>
      <c r="AO884" s="580">
        <f t="shared" si="3927"/>
        <v>0</v>
      </c>
      <c r="AP884" s="580">
        <f t="shared" si="3927"/>
        <v>0</v>
      </c>
      <c r="AQ884" s="580">
        <f t="shared" si="3927"/>
        <v>2.9484670580560993E-2</v>
      </c>
      <c r="AR884" s="580">
        <f t="shared" si="3927"/>
        <v>3.3170254403131115E-2</v>
      </c>
      <c r="AS884" s="580">
        <f t="shared" si="3927"/>
        <v>5.5283757338551861E-3</v>
      </c>
      <c r="AT884" s="580">
        <f t="shared" si="3927"/>
        <v>0</v>
      </c>
      <c r="AU884" s="580">
        <f t="shared" ref="AU884:BB884" si="3928">SUM(AU626)</f>
        <v>0</v>
      </c>
      <c r="AV884" s="580">
        <f t="shared" si="3928"/>
        <v>0</v>
      </c>
      <c r="AW884" s="580">
        <f t="shared" si="3928"/>
        <v>0</v>
      </c>
      <c r="AX884" s="580">
        <f t="shared" si="3928"/>
        <v>0</v>
      </c>
      <c r="AY884" s="580">
        <f t="shared" si="3928"/>
        <v>0</v>
      </c>
      <c r="AZ884" s="580">
        <f t="shared" si="3928"/>
        <v>0</v>
      </c>
      <c r="BA884" s="580">
        <f t="shared" si="3928"/>
        <v>0</v>
      </c>
      <c r="BB884" s="580">
        <f t="shared" si="3928"/>
        <v>0</v>
      </c>
      <c r="BC884" s="579"/>
      <c r="BD884" s="580">
        <f>SUM(BD626)</f>
        <v>0</v>
      </c>
      <c r="BE884" s="580">
        <f t="shared" ref="BE884:BL884" si="3929">SUM(BE626)</f>
        <v>0</v>
      </c>
      <c r="BF884" s="580">
        <f t="shared" si="3929"/>
        <v>0</v>
      </c>
      <c r="BG884" s="580">
        <f t="shared" si="3929"/>
        <v>0</v>
      </c>
      <c r="BH884" s="580">
        <f t="shared" si="3929"/>
        <v>0</v>
      </c>
      <c r="BI884" s="580">
        <f t="shared" si="3929"/>
        <v>3.7908862175006997E-2</v>
      </c>
      <c r="BJ884" s="580">
        <f t="shared" si="3929"/>
        <v>0</v>
      </c>
      <c r="BK884" s="580">
        <f t="shared" si="3929"/>
        <v>0</v>
      </c>
      <c r="BL884" s="580">
        <f t="shared" si="3929"/>
        <v>0</v>
      </c>
      <c r="BM884" s="580">
        <f t="shared" ref="BM884:BT884" si="3930">SUM(BM626)</f>
        <v>0</v>
      </c>
      <c r="BN884" s="580">
        <f t="shared" si="3930"/>
        <v>0</v>
      </c>
      <c r="BO884" s="580">
        <f t="shared" si="3930"/>
        <v>0</v>
      </c>
      <c r="BP884" s="580">
        <f t="shared" si="3930"/>
        <v>0</v>
      </c>
      <c r="BQ884" s="580">
        <f t="shared" si="3930"/>
        <v>0</v>
      </c>
      <c r="BR884" s="580">
        <f t="shared" si="3930"/>
        <v>0</v>
      </c>
      <c r="BS884" s="580">
        <f t="shared" si="3930"/>
        <v>0</v>
      </c>
      <c r="BT884" s="580">
        <f t="shared" si="3930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898"/>
        <v>7.1956636535892909E-3</v>
      </c>
      <c r="CA884" s="398">
        <f t="shared" si="3696"/>
        <v>3.2105423821666484E-3</v>
      </c>
      <c r="CB884" s="398">
        <f t="shared" si="3697"/>
        <v>6.0197869101978685E-3</v>
      </c>
      <c r="CC884" s="465">
        <f t="shared" si="3698"/>
        <v>0</v>
      </c>
      <c r="CD884" s="1113">
        <f t="shared" si="3844"/>
        <v>0</v>
      </c>
      <c r="CE884" s="1114">
        <f t="shared" si="3844"/>
        <v>0</v>
      </c>
      <c r="CF884" s="1115">
        <f t="shared" si="3844"/>
        <v>0</v>
      </c>
      <c r="CG884" s="1115">
        <f t="shared" si="3844"/>
        <v>0</v>
      </c>
      <c r="CH884" s="1115">
        <f t="shared" si="3844"/>
        <v>0</v>
      </c>
      <c r="CI884" s="1115">
        <f t="shared" si="3844"/>
        <v>0</v>
      </c>
      <c r="CJ884" s="1115">
        <f t="shared" si="3844"/>
        <v>0</v>
      </c>
      <c r="CK884" s="1116">
        <f t="shared" si="3844"/>
        <v>0</v>
      </c>
      <c r="CL884" s="1116">
        <f t="shared" si="3844"/>
        <v>0</v>
      </c>
      <c r="CM884" s="1116">
        <f t="shared" si="3844"/>
        <v>0</v>
      </c>
      <c r="CN884" s="1115">
        <f t="shared" si="3844"/>
        <v>0</v>
      </c>
      <c r="CO884" s="1115">
        <f t="shared" si="3844"/>
        <v>5.5283757338551861E-3</v>
      </c>
      <c r="CP884" s="1115">
        <f t="shared" si="3844"/>
        <v>5.5283757338551861E-3</v>
      </c>
      <c r="CQ884" s="1115">
        <f t="shared" si="3844"/>
        <v>1.6585127201565558E-2</v>
      </c>
      <c r="CR884" s="1115">
        <f t="shared" si="3844"/>
        <v>2.9484670580560993E-2</v>
      </c>
      <c r="CS884" s="1114">
        <f t="shared" si="3833"/>
        <v>3.3170254403131115E-2</v>
      </c>
      <c r="CT884" s="1145">
        <f t="shared" si="3700"/>
        <v>4.8247642768190713E-2</v>
      </c>
      <c r="CU884" s="1199">
        <f t="shared" si="3845"/>
        <v>0</v>
      </c>
      <c r="CV884" s="1128">
        <f t="shared" si="3845"/>
        <v>0</v>
      </c>
      <c r="CW884" s="1129">
        <f t="shared" si="3845"/>
        <v>0</v>
      </c>
      <c r="CX884" s="1129">
        <f t="shared" si="3845"/>
        <v>0</v>
      </c>
      <c r="CY884" s="1129">
        <f t="shared" si="3845"/>
        <v>0</v>
      </c>
      <c r="CZ884" s="1129">
        <f t="shared" si="3845"/>
        <v>0</v>
      </c>
      <c r="DA884" s="1129">
        <f t="shared" si="3845"/>
        <v>0</v>
      </c>
      <c r="DB884" s="1130">
        <f t="shared" si="3845"/>
        <v>0</v>
      </c>
      <c r="DC884" s="1130">
        <f t="shared" si="3845"/>
        <v>0</v>
      </c>
      <c r="DD884" s="1130">
        <f t="shared" si="3845"/>
        <v>0</v>
      </c>
      <c r="DE884" s="1129">
        <f t="shared" si="3845"/>
        <v>0</v>
      </c>
      <c r="DF884" s="1129">
        <f t="shared" si="3845"/>
        <v>0</v>
      </c>
      <c r="DG884" s="1129">
        <f t="shared" si="3845"/>
        <v>0</v>
      </c>
      <c r="DH884" s="1129">
        <f t="shared" si="3845"/>
        <v>0</v>
      </c>
      <c r="DI884" s="1129">
        <f t="shared" si="3845"/>
        <v>0</v>
      </c>
      <c r="DJ884" s="1128">
        <f t="shared" si="3834"/>
        <v>0</v>
      </c>
      <c r="DK884" s="1199">
        <f t="shared" si="3702"/>
        <v>3.7908862175006997E-2</v>
      </c>
      <c r="DL884" s="428">
        <f t="shared" si="3703"/>
        <v>17</v>
      </c>
      <c r="DM884" s="66">
        <f t="shared" si="3704"/>
        <v>17</v>
      </c>
      <c r="DN884" s="66">
        <f t="shared" si="3705"/>
        <v>17</v>
      </c>
      <c r="DO884" s="66">
        <f t="shared" si="3706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931">SUM(C632)</f>
        <v>0</v>
      </c>
      <c r="D885" s="580">
        <f t="shared" si="3931"/>
        <v>0</v>
      </c>
      <c r="E885" s="580">
        <f t="shared" si="3931"/>
        <v>0</v>
      </c>
      <c r="F885" s="580">
        <f t="shared" si="3931"/>
        <v>0</v>
      </c>
      <c r="G885" s="580">
        <f t="shared" si="3931"/>
        <v>1.5753424657534247E-3</v>
      </c>
      <c r="H885" s="580">
        <f t="shared" si="3931"/>
        <v>0</v>
      </c>
      <c r="I885" s="580">
        <f t="shared" si="3931"/>
        <v>0</v>
      </c>
      <c r="J885" s="580">
        <f t="shared" si="3931"/>
        <v>0</v>
      </c>
      <c r="K885" s="580">
        <f t="shared" ref="K885:R885" si="3932">SUM(K632)</f>
        <v>0</v>
      </c>
      <c r="L885" s="580">
        <f t="shared" si="3932"/>
        <v>0</v>
      </c>
      <c r="M885" s="580">
        <f t="shared" si="3932"/>
        <v>0</v>
      </c>
      <c r="N885" s="580">
        <f t="shared" si="3932"/>
        <v>0</v>
      </c>
      <c r="O885" s="580">
        <f t="shared" si="3932"/>
        <v>0</v>
      </c>
      <c r="P885" s="580">
        <f t="shared" si="3932"/>
        <v>0</v>
      </c>
      <c r="Q885" s="580">
        <f t="shared" si="3932"/>
        <v>0</v>
      </c>
      <c r="R885" s="580">
        <f t="shared" si="3932"/>
        <v>0</v>
      </c>
      <c r="S885" s="579"/>
      <c r="T885" s="580">
        <f>SUM(T632)</f>
        <v>0</v>
      </c>
      <c r="U885" s="580">
        <f t="shared" ref="U885:AB885" si="3933">SUM(U632)</f>
        <v>2.6187511119017967E-3</v>
      </c>
      <c r="V885" s="580">
        <f t="shared" si="3933"/>
        <v>6.7514677103718197E-4</v>
      </c>
      <c r="W885" s="580">
        <f t="shared" si="3933"/>
        <v>0</v>
      </c>
      <c r="X885" s="580">
        <f t="shared" si="3933"/>
        <v>0</v>
      </c>
      <c r="Y885" s="580">
        <f t="shared" si="3933"/>
        <v>0</v>
      </c>
      <c r="Z885" s="580">
        <f t="shared" si="3933"/>
        <v>0</v>
      </c>
      <c r="AA885" s="580">
        <f t="shared" si="3933"/>
        <v>0</v>
      </c>
      <c r="AB885" s="580">
        <f t="shared" si="3933"/>
        <v>0</v>
      </c>
      <c r="AC885" s="580">
        <f t="shared" ref="AC885:AJ885" si="3934">SUM(AC632)</f>
        <v>0</v>
      </c>
      <c r="AD885" s="580">
        <f t="shared" si="3934"/>
        <v>0</v>
      </c>
      <c r="AE885" s="580">
        <f t="shared" si="3934"/>
        <v>0</v>
      </c>
      <c r="AF885" s="580">
        <f t="shared" si="3934"/>
        <v>0</v>
      </c>
      <c r="AG885" s="580">
        <f t="shared" si="3934"/>
        <v>0</v>
      </c>
      <c r="AH885" s="580">
        <f t="shared" si="3934"/>
        <v>0</v>
      </c>
      <c r="AI885" s="580">
        <f t="shared" si="3934"/>
        <v>0</v>
      </c>
      <c r="AJ885" s="580">
        <f t="shared" si="3934"/>
        <v>0</v>
      </c>
      <c r="AK885" s="579"/>
      <c r="AL885" s="580">
        <f>SUM(AL632)</f>
        <v>0</v>
      </c>
      <c r="AM885" s="580">
        <f t="shared" ref="AM885:AT885" si="3935">SUM(AM632)</f>
        <v>0</v>
      </c>
      <c r="AN885" s="580">
        <f t="shared" si="3935"/>
        <v>1.0127201565557731E-3</v>
      </c>
      <c r="AO885" s="580">
        <f t="shared" si="3935"/>
        <v>0</v>
      </c>
      <c r="AP885" s="580">
        <f t="shared" si="3935"/>
        <v>0</v>
      </c>
      <c r="AQ885" s="580">
        <f t="shared" si="3935"/>
        <v>0</v>
      </c>
      <c r="AR885" s="580">
        <f t="shared" si="3935"/>
        <v>0</v>
      </c>
      <c r="AS885" s="580">
        <f t="shared" si="3935"/>
        <v>0</v>
      </c>
      <c r="AT885" s="580">
        <f t="shared" si="3935"/>
        <v>0</v>
      </c>
      <c r="AU885" s="580">
        <f t="shared" ref="AU885:BB885" si="3936">SUM(AU632)</f>
        <v>0</v>
      </c>
      <c r="AV885" s="580">
        <f t="shared" si="3936"/>
        <v>0</v>
      </c>
      <c r="AW885" s="580">
        <f t="shared" si="3936"/>
        <v>0</v>
      </c>
      <c r="AX885" s="580">
        <f t="shared" si="3936"/>
        <v>0</v>
      </c>
      <c r="AY885" s="580">
        <f t="shared" si="3936"/>
        <v>0</v>
      </c>
      <c r="AZ885" s="580">
        <f t="shared" si="3936"/>
        <v>0</v>
      </c>
      <c r="BA885" s="580">
        <f t="shared" si="3936"/>
        <v>0</v>
      </c>
      <c r="BB885" s="580">
        <f t="shared" si="3936"/>
        <v>0</v>
      </c>
      <c r="BC885" s="579"/>
      <c r="BD885" s="580">
        <f>SUM(BD632)</f>
        <v>4.0008697542944123E-4</v>
      </c>
      <c r="BE885" s="580">
        <f t="shared" ref="BE885:BL885" si="3937">SUM(BE632)</f>
        <v>0</v>
      </c>
      <c r="BF885" s="580">
        <f t="shared" si="3937"/>
        <v>0</v>
      </c>
      <c r="BG885" s="580">
        <f t="shared" si="3937"/>
        <v>0</v>
      </c>
      <c r="BH885" s="580">
        <f t="shared" si="3937"/>
        <v>0</v>
      </c>
      <c r="BI885" s="580">
        <f t="shared" si="3937"/>
        <v>0</v>
      </c>
      <c r="BJ885" s="580">
        <f t="shared" si="3937"/>
        <v>0</v>
      </c>
      <c r="BK885" s="580">
        <f t="shared" si="3937"/>
        <v>0</v>
      </c>
      <c r="BL885" s="580">
        <f t="shared" si="3937"/>
        <v>0</v>
      </c>
      <c r="BM885" s="580">
        <f t="shared" ref="BM885:BT885" si="3938">SUM(BM632)</f>
        <v>0</v>
      </c>
      <c r="BN885" s="580">
        <f t="shared" si="3938"/>
        <v>0</v>
      </c>
      <c r="BO885" s="580">
        <f t="shared" si="3938"/>
        <v>0</v>
      </c>
      <c r="BP885" s="580">
        <f t="shared" si="3938"/>
        <v>0</v>
      </c>
      <c r="BQ885" s="580">
        <f t="shared" si="3938"/>
        <v>0</v>
      </c>
      <c r="BR885" s="580">
        <f t="shared" si="3938"/>
        <v>0</v>
      </c>
      <c r="BS885" s="580">
        <f t="shared" si="3938"/>
        <v>0</v>
      </c>
      <c r="BT885" s="580">
        <f t="shared" si="3938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898"/>
        <v>2.4005218525766467E-5</v>
      </c>
      <c r="CA885" s="398">
        <f t="shared" si="3696"/>
        <v>4.5009784735812114E-5</v>
      </c>
      <c r="CB885" s="398">
        <f t="shared" si="3697"/>
        <v>0</v>
      </c>
      <c r="CC885" s="465">
        <f t="shared" si="3698"/>
        <v>0</v>
      </c>
      <c r="CD885" s="1113">
        <f t="shared" si="3844"/>
        <v>0</v>
      </c>
      <c r="CE885" s="1114">
        <f t="shared" si="3844"/>
        <v>0</v>
      </c>
      <c r="CF885" s="1115">
        <f t="shared" si="3844"/>
        <v>0</v>
      </c>
      <c r="CG885" s="1115">
        <f t="shared" si="3844"/>
        <v>0</v>
      </c>
      <c r="CH885" s="1115">
        <f t="shared" si="3844"/>
        <v>0</v>
      </c>
      <c r="CI885" s="1115">
        <f t="shared" si="3844"/>
        <v>0</v>
      </c>
      <c r="CJ885" s="1115">
        <f t="shared" si="3844"/>
        <v>0</v>
      </c>
      <c r="CK885" s="1116">
        <f t="shared" si="3844"/>
        <v>0</v>
      </c>
      <c r="CL885" s="1116">
        <f t="shared" si="3844"/>
        <v>0</v>
      </c>
      <c r="CM885" s="1116">
        <f t="shared" si="3844"/>
        <v>0</v>
      </c>
      <c r="CN885" s="1115">
        <f t="shared" si="3844"/>
        <v>0</v>
      </c>
      <c r="CO885" s="1115">
        <f t="shared" si="3844"/>
        <v>0</v>
      </c>
      <c r="CP885" s="1115">
        <f t="shared" si="3844"/>
        <v>0</v>
      </c>
      <c r="CQ885" s="1115">
        <f t="shared" si="3844"/>
        <v>0</v>
      </c>
      <c r="CR885" s="1115">
        <f t="shared" si="3844"/>
        <v>0</v>
      </c>
      <c r="CS885" s="1114">
        <f t="shared" si="3833"/>
        <v>0</v>
      </c>
      <c r="CT885" s="1145">
        <f t="shared" si="3700"/>
        <v>1.0127201565557731E-3</v>
      </c>
      <c r="CU885" s="1199">
        <f t="shared" si="3845"/>
        <v>0</v>
      </c>
      <c r="CV885" s="1128">
        <f t="shared" si="3845"/>
        <v>0</v>
      </c>
      <c r="CW885" s="1129">
        <f t="shared" si="3845"/>
        <v>0</v>
      </c>
      <c r="CX885" s="1129">
        <f t="shared" si="3845"/>
        <v>0</v>
      </c>
      <c r="CY885" s="1129">
        <f t="shared" si="3845"/>
        <v>0</v>
      </c>
      <c r="CZ885" s="1129">
        <f t="shared" si="3845"/>
        <v>0</v>
      </c>
      <c r="DA885" s="1129">
        <f t="shared" si="3845"/>
        <v>0</v>
      </c>
      <c r="DB885" s="1130">
        <f t="shared" si="3845"/>
        <v>0</v>
      </c>
      <c r="DC885" s="1130">
        <f t="shared" si="3845"/>
        <v>0</v>
      </c>
      <c r="DD885" s="1130">
        <f t="shared" si="3845"/>
        <v>0</v>
      </c>
      <c r="DE885" s="1129">
        <f t="shared" si="3845"/>
        <v>0</v>
      </c>
      <c r="DF885" s="1129">
        <f t="shared" si="3845"/>
        <v>0</v>
      </c>
      <c r="DG885" s="1129">
        <f t="shared" si="3845"/>
        <v>0</v>
      </c>
      <c r="DH885" s="1129">
        <f t="shared" si="3845"/>
        <v>0</v>
      </c>
      <c r="DI885" s="1129">
        <f t="shared" si="3845"/>
        <v>0</v>
      </c>
      <c r="DJ885" s="1128">
        <f t="shared" si="3834"/>
        <v>0</v>
      </c>
      <c r="DK885" s="1199">
        <f t="shared" si="3702"/>
        <v>4.0008697542944123E-4</v>
      </c>
      <c r="DL885" s="428">
        <f t="shared" si="3703"/>
        <v>17</v>
      </c>
      <c r="DM885" s="66">
        <f t="shared" si="3704"/>
        <v>17</v>
      </c>
      <c r="DN885" s="66">
        <f t="shared" si="3705"/>
        <v>17</v>
      </c>
      <c r="DO885" s="66">
        <f t="shared" si="3706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80" t="str">
        <f>$A$635</f>
        <v>Other purchase -- see Data 4</v>
      </c>
      <c r="B886" s="580">
        <f>SUM(B639)</f>
        <v>1.5884148727984347E-2</v>
      </c>
      <c r="C886" s="580">
        <f t="shared" ref="C886:J886" si="3939">SUM(C639)</f>
        <v>2.0799552697791444E-3</v>
      </c>
      <c r="D886" s="580">
        <f t="shared" si="3939"/>
        <v>1.6177429876060012E-3</v>
      </c>
      <c r="E886" s="580">
        <f t="shared" si="3939"/>
        <v>0</v>
      </c>
      <c r="F886" s="580">
        <f t="shared" si="3939"/>
        <v>0</v>
      </c>
      <c r="G886" s="580">
        <f t="shared" si="3939"/>
        <v>0</v>
      </c>
      <c r="H886" s="580">
        <f t="shared" si="3939"/>
        <v>0</v>
      </c>
      <c r="I886" s="580">
        <f t="shared" si="3939"/>
        <v>0</v>
      </c>
      <c r="J886" s="580">
        <f t="shared" si="3939"/>
        <v>2.9818283477774672E-3</v>
      </c>
      <c r="K886" s="580">
        <f t="shared" ref="K886:R886" si="3940">SUM(K639)</f>
        <v>0</v>
      </c>
      <c r="L886" s="580">
        <f t="shared" si="3940"/>
        <v>0</v>
      </c>
      <c r="M886" s="580">
        <f t="shared" si="3940"/>
        <v>0</v>
      </c>
      <c r="N886" s="580">
        <f t="shared" si="3940"/>
        <v>0</v>
      </c>
      <c r="O886" s="580">
        <f t="shared" si="3940"/>
        <v>0</v>
      </c>
      <c r="P886" s="580">
        <f t="shared" si="3940"/>
        <v>0</v>
      </c>
      <c r="Q886" s="580">
        <f t="shared" si="3940"/>
        <v>0</v>
      </c>
      <c r="R886" s="580">
        <f t="shared" si="3940"/>
        <v>0</v>
      </c>
      <c r="S886" s="579"/>
      <c r="T886" s="580">
        <f>SUM(T639)</f>
        <v>1.0227005870841488E-2</v>
      </c>
      <c r="U886" s="580">
        <f t="shared" ref="U886:AB886" si="3941">SUM(U639)</f>
        <v>0</v>
      </c>
      <c r="V886" s="580">
        <f t="shared" si="3941"/>
        <v>0</v>
      </c>
      <c r="W886" s="580">
        <f t="shared" si="3941"/>
        <v>0</v>
      </c>
      <c r="X886" s="580">
        <f t="shared" si="3941"/>
        <v>0</v>
      </c>
      <c r="Y886" s="580">
        <f t="shared" si="3941"/>
        <v>5.4049016867020782E-4</v>
      </c>
      <c r="Z886" s="580">
        <f t="shared" si="3941"/>
        <v>0</v>
      </c>
      <c r="AA886" s="580">
        <f t="shared" si="3941"/>
        <v>1.0457925636007828E-3</v>
      </c>
      <c r="AB886" s="580">
        <f t="shared" si="3941"/>
        <v>0</v>
      </c>
      <c r="AC886" s="580">
        <f t="shared" ref="AC886:AJ886" si="3942">SUM(AC639)</f>
        <v>0</v>
      </c>
      <c r="AD886" s="580">
        <f t="shared" si="3942"/>
        <v>0</v>
      </c>
      <c r="AE886" s="580">
        <f t="shared" si="3942"/>
        <v>0</v>
      </c>
      <c r="AF886" s="580">
        <f t="shared" si="3942"/>
        <v>0</v>
      </c>
      <c r="AG886" s="580">
        <f t="shared" si="3942"/>
        <v>0</v>
      </c>
      <c r="AH886" s="580">
        <f t="shared" si="3942"/>
        <v>0</v>
      </c>
      <c r="AI886" s="580">
        <f t="shared" si="3942"/>
        <v>0</v>
      </c>
      <c r="AJ886" s="580">
        <f t="shared" si="3942"/>
        <v>0</v>
      </c>
      <c r="AK886" s="579"/>
      <c r="AL886" s="580">
        <f>SUM(AL639)</f>
        <v>1.3677281622487101E-2</v>
      </c>
      <c r="AM886" s="580">
        <f t="shared" ref="AM886:AT886" si="3943">SUM(AM639)</f>
        <v>0</v>
      </c>
      <c r="AN886" s="580">
        <f t="shared" si="3943"/>
        <v>0</v>
      </c>
      <c r="AO886" s="580">
        <f t="shared" si="3943"/>
        <v>1.6127201565557733E-2</v>
      </c>
      <c r="AP886" s="580">
        <f t="shared" si="3943"/>
        <v>3.7834311806914547E-3</v>
      </c>
      <c r="AQ886" s="580">
        <f t="shared" si="3943"/>
        <v>1.0734942378777996E-2</v>
      </c>
      <c r="AR886" s="580">
        <f t="shared" si="3943"/>
        <v>0</v>
      </c>
      <c r="AS886" s="580">
        <f t="shared" si="3943"/>
        <v>1.4140574037834312E-2</v>
      </c>
      <c r="AT886" s="580">
        <f t="shared" si="3943"/>
        <v>2.1009784735812134E-2</v>
      </c>
      <c r="AU886" s="580">
        <f t="shared" ref="AU886:BB886" si="3944">SUM(AU639)</f>
        <v>0</v>
      </c>
      <c r="AV886" s="580">
        <f t="shared" si="3944"/>
        <v>0</v>
      </c>
      <c r="AW886" s="580">
        <f t="shared" si="3944"/>
        <v>0</v>
      </c>
      <c r="AX886" s="580">
        <f t="shared" si="3944"/>
        <v>0</v>
      </c>
      <c r="AY886" s="580">
        <f t="shared" si="3944"/>
        <v>0</v>
      </c>
      <c r="AZ886" s="580">
        <f t="shared" si="3944"/>
        <v>0</v>
      </c>
      <c r="BA886" s="580">
        <f t="shared" si="3944"/>
        <v>0</v>
      </c>
      <c r="BB886" s="580">
        <f t="shared" si="3944"/>
        <v>0</v>
      </c>
      <c r="BC886" s="579"/>
      <c r="BD886" s="580">
        <f>SUM(BD639)</f>
        <v>0</v>
      </c>
      <c r="BE886" s="580">
        <f t="shared" ref="BE886:BL886" si="3945">SUM(BE639)</f>
        <v>0.13333985649054142</v>
      </c>
      <c r="BF886" s="580">
        <f t="shared" si="3945"/>
        <v>0</v>
      </c>
      <c r="BG886" s="580">
        <f t="shared" si="3945"/>
        <v>3.4146771037181993E-2</v>
      </c>
      <c r="BH886" s="580">
        <f t="shared" si="3945"/>
        <v>5.8044618395303331E-2</v>
      </c>
      <c r="BI886" s="580">
        <f t="shared" si="3945"/>
        <v>2.0799552697791444E-3</v>
      </c>
      <c r="BJ886" s="580">
        <f t="shared" si="3945"/>
        <v>2.2518808436616654E-2</v>
      </c>
      <c r="BK886" s="580">
        <f t="shared" si="3945"/>
        <v>7.0939334637964771E-2</v>
      </c>
      <c r="BL886" s="580">
        <f t="shared" si="3945"/>
        <v>2.6302819453504385E-2</v>
      </c>
      <c r="BM886" s="580">
        <f t="shared" ref="BM886:BT886" si="3946">SUM(BM639)</f>
        <v>0</v>
      </c>
      <c r="BN886" s="580">
        <f t="shared" si="3946"/>
        <v>0</v>
      </c>
      <c r="BO886" s="580">
        <f t="shared" si="3946"/>
        <v>0</v>
      </c>
      <c r="BP886" s="580">
        <f t="shared" si="3946"/>
        <v>0</v>
      </c>
      <c r="BQ886" s="580">
        <f t="shared" si="3946"/>
        <v>0</v>
      </c>
      <c r="BR886" s="580">
        <f t="shared" si="3946"/>
        <v>0</v>
      </c>
      <c r="BS886" s="580">
        <f t="shared" si="3946"/>
        <v>0</v>
      </c>
      <c r="BT886" s="580">
        <f t="shared" si="3946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695"/>
        <v>4.4530177367750753E-4</v>
      </c>
      <c r="CA886" s="398">
        <f t="shared" si="3696"/>
        <v>1.0575218215139934E-4</v>
      </c>
      <c r="CB886" s="398">
        <f t="shared" si="3697"/>
        <v>3.8975620523565725E-3</v>
      </c>
      <c r="CC886" s="465">
        <f t="shared" si="3698"/>
        <v>1.4268820482023352E-2</v>
      </c>
      <c r="CD886" s="1113">
        <f t="shared" si="3844"/>
        <v>0</v>
      </c>
      <c r="CE886" s="1114">
        <f t="shared" si="3844"/>
        <v>0</v>
      </c>
      <c r="CF886" s="1115">
        <f t="shared" si="3844"/>
        <v>0</v>
      </c>
      <c r="CG886" s="1115">
        <f t="shared" si="3844"/>
        <v>0</v>
      </c>
      <c r="CH886" s="1115">
        <f t="shared" si="3844"/>
        <v>0</v>
      </c>
      <c r="CI886" s="1115">
        <f t="shared" si="3844"/>
        <v>0</v>
      </c>
      <c r="CJ886" s="1115">
        <f t="shared" si="3844"/>
        <v>0</v>
      </c>
      <c r="CK886" s="1116">
        <f t="shared" si="3844"/>
        <v>0</v>
      </c>
      <c r="CL886" s="1116">
        <f t="shared" si="3844"/>
        <v>0</v>
      </c>
      <c r="CM886" s="1116">
        <f t="shared" si="3844"/>
        <v>0</v>
      </c>
      <c r="CN886" s="1115">
        <f t="shared" si="3844"/>
        <v>0</v>
      </c>
      <c r="CO886" s="1115">
        <f t="shared" si="3844"/>
        <v>3.7834311806914547E-3</v>
      </c>
      <c r="CP886" s="1115">
        <f t="shared" si="3844"/>
        <v>1.0734942378777996E-2</v>
      </c>
      <c r="CQ886" s="1115">
        <f t="shared" si="3844"/>
        <v>1.3677281622487101E-2</v>
      </c>
      <c r="CR886" s="1115">
        <f t="shared" si="3844"/>
        <v>1.4140574037834312E-2</v>
      </c>
      <c r="CS886" s="1114">
        <f t="shared" si="3833"/>
        <v>1.6127201565557733E-2</v>
      </c>
      <c r="CT886" s="1145">
        <f t="shared" si="3700"/>
        <v>2.1009784735812134E-2</v>
      </c>
      <c r="CU886" s="1199">
        <f t="shared" si="3845"/>
        <v>0</v>
      </c>
      <c r="CV886" s="1128">
        <f t="shared" si="3845"/>
        <v>0</v>
      </c>
      <c r="CW886" s="1129">
        <f t="shared" si="3845"/>
        <v>0</v>
      </c>
      <c r="CX886" s="1129">
        <f t="shared" si="3845"/>
        <v>0</v>
      </c>
      <c r="CY886" s="1129">
        <f t="shared" si="3845"/>
        <v>0</v>
      </c>
      <c r="CZ886" s="1129">
        <f t="shared" si="3845"/>
        <v>0</v>
      </c>
      <c r="DA886" s="1129">
        <f t="shared" si="3845"/>
        <v>0</v>
      </c>
      <c r="DB886" s="1130">
        <f t="shared" si="3845"/>
        <v>0</v>
      </c>
      <c r="DC886" s="1130">
        <f t="shared" si="3845"/>
        <v>0</v>
      </c>
      <c r="DD886" s="1130">
        <f t="shared" si="3845"/>
        <v>0</v>
      </c>
      <c r="DE886" s="1129">
        <f t="shared" si="3845"/>
        <v>2.0799552697791444E-3</v>
      </c>
      <c r="DF886" s="1129">
        <f t="shared" si="3845"/>
        <v>2.2518808436616654E-2</v>
      </c>
      <c r="DG886" s="1129">
        <f t="shared" si="3845"/>
        <v>2.6302819453504385E-2</v>
      </c>
      <c r="DH886" s="1129">
        <f t="shared" si="3845"/>
        <v>3.4146771037181993E-2</v>
      </c>
      <c r="DI886" s="1129">
        <f t="shared" si="3845"/>
        <v>5.8044618395303331E-2</v>
      </c>
      <c r="DJ886" s="1128">
        <f t="shared" si="3834"/>
        <v>7.0939334637964771E-2</v>
      </c>
      <c r="DK886" s="1199">
        <f t="shared" si="3702"/>
        <v>0.13333985649054142</v>
      </c>
      <c r="DL886" s="428">
        <f t="shared" si="3703"/>
        <v>17</v>
      </c>
      <c r="DM886" s="66">
        <f t="shared" si="3704"/>
        <v>17</v>
      </c>
      <c r="DN886" s="66">
        <f t="shared" si="3705"/>
        <v>17</v>
      </c>
      <c r="DO886" s="66">
        <f t="shared" si="3706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8"/>
      <c r="CE887" s="1155"/>
      <c r="CF887" s="1155"/>
      <c r="CG887" s="1155"/>
      <c r="CH887" s="1155"/>
      <c r="CI887" s="1155"/>
      <c r="CJ887" s="1155"/>
      <c r="CK887" s="1155"/>
      <c r="CL887" s="1155"/>
      <c r="CM887" s="1155"/>
      <c r="CN887" s="1155"/>
      <c r="CO887" s="1155"/>
      <c r="CP887" s="1155"/>
      <c r="CQ887" s="1155"/>
      <c r="CR887" s="1155"/>
      <c r="CS887" s="1155"/>
      <c r="CT887" s="1120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47">SUM(B666)</f>
        <v>0</v>
      </c>
      <c r="C888" s="580">
        <f t="shared" si="3947"/>
        <v>0</v>
      </c>
      <c r="D888" s="580">
        <f t="shared" si="3947"/>
        <v>0</v>
      </c>
      <c r="E888" s="580">
        <f t="shared" si="3947"/>
        <v>0</v>
      </c>
      <c r="F888" s="580">
        <f t="shared" si="3947"/>
        <v>0</v>
      </c>
      <c r="G888" s="580">
        <f t="shared" si="3947"/>
        <v>0</v>
      </c>
      <c r="H888" s="580">
        <f t="shared" si="3947"/>
        <v>0</v>
      </c>
      <c r="I888" s="580">
        <f t="shared" si="3947"/>
        <v>0</v>
      </c>
      <c r="J888" s="580">
        <f t="shared" si="3947"/>
        <v>0</v>
      </c>
      <c r="K888" s="580">
        <f t="shared" ref="K888:R888" si="3948">SUM(K666)</f>
        <v>0</v>
      </c>
      <c r="L888" s="580">
        <f t="shared" si="3948"/>
        <v>0</v>
      </c>
      <c r="M888" s="580">
        <f t="shared" si="3948"/>
        <v>0</v>
      </c>
      <c r="N888" s="580">
        <f t="shared" si="3948"/>
        <v>0</v>
      </c>
      <c r="O888" s="580">
        <f t="shared" si="3948"/>
        <v>0</v>
      </c>
      <c r="P888" s="580">
        <f t="shared" si="3948"/>
        <v>0</v>
      </c>
      <c r="Q888" s="580">
        <f t="shared" si="3948"/>
        <v>0</v>
      </c>
      <c r="R888" s="580">
        <f t="shared" si="3948"/>
        <v>0</v>
      </c>
      <c r="S888" s="579"/>
      <c r="T888" s="580">
        <f t="shared" ref="T888:AB888" si="3949">SUM(T666)</f>
        <v>0</v>
      </c>
      <c r="U888" s="580">
        <f t="shared" si="3949"/>
        <v>0</v>
      </c>
      <c r="V888" s="580">
        <f t="shared" si="3949"/>
        <v>0</v>
      </c>
      <c r="W888" s="580">
        <f t="shared" si="3949"/>
        <v>0</v>
      </c>
      <c r="X888" s="580">
        <f t="shared" si="3949"/>
        <v>0</v>
      </c>
      <c r="Y888" s="580">
        <f t="shared" si="3949"/>
        <v>0</v>
      </c>
      <c r="Z888" s="580">
        <f t="shared" si="3949"/>
        <v>0</v>
      </c>
      <c r="AA888" s="580">
        <f t="shared" si="3949"/>
        <v>0</v>
      </c>
      <c r="AB888" s="580">
        <f t="shared" si="3949"/>
        <v>0</v>
      </c>
      <c r="AC888" s="580">
        <f t="shared" ref="AC888:AJ888" si="3950">SUM(AC666)</f>
        <v>0</v>
      </c>
      <c r="AD888" s="580">
        <f t="shared" si="3950"/>
        <v>0</v>
      </c>
      <c r="AE888" s="580">
        <f t="shared" si="3950"/>
        <v>0</v>
      </c>
      <c r="AF888" s="580">
        <f t="shared" si="3950"/>
        <v>0</v>
      </c>
      <c r="AG888" s="580">
        <f t="shared" si="3950"/>
        <v>0</v>
      </c>
      <c r="AH888" s="580">
        <f t="shared" si="3950"/>
        <v>0</v>
      </c>
      <c r="AI888" s="580">
        <f t="shared" si="3950"/>
        <v>0</v>
      </c>
      <c r="AJ888" s="580">
        <f t="shared" si="3950"/>
        <v>0</v>
      </c>
      <c r="AK888" s="579"/>
      <c r="AL888" s="580">
        <f t="shared" ref="AL888:AT888" si="3951">SUM(AL666)</f>
        <v>0</v>
      </c>
      <c r="AM888" s="580">
        <f t="shared" si="3951"/>
        <v>0</v>
      </c>
      <c r="AN888" s="580">
        <f t="shared" si="3951"/>
        <v>0</v>
      </c>
      <c r="AO888" s="580">
        <f t="shared" si="3951"/>
        <v>0</v>
      </c>
      <c r="AP888" s="580">
        <f t="shared" si="3951"/>
        <v>0</v>
      </c>
      <c r="AQ888" s="580">
        <f t="shared" si="3951"/>
        <v>0</v>
      </c>
      <c r="AR888" s="580">
        <f t="shared" si="3951"/>
        <v>0</v>
      </c>
      <c r="AS888" s="580">
        <f t="shared" si="3951"/>
        <v>0</v>
      </c>
      <c r="AT888" s="580">
        <f t="shared" si="3951"/>
        <v>0</v>
      </c>
      <c r="AU888" s="580">
        <f t="shared" ref="AU888:BB888" si="3952">SUM(AU666)</f>
        <v>0</v>
      </c>
      <c r="AV888" s="580">
        <f t="shared" si="3952"/>
        <v>0</v>
      </c>
      <c r="AW888" s="580">
        <f t="shared" si="3952"/>
        <v>0</v>
      </c>
      <c r="AX888" s="580">
        <f t="shared" si="3952"/>
        <v>0</v>
      </c>
      <c r="AY888" s="580">
        <f t="shared" si="3952"/>
        <v>0</v>
      </c>
      <c r="AZ888" s="580">
        <f t="shared" si="3952"/>
        <v>0</v>
      </c>
      <c r="BA888" s="580">
        <f t="shared" si="3952"/>
        <v>0</v>
      </c>
      <c r="BB888" s="580">
        <f t="shared" si="3952"/>
        <v>0</v>
      </c>
      <c r="BC888" s="579"/>
      <c r="BD888" s="580">
        <f t="shared" ref="BD888:BL888" si="3953">SUM(BD666)</f>
        <v>0</v>
      </c>
      <c r="BE888" s="580">
        <f t="shared" si="3953"/>
        <v>0</v>
      </c>
      <c r="BF888" s="580">
        <f t="shared" si="3953"/>
        <v>0</v>
      </c>
      <c r="BG888" s="580">
        <f t="shared" si="3953"/>
        <v>0</v>
      </c>
      <c r="BH888" s="580">
        <f t="shared" si="3953"/>
        <v>0</v>
      </c>
      <c r="BI888" s="580">
        <f t="shared" si="3953"/>
        <v>0</v>
      </c>
      <c r="BJ888" s="580">
        <f t="shared" si="3953"/>
        <v>0</v>
      </c>
      <c r="BK888" s="580">
        <f t="shared" si="3953"/>
        <v>0</v>
      </c>
      <c r="BL888" s="580">
        <f t="shared" si="3953"/>
        <v>0</v>
      </c>
      <c r="BM888" s="580">
        <f t="shared" ref="BM888:BT888" si="3954">SUM(BM666)</f>
        <v>0</v>
      </c>
      <c r="BN888" s="580">
        <f t="shared" si="3954"/>
        <v>0</v>
      </c>
      <c r="BO888" s="580">
        <f t="shared" si="3954"/>
        <v>0</v>
      </c>
      <c r="BP888" s="580">
        <f t="shared" si="3954"/>
        <v>0</v>
      </c>
      <c r="BQ888" s="580">
        <f t="shared" si="3954"/>
        <v>0</v>
      </c>
      <c r="BR888" s="580">
        <f t="shared" si="3954"/>
        <v>0</v>
      </c>
      <c r="BS888" s="580">
        <f t="shared" si="3954"/>
        <v>0</v>
      </c>
      <c r="BT888" s="580">
        <f t="shared" si="3954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55">IF(DL888&lt;3,"",(SUM(B888:R888)-MIN(B888:R888)-MAX(B888:R888))/(DL888-2))</f>
        <v>0</v>
      </c>
      <c r="CA888" s="398">
        <f t="shared" ref="CA888:CA893" si="3956">IF(DM888&lt;3,"",(SUM(T888:AJ888)-MIN(T888:AJ888)-MAX(T888:AJ888))/(DM888-2))</f>
        <v>0</v>
      </c>
      <c r="CB888" s="398">
        <f t="shared" ref="CB888:CB893" si="3957">IF(DN888&lt;3,"",(SUM(AL888:BB888)-MIN(AL888:BB888)-MAX(AL888:BB888))/(DN888-2))</f>
        <v>0</v>
      </c>
      <c r="CC888" s="465">
        <f t="shared" ref="CC888:CC893" si="3958">IF(DO888&lt;3,"",(SUM(BD888:BT888)-MIN(BD888:BT888)-MAX(BD888:BT888))/(DO888-2))</f>
        <v>0</v>
      </c>
      <c r="CD888" s="1113">
        <f t="shared" ref="CD888:CS888" si="395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4">
        <f t="shared" si="3959"/>
        <v>0</v>
      </c>
      <c r="CF888" s="1115">
        <f t="shared" si="3959"/>
        <v>0</v>
      </c>
      <c r="CG888" s="1115">
        <f t="shared" si="3959"/>
        <v>0</v>
      </c>
      <c r="CH888" s="1115">
        <f t="shared" si="3959"/>
        <v>0</v>
      </c>
      <c r="CI888" s="1115">
        <f t="shared" si="3959"/>
        <v>0</v>
      </c>
      <c r="CJ888" s="1115">
        <f t="shared" si="3959"/>
        <v>0</v>
      </c>
      <c r="CK888" s="1116">
        <f t="shared" si="3959"/>
        <v>0</v>
      </c>
      <c r="CL888" s="1116">
        <f t="shared" si="3959"/>
        <v>0</v>
      </c>
      <c r="CM888" s="1116">
        <f t="shared" si="3959"/>
        <v>0</v>
      </c>
      <c r="CN888" s="1115">
        <f t="shared" si="3959"/>
        <v>0</v>
      </c>
      <c r="CO888" s="1115">
        <f t="shared" si="3959"/>
        <v>0</v>
      </c>
      <c r="CP888" s="1115">
        <f t="shared" si="3959"/>
        <v>0</v>
      </c>
      <c r="CQ888" s="1115">
        <f t="shared" si="3959"/>
        <v>0</v>
      </c>
      <c r="CR888" s="1115">
        <f t="shared" si="3959"/>
        <v>0</v>
      </c>
      <c r="CS888" s="1114">
        <f t="shared" si="3959"/>
        <v>0</v>
      </c>
      <c r="CT888" s="1117">
        <f t="shared" ref="CE888:CT893" si="396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6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6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6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6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6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6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96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96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96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97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97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97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97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97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97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97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97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3978">COUNT(B888:R888)</f>
        <v>17</v>
      </c>
      <c r="DM888" s="66">
        <f t="shared" ref="DM888:DM893" si="3979">COUNT(T888:AJ888)</f>
        <v>17</v>
      </c>
      <c r="DN888" s="66">
        <f t="shared" ref="DN888:DN893" si="3980">COUNT(AL888:BB888)</f>
        <v>17</v>
      </c>
      <c r="DO888" s="66">
        <f t="shared" ref="DO888:DO893" si="3981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3982">SUM(B669)</f>
        <v>0</v>
      </c>
      <c r="C889" s="580">
        <f t="shared" si="3982"/>
        <v>0</v>
      </c>
      <c r="D889" s="580">
        <f t="shared" si="3982"/>
        <v>0</v>
      </c>
      <c r="E889" s="580">
        <f t="shared" si="3982"/>
        <v>0</v>
      </c>
      <c r="F889" s="580">
        <f t="shared" si="3982"/>
        <v>0</v>
      </c>
      <c r="G889" s="580">
        <f t="shared" si="3982"/>
        <v>0</v>
      </c>
      <c r="H889" s="580">
        <f t="shared" si="3982"/>
        <v>0</v>
      </c>
      <c r="I889" s="580">
        <f t="shared" si="3982"/>
        <v>0</v>
      </c>
      <c r="J889" s="580">
        <f t="shared" si="3982"/>
        <v>0</v>
      </c>
      <c r="K889" s="580">
        <f t="shared" ref="K889:R889" si="3983">SUM(K669)</f>
        <v>0</v>
      </c>
      <c r="L889" s="580">
        <f t="shared" si="3983"/>
        <v>0</v>
      </c>
      <c r="M889" s="580">
        <f t="shared" si="3983"/>
        <v>0</v>
      </c>
      <c r="N889" s="580">
        <f t="shared" si="3983"/>
        <v>0</v>
      </c>
      <c r="O889" s="580">
        <f t="shared" si="3983"/>
        <v>0</v>
      </c>
      <c r="P889" s="580">
        <f t="shared" si="3983"/>
        <v>0</v>
      </c>
      <c r="Q889" s="580">
        <f t="shared" si="3983"/>
        <v>0</v>
      </c>
      <c r="R889" s="580">
        <f t="shared" si="3983"/>
        <v>0</v>
      </c>
      <c r="S889" s="579"/>
      <c r="T889" s="580">
        <f t="shared" ref="T889:AB889" si="3984">SUM(T669)</f>
        <v>0</v>
      </c>
      <c r="U889" s="580">
        <f t="shared" si="3984"/>
        <v>0</v>
      </c>
      <c r="V889" s="580">
        <f t="shared" si="3984"/>
        <v>0</v>
      </c>
      <c r="W889" s="580">
        <f t="shared" si="3984"/>
        <v>0</v>
      </c>
      <c r="X889" s="580">
        <f t="shared" si="3984"/>
        <v>0</v>
      </c>
      <c r="Y889" s="580">
        <f t="shared" si="3984"/>
        <v>0</v>
      </c>
      <c r="Z889" s="580">
        <f t="shared" si="3984"/>
        <v>0</v>
      </c>
      <c r="AA889" s="580">
        <f t="shared" si="3984"/>
        <v>0</v>
      </c>
      <c r="AB889" s="580">
        <f t="shared" si="3984"/>
        <v>0</v>
      </c>
      <c r="AC889" s="580">
        <f t="shared" ref="AC889:AJ889" si="3985">SUM(AC669)</f>
        <v>0</v>
      </c>
      <c r="AD889" s="580">
        <f t="shared" si="3985"/>
        <v>0</v>
      </c>
      <c r="AE889" s="580">
        <f t="shared" si="3985"/>
        <v>0</v>
      </c>
      <c r="AF889" s="580">
        <f t="shared" si="3985"/>
        <v>0</v>
      </c>
      <c r="AG889" s="580">
        <f t="shared" si="3985"/>
        <v>0</v>
      </c>
      <c r="AH889" s="580">
        <f t="shared" si="3985"/>
        <v>0</v>
      </c>
      <c r="AI889" s="580">
        <f t="shared" si="3985"/>
        <v>0</v>
      </c>
      <c r="AJ889" s="580">
        <f t="shared" si="3985"/>
        <v>0</v>
      </c>
      <c r="AK889" s="579"/>
      <c r="AL889" s="580">
        <f t="shared" ref="AL889:AT889" si="3986">SUM(AL669)</f>
        <v>0</v>
      </c>
      <c r="AM889" s="580">
        <f t="shared" si="3986"/>
        <v>0</v>
      </c>
      <c r="AN889" s="580">
        <f t="shared" si="3986"/>
        <v>0</v>
      </c>
      <c r="AO889" s="580">
        <f t="shared" si="3986"/>
        <v>0</v>
      </c>
      <c r="AP889" s="580">
        <f t="shared" si="3986"/>
        <v>0</v>
      </c>
      <c r="AQ889" s="580">
        <f t="shared" si="3986"/>
        <v>0</v>
      </c>
      <c r="AR889" s="580">
        <f t="shared" si="3986"/>
        <v>0</v>
      </c>
      <c r="AS889" s="580">
        <f t="shared" si="3986"/>
        <v>0</v>
      </c>
      <c r="AT889" s="580">
        <f t="shared" si="3986"/>
        <v>0</v>
      </c>
      <c r="AU889" s="580">
        <f t="shared" ref="AU889:BB889" si="3987">SUM(AU669)</f>
        <v>0</v>
      </c>
      <c r="AV889" s="580">
        <f t="shared" si="3987"/>
        <v>0</v>
      </c>
      <c r="AW889" s="580">
        <f t="shared" si="3987"/>
        <v>0</v>
      </c>
      <c r="AX889" s="580">
        <f t="shared" si="3987"/>
        <v>0</v>
      </c>
      <c r="AY889" s="580">
        <f t="shared" si="3987"/>
        <v>0</v>
      </c>
      <c r="AZ889" s="580">
        <f t="shared" si="3987"/>
        <v>0</v>
      </c>
      <c r="BA889" s="580">
        <f t="shared" si="3987"/>
        <v>0</v>
      </c>
      <c r="BB889" s="580">
        <f t="shared" si="3987"/>
        <v>0</v>
      </c>
      <c r="BC889" s="579"/>
      <c r="BD889" s="580">
        <f t="shared" ref="BD889:BL889" si="3988">SUM(BD669)</f>
        <v>0</v>
      </c>
      <c r="BE889" s="580">
        <f t="shared" si="3988"/>
        <v>0</v>
      </c>
      <c r="BF889" s="580">
        <f t="shared" si="3988"/>
        <v>0</v>
      </c>
      <c r="BG889" s="580">
        <f t="shared" si="3988"/>
        <v>0</v>
      </c>
      <c r="BH889" s="580">
        <f t="shared" si="3988"/>
        <v>0</v>
      </c>
      <c r="BI889" s="580">
        <f t="shared" si="3988"/>
        <v>0</v>
      </c>
      <c r="BJ889" s="580">
        <f t="shared" si="3988"/>
        <v>0</v>
      </c>
      <c r="BK889" s="580">
        <f t="shared" si="3988"/>
        <v>0</v>
      </c>
      <c r="BL889" s="580">
        <f t="shared" si="3988"/>
        <v>0</v>
      </c>
      <c r="BM889" s="580">
        <f t="shared" ref="BM889:BT889" si="3989">SUM(BM669)</f>
        <v>0</v>
      </c>
      <c r="BN889" s="580">
        <f t="shared" si="3989"/>
        <v>0</v>
      </c>
      <c r="BO889" s="580">
        <f t="shared" si="3989"/>
        <v>0</v>
      </c>
      <c r="BP889" s="580">
        <f t="shared" si="3989"/>
        <v>0</v>
      </c>
      <c r="BQ889" s="580">
        <f t="shared" si="3989"/>
        <v>0</v>
      </c>
      <c r="BR889" s="580">
        <f t="shared" si="3989"/>
        <v>0</v>
      </c>
      <c r="BS889" s="580">
        <f t="shared" si="3989"/>
        <v>0</v>
      </c>
      <c r="BT889" s="580">
        <f t="shared" si="3989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55"/>
        <v>0</v>
      </c>
      <c r="CA889" s="398">
        <f t="shared" si="3956"/>
        <v>0</v>
      </c>
      <c r="CB889" s="398">
        <f t="shared" si="3957"/>
        <v>0</v>
      </c>
      <c r="CC889" s="465">
        <f t="shared" si="3958"/>
        <v>0</v>
      </c>
      <c r="CD889" s="111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4">
        <f t="shared" si="3960"/>
        <v>0</v>
      </c>
      <c r="CF889" s="1115">
        <f t="shared" si="3960"/>
        <v>0</v>
      </c>
      <c r="CG889" s="1115">
        <f t="shared" si="3960"/>
        <v>0</v>
      </c>
      <c r="CH889" s="1115">
        <f t="shared" si="3960"/>
        <v>0</v>
      </c>
      <c r="CI889" s="1115">
        <f t="shared" si="3960"/>
        <v>0</v>
      </c>
      <c r="CJ889" s="1115">
        <f t="shared" si="3960"/>
        <v>0</v>
      </c>
      <c r="CK889" s="1116">
        <f t="shared" si="3960"/>
        <v>0</v>
      </c>
      <c r="CL889" s="1116">
        <f t="shared" si="3960"/>
        <v>0</v>
      </c>
      <c r="CM889" s="1116">
        <f t="shared" si="3960"/>
        <v>0</v>
      </c>
      <c r="CN889" s="1115">
        <f t="shared" si="3960"/>
        <v>0</v>
      </c>
      <c r="CO889" s="1115">
        <f t="shared" si="3960"/>
        <v>0</v>
      </c>
      <c r="CP889" s="1115">
        <f t="shared" si="3960"/>
        <v>0</v>
      </c>
      <c r="CQ889" s="1115">
        <f t="shared" si="3960"/>
        <v>0</v>
      </c>
      <c r="CR889" s="1115">
        <f t="shared" si="3960"/>
        <v>0</v>
      </c>
      <c r="CS889" s="1114">
        <f t="shared" si="3960"/>
        <v>0</v>
      </c>
      <c r="CT889" s="1117">
        <f t="shared" si="3960"/>
        <v>0</v>
      </c>
      <c r="CU889" s="312">
        <f t="shared" si="3961"/>
        <v>0</v>
      </c>
      <c r="CV889" s="313">
        <f t="shared" si="3962"/>
        <v>0</v>
      </c>
      <c r="CW889" s="314">
        <f t="shared" si="3963"/>
        <v>0</v>
      </c>
      <c r="CX889" s="314">
        <f t="shared" si="3964"/>
        <v>0</v>
      </c>
      <c r="CY889" s="314">
        <f t="shared" si="3965"/>
        <v>0</v>
      </c>
      <c r="CZ889" s="314">
        <f t="shared" si="3966"/>
        <v>0</v>
      </c>
      <c r="DA889" s="314">
        <f t="shared" si="3967"/>
        <v>0</v>
      </c>
      <c r="DB889" s="315">
        <f t="shared" si="3968"/>
        <v>0</v>
      </c>
      <c r="DC889" s="315">
        <f t="shared" si="3969"/>
        <v>0</v>
      </c>
      <c r="DD889" s="315">
        <f t="shared" si="3970"/>
        <v>0</v>
      </c>
      <c r="DE889" s="314">
        <f t="shared" si="3971"/>
        <v>0</v>
      </c>
      <c r="DF889" s="314">
        <f t="shared" si="3972"/>
        <v>0</v>
      </c>
      <c r="DG889" s="314">
        <f t="shared" si="3973"/>
        <v>0</v>
      </c>
      <c r="DH889" s="314">
        <f t="shared" si="3974"/>
        <v>0</v>
      </c>
      <c r="DI889" s="314">
        <f t="shared" si="3975"/>
        <v>0</v>
      </c>
      <c r="DJ889" s="313">
        <f t="shared" si="3976"/>
        <v>0</v>
      </c>
      <c r="DK889" s="312">
        <f t="shared" si="3977"/>
        <v>0</v>
      </c>
      <c r="DL889" s="428">
        <f t="shared" si="3978"/>
        <v>17</v>
      </c>
      <c r="DM889" s="66">
        <f t="shared" si="3979"/>
        <v>17</v>
      </c>
      <c r="DN889" s="66">
        <f t="shared" si="3980"/>
        <v>17</v>
      </c>
      <c r="DO889" s="66">
        <f t="shared" si="3981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3990">SUM(B672)</f>
        <v>0</v>
      </c>
      <c r="C890" s="580">
        <f t="shared" si="3990"/>
        <v>0</v>
      </c>
      <c r="D890" s="580">
        <f t="shared" si="3990"/>
        <v>0</v>
      </c>
      <c r="E890" s="580">
        <f t="shared" si="3990"/>
        <v>0</v>
      </c>
      <c r="F890" s="580">
        <f t="shared" si="3990"/>
        <v>0</v>
      </c>
      <c r="G890" s="580">
        <f t="shared" si="3990"/>
        <v>0</v>
      </c>
      <c r="H890" s="580">
        <f t="shared" si="3990"/>
        <v>0</v>
      </c>
      <c r="I890" s="580">
        <f t="shared" si="3990"/>
        <v>0</v>
      </c>
      <c r="J890" s="580">
        <f t="shared" si="3990"/>
        <v>0</v>
      </c>
      <c r="K890" s="580">
        <f t="shared" ref="K890:R890" si="3991">SUM(K672)</f>
        <v>0</v>
      </c>
      <c r="L890" s="580">
        <f t="shared" si="3991"/>
        <v>0</v>
      </c>
      <c r="M890" s="580">
        <f t="shared" si="3991"/>
        <v>0</v>
      </c>
      <c r="N890" s="580">
        <f t="shared" si="3991"/>
        <v>0</v>
      </c>
      <c r="O890" s="580">
        <f t="shared" si="3991"/>
        <v>0</v>
      </c>
      <c r="P890" s="580">
        <f t="shared" si="3991"/>
        <v>0</v>
      </c>
      <c r="Q890" s="580">
        <f t="shared" si="3991"/>
        <v>0</v>
      </c>
      <c r="R890" s="580">
        <f t="shared" si="3991"/>
        <v>0</v>
      </c>
      <c r="S890" s="579"/>
      <c r="T890" s="580">
        <f t="shared" ref="T890:AB890" si="3992">SUM(T672)</f>
        <v>0</v>
      </c>
      <c r="U890" s="580">
        <f t="shared" si="3992"/>
        <v>0</v>
      </c>
      <c r="V890" s="580">
        <f t="shared" si="3992"/>
        <v>0</v>
      </c>
      <c r="W890" s="580">
        <f t="shared" si="3992"/>
        <v>0</v>
      </c>
      <c r="X890" s="580">
        <f t="shared" si="3992"/>
        <v>0</v>
      </c>
      <c r="Y890" s="580">
        <f t="shared" si="3992"/>
        <v>0</v>
      </c>
      <c r="Z890" s="580">
        <f t="shared" si="3992"/>
        <v>0</v>
      </c>
      <c r="AA890" s="580">
        <f t="shared" si="3992"/>
        <v>0</v>
      </c>
      <c r="AB890" s="580">
        <f t="shared" si="3992"/>
        <v>0</v>
      </c>
      <c r="AC890" s="580">
        <f t="shared" ref="AC890:AJ890" si="3993">SUM(AC672)</f>
        <v>0</v>
      </c>
      <c r="AD890" s="580">
        <f t="shared" si="3993"/>
        <v>0</v>
      </c>
      <c r="AE890" s="580">
        <f t="shared" si="3993"/>
        <v>0</v>
      </c>
      <c r="AF890" s="580">
        <f t="shared" si="3993"/>
        <v>0</v>
      </c>
      <c r="AG890" s="580">
        <f t="shared" si="3993"/>
        <v>0</v>
      </c>
      <c r="AH890" s="580">
        <f t="shared" si="3993"/>
        <v>0</v>
      </c>
      <c r="AI890" s="580">
        <f t="shared" si="3993"/>
        <v>0</v>
      </c>
      <c r="AJ890" s="580">
        <f t="shared" si="3993"/>
        <v>0</v>
      </c>
      <c r="AK890" s="579"/>
      <c r="AL890" s="580">
        <f t="shared" ref="AL890:AT890" si="3994">SUM(AL672)</f>
        <v>0</v>
      </c>
      <c r="AM890" s="580">
        <f t="shared" si="3994"/>
        <v>0</v>
      </c>
      <c r="AN890" s="580">
        <f t="shared" si="3994"/>
        <v>0</v>
      </c>
      <c r="AO890" s="580">
        <f t="shared" si="3994"/>
        <v>0</v>
      </c>
      <c r="AP890" s="580">
        <f t="shared" si="3994"/>
        <v>0</v>
      </c>
      <c r="AQ890" s="580">
        <f t="shared" si="3994"/>
        <v>0</v>
      </c>
      <c r="AR890" s="580">
        <f t="shared" si="3994"/>
        <v>0</v>
      </c>
      <c r="AS890" s="580">
        <f t="shared" si="3994"/>
        <v>0</v>
      </c>
      <c r="AT890" s="580">
        <f t="shared" si="3994"/>
        <v>0</v>
      </c>
      <c r="AU890" s="580">
        <f t="shared" ref="AU890:BB890" si="3995">SUM(AU672)</f>
        <v>0</v>
      </c>
      <c r="AV890" s="580">
        <f t="shared" si="3995"/>
        <v>0</v>
      </c>
      <c r="AW890" s="580">
        <f t="shared" si="3995"/>
        <v>0</v>
      </c>
      <c r="AX890" s="580">
        <f t="shared" si="3995"/>
        <v>0</v>
      </c>
      <c r="AY890" s="580">
        <f t="shared" si="3995"/>
        <v>0</v>
      </c>
      <c r="AZ890" s="580">
        <f t="shared" si="3995"/>
        <v>0</v>
      </c>
      <c r="BA890" s="580">
        <f t="shared" si="3995"/>
        <v>0</v>
      </c>
      <c r="BB890" s="580">
        <f t="shared" si="3995"/>
        <v>0</v>
      </c>
      <c r="BC890" s="579"/>
      <c r="BD890" s="580">
        <f t="shared" ref="BD890:BL890" si="3996">SUM(BD672)</f>
        <v>0</v>
      </c>
      <c r="BE890" s="580">
        <f t="shared" si="3996"/>
        <v>0</v>
      </c>
      <c r="BF890" s="580">
        <f t="shared" si="3996"/>
        <v>0</v>
      </c>
      <c r="BG890" s="580">
        <f t="shared" si="3996"/>
        <v>0</v>
      </c>
      <c r="BH890" s="580">
        <f t="shared" si="3996"/>
        <v>0</v>
      </c>
      <c r="BI890" s="580">
        <f t="shared" si="3996"/>
        <v>0</v>
      </c>
      <c r="BJ890" s="580">
        <f t="shared" si="3996"/>
        <v>0</v>
      </c>
      <c r="BK890" s="580">
        <f t="shared" si="3996"/>
        <v>0</v>
      </c>
      <c r="BL890" s="580">
        <f t="shared" si="3996"/>
        <v>0</v>
      </c>
      <c r="BM890" s="580">
        <f t="shared" ref="BM890:BT890" si="3997">SUM(BM672)</f>
        <v>0</v>
      </c>
      <c r="BN890" s="580">
        <f t="shared" si="3997"/>
        <v>0</v>
      </c>
      <c r="BO890" s="580">
        <f t="shared" si="3997"/>
        <v>0</v>
      </c>
      <c r="BP890" s="580">
        <f t="shared" si="3997"/>
        <v>0</v>
      </c>
      <c r="BQ890" s="580">
        <f t="shared" si="3997"/>
        <v>0</v>
      </c>
      <c r="BR890" s="580">
        <f t="shared" si="3997"/>
        <v>0</v>
      </c>
      <c r="BS890" s="580">
        <f t="shared" si="3997"/>
        <v>0</v>
      </c>
      <c r="BT890" s="580">
        <f t="shared" si="3997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55"/>
        <v>0</v>
      </c>
      <c r="CA890" s="398">
        <f t="shared" si="3956"/>
        <v>0</v>
      </c>
      <c r="CB890" s="398">
        <f t="shared" si="3957"/>
        <v>0</v>
      </c>
      <c r="CC890" s="465">
        <f t="shared" si="3958"/>
        <v>0</v>
      </c>
      <c r="CD890" s="111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4">
        <f t="shared" si="3960"/>
        <v>0</v>
      </c>
      <c r="CF890" s="1115">
        <f t="shared" si="3960"/>
        <v>0</v>
      </c>
      <c r="CG890" s="1115">
        <f t="shared" si="3960"/>
        <v>0</v>
      </c>
      <c r="CH890" s="1115">
        <f t="shared" si="3960"/>
        <v>0</v>
      </c>
      <c r="CI890" s="1115">
        <f t="shared" si="3960"/>
        <v>0</v>
      </c>
      <c r="CJ890" s="1115">
        <f t="shared" si="3960"/>
        <v>0</v>
      </c>
      <c r="CK890" s="1116">
        <f t="shared" si="3960"/>
        <v>0</v>
      </c>
      <c r="CL890" s="1116">
        <f t="shared" si="3960"/>
        <v>0</v>
      </c>
      <c r="CM890" s="1116">
        <f t="shared" si="3960"/>
        <v>0</v>
      </c>
      <c r="CN890" s="1115">
        <f t="shared" si="3960"/>
        <v>0</v>
      </c>
      <c r="CO890" s="1115">
        <f t="shared" si="3960"/>
        <v>0</v>
      </c>
      <c r="CP890" s="1115">
        <f t="shared" si="3960"/>
        <v>0</v>
      </c>
      <c r="CQ890" s="1115">
        <f t="shared" si="3960"/>
        <v>0</v>
      </c>
      <c r="CR890" s="1115">
        <f t="shared" si="3960"/>
        <v>0</v>
      </c>
      <c r="CS890" s="1114">
        <f t="shared" si="3960"/>
        <v>0</v>
      </c>
      <c r="CT890" s="1117">
        <f t="shared" si="3960"/>
        <v>0</v>
      </c>
      <c r="CU890" s="312">
        <f t="shared" si="3961"/>
        <v>0</v>
      </c>
      <c r="CV890" s="313">
        <f t="shared" si="3962"/>
        <v>0</v>
      </c>
      <c r="CW890" s="314">
        <f t="shared" si="3963"/>
        <v>0</v>
      </c>
      <c r="CX890" s="314">
        <f t="shared" si="3964"/>
        <v>0</v>
      </c>
      <c r="CY890" s="314">
        <f t="shared" si="3965"/>
        <v>0</v>
      </c>
      <c r="CZ890" s="314">
        <f t="shared" si="3966"/>
        <v>0</v>
      </c>
      <c r="DA890" s="314">
        <f t="shared" si="3967"/>
        <v>0</v>
      </c>
      <c r="DB890" s="315">
        <f t="shared" si="3968"/>
        <v>0</v>
      </c>
      <c r="DC890" s="315">
        <f t="shared" si="3969"/>
        <v>0</v>
      </c>
      <c r="DD890" s="315">
        <f t="shared" si="3970"/>
        <v>0</v>
      </c>
      <c r="DE890" s="314">
        <f t="shared" si="3971"/>
        <v>0</v>
      </c>
      <c r="DF890" s="314">
        <f t="shared" si="3972"/>
        <v>0</v>
      </c>
      <c r="DG890" s="314">
        <f t="shared" si="3973"/>
        <v>0</v>
      </c>
      <c r="DH890" s="314">
        <f t="shared" si="3974"/>
        <v>0</v>
      </c>
      <c r="DI890" s="314">
        <f t="shared" si="3975"/>
        <v>0</v>
      </c>
      <c r="DJ890" s="313">
        <f t="shared" si="3976"/>
        <v>0</v>
      </c>
      <c r="DK890" s="312">
        <f t="shared" si="3977"/>
        <v>0</v>
      </c>
      <c r="DL890" s="428">
        <f t="shared" si="3978"/>
        <v>17</v>
      </c>
      <c r="DM890" s="66">
        <f t="shared" si="3979"/>
        <v>17</v>
      </c>
      <c r="DN890" s="66">
        <f t="shared" si="3980"/>
        <v>17</v>
      </c>
      <c r="DO890" s="66">
        <f t="shared" si="3981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3998">SUM(B675)</f>
        <v>0</v>
      </c>
      <c r="C891" s="580">
        <f t="shared" si="3998"/>
        <v>0</v>
      </c>
      <c r="D891" s="580">
        <f t="shared" si="3998"/>
        <v>0</v>
      </c>
      <c r="E891" s="580">
        <f t="shared" si="3998"/>
        <v>0</v>
      </c>
      <c r="F891" s="580">
        <f t="shared" si="3998"/>
        <v>0</v>
      </c>
      <c r="G891" s="580">
        <f t="shared" si="3998"/>
        <v>0</v>
      </c>
      <c r="H891" s="580">
        <f t="shared" si="3998"/>
        <v>0</v>
      </c>
      <c r="I891" s="580">
        <f t="shared" si="3998"/>
        <v>0</v>
      </c>
      <c r="J891" s="580">
        <f t="shared" si="3998"/>
        <v>0</v>
      </c>
      <c r="K891" s="580">
        <f t="shared" ref="K891:R891" si="3999">SUM(K675)</f>
        <v>0</v>
      </c>
      <c r="L891" s="580">
        <f t="shared" si="3999"/>
        <v>0</v>
      </c>
      <c r="M891" s="580">
        <f t="shared" si="3999"/>
        <v>0</v>
      </c>
      <c r="N891" s="580">
        <f t="shared" si="3999"/>
        <v>0</v>
      </c>
      <c r="O891" s="580">
        <f t="shared" si="3999"/>
        <v>0</v>
      </c>
      <c r="P891" s="580">
        <f t="shared" si="3999"/>
        <v>0</v>
      </c>
      <c r="Q891" s="580">
        <f t="shared" si="3999"/>
        <v>0</v>
      </c>
      <c r="R891" s="580">
        <f t="shared" si="3999"/>
        <v>0</v>
      </c>
      <c r="S891" s="579"/>
      <c r="T891" s="580">
        <f t="shared" ref="T891:AB891" si="4000">SUM(T675)</f>
        <v>0</v>
      </c>
      <c r="U891" s="580">
        <f t="shared" si="4000"/>
        <v>0</v>
      </c>
      <c r="V891" s="580">
        <f t="shared" si="4000"/>
        <v>0</v>
      </c>
      <c r="W891" s="580">
        <f t="shared" si="4000"/>
        <v>0</v>
      </c>
      <c r="X891" s="580">
        <f t="shared" si="4000"/>
        <v>0</v>
      </c>
      <c r="Y891" s="580">
        <f t="shared" si="4000"/>
        <v>0</v>
      </c>
      <c r="Z891" s="580">
        <f t="shared" si="4000"/>
        <v>0</v>
      </c>
      <c r="AA891" s="580">
        <f t="shared" si="4000"/>
        <v>0</v>
      </c>
      <c r="AB891" s="580">
        <f t="shared" si="4000"/>
        <v>0</v>
      </c>
      <c r="AC891" s="580">
        <f t="shared" ref="AC891:AJ891" si="4001">SUM(AC675)</f>
        <v>0</v>
      </c>
      <c r="AD891" s="580">
        <f t="shared" si="4001"/>
        <v>0</v>
      </c>
      <c r="AE891" s="580">
        <f t="shared" si="4001"/>
        <v>0</v>
      </c>
      <c r="AF891" s="580">
        <f t="shared" si="4001"/>
        <v>0</v>
      </c>
      <c r="AG891" s="580">
        <f t="shared" si="4001"/>
        <v>0</v>
      </c>
      <c r="AH891" s="580">
        <f t="shared" si="4001"/>
        <v>0</v>
      </c>
      <c r="AI891" s="580">
        <f t="shared" si="4001"/>
        <v>0</v>
      </c>
      <c r="AJ891" s="580">
        <f t="shared" si="4001"/>
        <v>0</v>
      </c>
      <c r="AK891" s="579"/>
      <c r="AL891" s="580">
        <f t="shared" ref="AL891:AT891" si="4002">SUM(AL675)</f>
        <v>0</v>
      </c>
      <c r="AM891" s="580">
        <f t="shared" si="4002"/>
        <v>0</v>
      </c>
      <c r="AN891" s="580">
        <f t="shared" si="4002"/>
        <v>0</v>
      </c>
      <c r="AO891" s="580">
        <f t="shared" si="4002"/>
        <v>0</v>
      </c>
      <c r="AP891" s="580">
        <f t="shared" si="4002"/>
        <v>0</v>
      </c>
      <c r="AQ891" s="580">
        <f t="shared" si="4002"/>
        <v>0</v>
      </c>
      <c r="AR891" s="580">
        <f t="shared" si="4002"/>
        <v>0</v>
      </c>
      <c r="AS891" s="580">
        <f t="shared" si="4002"/>
        <v>0</v>
      </c>
      <c r="AT891" s="580">
        <f t="shared" si="4002"/>
        <v>0</v>
      </c>
      <c r="AU891" s="580">
        <f t="shared" ref="AU891:BB891" si="4003">SUM(AU675)</f>
        <v>0</v>
      </c>
      <c r="AV891" s="580">
        <f t="shared" si="4003"/>
        <v>0</v>
      </c>
      <c r="AW891" s="580">
        <f t="shared" si="4003"/>
        <v>0</v>
      </c>
      <c r="AX891" s="580">
        <f t="shared" si="4003"/>
        <v>0</v>
      </c>
      <c r="AY891" s="580">
        <f t="shared" si="4003"/>
        <v>0</v>
      </c>
      <c r="AZ891" s="580">
        <f t="shared" si="4003"/>
        <v>0</v>
      </c>
      <c r="BA891" s="580">
        <f t="shared" si="4003"/>
        <v>0</v>
      </c>
      <c r="BB891" s="580">
        <f t="shared" si="4003"/>
        <v>0</v>
      </c>
      <c r="BC891" s="579"/>
      <c r="BD891" s="580">
        <f t="shared" ref="BD891:BL891" si="4004">SUM(BD675)</f>
        <v>0</v>
      </c>
      <c r="BE891" s="580">
        <f t="shared" si="4004"/>
        <v>0</v>
      </c>
      <c r="BF891" s="580">
        <f t="shared" si="4004"/>
        <v>0</v>
      </c>
      <c r="BG891" s="580">
        <f t="shared" si="4004"/>
        <v>0</v>
      </c>
      <c r="BH891" s="580">
        <f t="shared" si="4004"/>
        <v>0</v>
      </c>
      <c r="BI891" s="580">
        <f t="shared" si="4004"/>
        <v>0</v>
      </c>
      <c r="BJ891" s="580">
        <f t="shared" si="4004"/>
        <v>0</v>
      </c>
      <c r="BK891" s="580">
        <f t="shared" si="4004"/>
        <v>0</v>
      </c>
      <c r="BL891" s="580">
        <f t="shared" si="4004"/>
        <v>0</v>
      </c>
      <c r="BM891" s="580">
        <f t="shared" ref="BM891:BT891" si="4005">SUM(BM675)</f>
        <v>0</v>
      </c>
      <c r="BN891" s="580">
        <f t="shared" si="4005"/>
        <v>0</v>
      </c>
      <c r="BO891" s="580">
        <f t="shared" si="4005"/>
        <v>0</v>
      </c>
      <c r="BP891" s="580">
        <f t="shared" si="4005"/>
        <v>0</v>
      </c>
      <c r="BQ891" s="580">
        <f t="shared" si="4005"/>
        <v>0</v>
      </c>
      <c r="BR891" s="580">
        <f t="shared" si="4005"/>
        <v>0</v>
      </c>
      <c r="BS891" s="580">
        <f t="shared" si="4005"/>
        <v>0</v>
      </c>
      <c r="BT891" s="580">
        <f t="shared" si="4005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55"/>
        <v>0</v>
      </c>
      <c r="CA891" s="398">
        <f t="shared" si="3956"/>
        <v>0</v>
      </c>
      <c r="CB891" s="398">
        <f t="shared" si="3957"/>
        <v>0</v>
      </c>
      <c r="CC891" s="465">
        <f t="shared" si="3958"/>
        <v>0</v>
      </c>
      <c r="CD891" s="111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4">
        <f t="shared" si="3960"/>
        <v>0</v>
      </c>
      <c r="CF891" s="1115">
        <f t="shared" si="3960"/>
        <v>0</v>
      </c>
      <c r="CG891" s="1115">
        <f t="shared" si="3960"/>
        <v>0</v>
      </c>
      <c r="CH891" s="1115">
        <f t="shared" si="3960"/>
        <v>0</v>
      </c>
      <c r="CI891" s="1115">
        <f t="shared" si="3960"/>
        <v>0</v>
      </c>
      <c r="CJ891" s="1115">
        <f t="shared" si="3960"/>
        <v>0</v>
      </c>
      <c r="CK891" s="1116">
        <f t="shared" si="3960"/>
        <v>0</v>
      </c>
      <c r="CL891" s="1116">
        <f t="shared" si="3960"/>
        <v>0</v>
      </c>
      <c r="CM891" s="1116">
        <f t="shared" si="3960"/>
        <v>0</v>
      </c>
      <c r="CN891" s="1115">
        <f t="shared" si="3960"/>
        <v>0</v>
      </c>
      <c r="CO891" s="1115">
        <f t="shared" si="3960"/>
        <v>0</v>
      </c>
      <c r="CP891" s="1115">
        <f t="shared" si="3960"/>
        <v>0</v>
      </c>
      <c r="CQ891" s="1115">
        <f t="shared" si="3960"/>
        <v>0</v>
      </c>
      <c r="CR891" s="1115">
        <f t="shared" si="3960"/>
        <v>0</v>
      </c>
      <c r="CS891" s="1114">
        <f t="shared" si="3960"/>
        <v>0</v>
      </c>
      <c r="CT891" s="1117">
        <f t="shared" si="3960"/>
        <v>0</v>
      </c>
      <c r="CU891" s="312">
        <f t="shared" si="3961"/>
        <v>0</v>
      </c>
      <c r="CV891" s="313">
        <f t="shared" si="3962"/>
        <v>0</v>
      </c>
      <c r="CW891" s="314">
        <f t="shared" si="3963"/>
        <v>0</v>
      </c>
      <c r="CX891" s="314">
        <f t="shared" si="3964"/>
        <v>0</v>
      </c>
      <c r="CY891" s="314">
        <f t="shared" si="3965"/>
        <v>0</v>
      </c>
      <c r="CZ891" s="314">
        <f t="shared" si="3966"/>
        <v>0</v>
      </c>
      <c r="DA891" s="314">
        <f t="shared" si="3967"/>
        <v>0</v>
      </c>
      <c r="DB891" s="315">
        <f t="shared" si="3968"/>
        <v>0</v>
      </c>
      <c r="DC891" s="315">
        <f t="shared" si="3969"/>
        <v>0</v>
      </c>
      <c r="DD891" s="315">
        <f t="shared" si="3970"/>
        <v>0</v>
      </c>
      <c r="DE891" s="314">
        <f t="shared" si="3971"/>
        <v>0</v>
      </c>
      <c r="DF891" s="314">
        <f t="shared" si="3972"/>
        <v>0</v>
      </c>
      <c r="DG891" s="314">
        <f t="shared" si="3973"/>
        <v>0</v>
      </c>
      <c r="DH891" s="314">
        <f t="shared" si="3974"/>
        <v>0</v>
      </c>
      <c r="DI891" s="314">
        <f t="shared" si="3975"/>
        <v>0</v>
      </c>
      <c r="DJ891" s="313">
        <f t="shared" si="3976"/>
        <v>0</v>
      </c>
      <c r="DK891" s="312">
        <f t="shared" si="3977"/>
        <v>0</v>
      </c>
      <c r="DL891" s="428">
        <f t="shared" si="3978"/>
        <v>17</v>
      </c>
      <c r="DM891" s="66">
        <f t="shared" si="3979"/>
        <v>17</v>
      </c>
      <c r="DN891" s="66">
        <f t="shared" si="3980"/>
        <v>17</v>
      </c>
      <c r="DO891" s="66">
        <f t="shared" si="3981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06">SUM(B680)</f>
        <v>0</v>
      </c>
      <c r="C892" s="580">
        <f t="shared" si="4006"/>
        <v>0</v>
      </c>
      <c r="D892" s="580">
        <f t="shared" si="4006"/>
        <v>0</v>
      </c>
      <c r="E892" s="580">
        <f t="shared" si="4006"/>
        <v>0</v>
      </c>
      <c r="F892" s="580">
        <f t="shared" si="4006"/>
        <v>0</v>
      </c>
      <c r="G892" s="580">
        <f t="shared" si="4006"/>
        <v>0</v>
      </c>
      <c r="H892" s="580">
        <f t="shared" si="4006"/>
        <v>0</v>
      </c>
      <c r="I892" s="580">
        <f t="shared" si="4006"/>
        <v>0</v>
      </c>
      <c r="J892" s="580">
        <f t="shared" si="4006"/>
        <v>0</v>
      </c>
      <c r="K892" s="580">
        <f t="shared" ref="K892:R892" si="4007">SUM(K680)</f>
        <v>0</v>
      </c>
      <c r="L892" s="580">
        <f t="shared" si="4007"/>
        <v>0</v>
      </c>
      <c r="M892" s="580">
        <f t="shared" si="4007"/>
        <v>0</v>
      </c>
      <c r="N892" s="580">
        <f t="shared" si="4007"/>
        <v>0</v>
      </c>
      <c r="O892" s="580">
        <f t="shared" si="4007"/>
        <v>0</v>
      </c>
      <c r="P892" s="580">
        <f t="shared" si="4007"/>
        <v>0</v>
      </c>
      <c r="Q892" s="580">
        <f t="shared" si="4007"/>
        <v>0</v>
      </c>
      <c r="R892" s="580">
        <f t="shared" si="4007"/>
        <v>0</v>
      </c>
      <c r="S892" s="579"/>
      <c r="T892" s="580">
        <f t="shared" ref="T892:AB892" si="4008">SUM(T680)</f>
        <v>0</v>
      </c>
      <c r="U892" s="580">
        <f t="shared" si="4008"/>
        <v>0</v>
      </c>
      <c r="V892" s="580">
        <f t="shared" si="4008"/>
        <v>0</v>
      </c>
      <c r="W892" s="580">
        <f t="shared" si="4008"/>
        <v>0</v>
      </c>
      <c r="X892" s="580">
        <f t="shared" si="4008"/>
        <v>0</v>
      </c>
      <c r="Y892" s="580">
        <f t="shared" si="4008"/>
        <v>0</v>
      </c>
      <c r="Z892" s="580">
        <f t="shared" si="4008"/>
        <v>0</v>
      </c>
      <c r="AA892" s="580">
        <f t="shared" si="4008"/>
        <v>0</v>
      </c>
      <c r="AB892" s="580">
        <f t="shared" si="4008"/>
        <v>0</v>
      </c>
      <c r="AC892" s="580">
        <f t="shared" ref="AC892:AJ892" si="4009">SUM(AC680)</f>
        <v>0</v>
      </c>
      <c r="AD892" s="580">
        <f t="shared" si="4009"/>
        <v>0</v>
      </c>
      <c r="AE892" s="580">
        <f t="shared" si="4009"/>
        <v>0</v>
      </c>
      <c r="AF892" s="580">
        <f t="shared" si="4009"/>
        <v>0</v>
      </c>
      <c r="AG892" s="580">
        <f t="shared" si="4009"/>
        <v>0</v>
      </c>
      <c r="AH892" s="580">
        <f t="shared" si="4009"/>
        <v>0</v>
      </c>
      <c r="AI892" s="580">
        <f t="shared" si="4009"/>
        <v>0</v>
      </c>
      <c r="AJ892" s="580">
        <f t="shared" si="4009"/>
        <v>0</v>
      </c>
      <c r="AK892" s="579"/>
      <c r="AL892" s="580">
        <f t="shared" ref="AL892:AT892" si="4010">SUM(AL680)</f>
        <v>0</v>
      </c>
      <c r="AM892" s="580">
        <f t="shared" si="4010"/>
        <v>0</v>
      </c>
      <c r="AN892" s="580">
        <f t="shared" si="4010"/>
        <v>0</v>
      </c>
      <c r="AO892" s="580">
        <f t="shared" si="4010"/>
        <v>0</v>
      </c>
      <c r="AP892" s="580">
        <f t="shared" si="4010"/>
        <v>0</v>
      </c>
      <c r="AQ892" s="580">
        <f t="shared" si="4010"/>
        <v>0</v>
      </c>
      <c r="AR892" s="580">
        <f t="shared" si="4010"/>
        <v>0</v>
      </c>
      <c r="AS892" s="580">
        <f t="shared" si="4010"/>
        <v>0</v>
      </c>
      <c r="AT892" s="580">
        <f t="shared" si="4010"/>
        <v>0</v>
      </c>
      <c r="AU892" s="580">
        <f t="shared" ref="AU892:BB892" si="4011">SUM(AU680)</f>
        <v>0</v>
      </c>
      <c r="AV892" s="580">
        <f t="shared" si="4011"/>
        <v>0</v>
      </c>
      <c r="AW892" s="580">
        <f t="shared" si="4011"/>
        <v>0</v>
      </c>
      <c r="AX892" s="580">
        <f t="shared" si="4011"/>
        <v>0</v>
      </c>
      <c r="AY892" s="580">
        <f t="shared" si="4011"/>
        <v>0</v>
      </c>
      <c r="AZ892" s="580">
        <f t="shared" si="4011"/>
        <v>0</v>
      </c>
      <c r="BA892" s="580">
        <f t="shared" si="4011"/>
        <v>0</v>
      </c>
      <c r="BB892" s="580">
        <f t="shared" si="4011"/>
        <v>0</v>
      </c>
      <c r="BC892" s="579"/>
      <c r="BD892" s="580">
        <f t="shared" ref="BD892:BL892" si="4012">SUM(BD680)</f>
        <v>0</v>
      </c>
      <c r="BE892" s="580">
        <f t="shared" si="4012"/>
        <v>0</v>
      </c>
      <c r="BF892" s="580">
        <f t="shared" si="4012"/>
        <v>0</v>
      </c>
      <c r="BG892" s="580">
        <f t="shared" si="4012"/>
        <v>0</v>
      </c>
      <c r="BH892" s="580">
        <f t="shared" si="4012"/>
        <v>0</v>
      </c>
      <c r="BI892" s="580">
        <f t="shared" si="4012"/>
        <v>0</v>
      </c>
      <c r="BJ892" s="580">
        <f t="shared" si="4012"/>
        <v>0</v>
      </c>
      <c r="BK892" s="580">
        <f t="shared" si="4012"/>
        <v>0</v>
      </c>
      <c r="BL892" s="580">
        <f t="shared" si="4012"/>
        <v>0</v>
      </c>
      <c r="BM892" s="580">
        <f t="shared" ref="BM892:BT892" si="4013">SUM(BM680)</f>
        <v>0</v>
      </c>
      <c r="BN892" s="580">
        <f t="shared" si="4013"/>
        <v>0</v>
      </c>
      <c r="BO892" s="580">
        <f t="shared" si="4013"/>
        <v>0</v>
      </c>
      <c r="BP892" s="580">
        <f t="shared" si="4013"/>
        <v>0</v>
      </c>
      <c r="BQ892" s="580">
        <f t="shared" si="4013"/>
        <v>0</v>
      </c>
      <c r="BR892" s="580">
        <f t="shared" si="4013"/>
        <v>0</v>
      </c>
      <c r="BS892" s="580">
        <f t="shared" si="4013"/>
        <v>0</v>
      </c>
      <c r="BT892" s="580">
        <f t="shared" si="4013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55"/>
        <v>0</v>
      </c>
      <c r="CA892" s="398">
        <f t="shared" si="3956"/>
        <v>0</v>
      </c>
      <c r="CB892" s="398">
        <f t="shared" si="3957"/>
        <v>0</v>
      </c>
      <c r="CC892" s="465">
        <f t="shared" si="3958"/>
        <v>0</v>
      </c>
      <c r="CD892" s="111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4">
        <f t="shared" si="3960"/>
        <v>0</v>
      </c>
      <c r="CF892" s="1115">
        <f t="shared" si="3960"/>
        <v>0</v>
      </c>
      <c r="CG892" s="1115">
        <f t="shared" si="3960"/>
        <v>0</v>
      </c>
      <c r="CH892" s="1115">
        <f t="shared" si="3960"/>
        <v>0</v>
      </c>
      <c r="CI892" s="1115">
        <f t="shared" si="3960"/>
        <v>0</v>
      </c>
      <c r="CJ892" s="1115">
        <f t="shared" si="3960"/>
        <v>0</v>
      </c>
      <c r="CK892" s="1116">
        <f t="shared" si="3960"/>
        <v>0</v>
      </c>
      <c r="CL892" s="1116">
        <f t="shared" si="3960"/>
        <v>0</v>
      </c>
      <c r="CM892" s="1116">
        <f t="shared" si="3960"/>
        <v>0</v>
      </c>
      <c r="CN892" s="1115">
        <f t="shared" si="3960"/>
        <v>0</v>
      </c>
      <c r="CO892" s="1115">
        <f t="shared" si="3960"/>
        <v>0</v>
      </c>
      <c r="CP892" s="1115">
        <f t="shared" si="3960"/>
        <v>0</v>
      </c>
      <c r="CQ892" s="1115">
        <f t="shared" si="3960"/>
        <v>0</v>
      </c>
      <c r="CR892" s="1115">
        <f t="shared" si="3960"/>
        <v>0</v>
      </c>
      <c r="CS892" s="1114">
        <f t="shared" si="3960"/>
        <v>0</v>
      </c>
      <c r="CT892" s="1117">
        <f t="shared" si="3960"/>
        <v>0</v>
      </c>
      <c r="CU892" s="312">
        <f t="shared" si="3961"/>
        <v>0</v>
      </c>
      <c r="CV892" s="313">
        <f t="shared" si="3962"/>
        <v>0</v>
      </c>
      <c r="CW892" s="314">
        <f t="shared" si="3963"/>
        <v>0</v>
      </c>
      <c r="CX892" s="314">
        <f t="shared" si="3964"/>
        <v>0</v>
      </c>
      <c r="CY892" s="314">
        <f t="shared" si="3965"/>
        <v>0</v>
      </c>
      <c r="CZ892" s="314">
        <f t="shared" si="3966"/>
        <v>0</v>
      </c>
      <c r="DA892" s="314">
        <f t="shared" si="3967"/>
        <v>0</v>
      </c>
      <c r="DB892" s="315">
        <f t="shared" si="3968"/>
        <v>0</v>
      </c>
      <c r="DC892" s="315">
        <f t="shared" si="3969"/>
        <v>0</v>
      </c>
      <c r="DD892" s="315">
        <f t="shared" si="3970"/>
        <v>0</v>
      </c>
      <c r="DE892" s="314">
        <f t="shared" si="3971"/>
        <v>0</v>
      </c>
      <c r="DF892" s="314">
        <f t="shared" si="3972"/>
        <v>0</v>
      </c>
      <c r="DG892" s="314">
        <f t="shared" si="3973"/>
        <v>0</v>
      </c>
      <c r="DH892" s="314">
        <f t="shared" si="3974"/>
        <v>0</v>
      </c>
      <c r="DI892" s="314">
        <f t="shared" si="3975"/>
        <v>0</v>
      </c>
      <c r="DJ892" s="313">
        <f t="shared" si="3976"/>
        <v>0</v>
      </c>
      <c r="DK892" s="312">
        <f t="shared" si="3977"/>
        <v>0</v>
      </c>
      <c r="DL892" s="428">
        <f t="shared" si="3978"/>
        <v>17</v>
      </c>
      <c r="DM892" s="66">
        <f t="shared" si="3979"/>
        <v>17</v>
      </c>
      <c r="DN892" s="66">
        <f t="shared" si="3980"/>
        <v>17</v>
      </c>
      <c r="DO892" s="66">
        <f t="shared" si="3981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14">SUM(B685)</f>
        <v>0</v>
      </c>
      <c r="C893" s="580">
        <f t="shared" si="4014"/>
        <v>0</v>
      </c>
      <c r="D893" s="580">
        <f t="shared" si="4014"/>
        <v>0</v>
      </c>
      <c r="E893" s="580">
        <f t="shared" si="4014"/>
        <v>0</v>
      </c>
      <c r="F893" s="580">
        <f t="shared" si="4014"/>
        <v>0</v>
      </c>
      <c r="G893" s="580">
        <f t="shared" si="4014"/>
        <v>0</v>
      </c>
      <c r="H893" s="580">
        <f t="shared" si="4014"/>
        <v>0</v>
      </c>
      <c r="I893" s="580">
        <f t="shared" si="4014"/>
        <v>0</v>
      </c>
      <c r="J893" s="580">
        <f t="shared" si="4014"/>
        <v>0</v>
      </c>
      <c r="K893" s="580">
        <f t="shared" ref="K893:R893" si="4015">SUM(K685)</f>
        <v>0</v>
      </c>
      <c r="L893" s="580">
        <f t="shared" si="4015"/>
        <v>0</v>
      </c>
      <c r="M893" s="580">
        <f t="shared" si="4015"/>
        <v>0</v>
      </c>
      <c r="N893" s="580">
        <f t="shared" si="4015"/>
        <v>0</v>
      </c>
      <c r="O893" s="580">
        <f t="shared" si="4015"/>
        <v>0</v>
      </c>
      <c r="P893" s="580">
        <f t="shared" si="4015"/>
        <v>0</v>
      </c>
      <c r="Q893" s="580">
        <f t="shared" si="4015"/>
        <v>0</v>
      </c>
      <c r="R893" s="580">
        <f t="shared" si="4015"/>
        <v>0</v>
      </c>
      <c r="S893" s="579"/>
      <c r="T893" s="580">
        <f t="shared" ref="T893:AB893" si="4016">SUM(T685)</f>
        <v>0</v>
      </c>
      <c r="U893" s="580">
        <f t="shared" si="4016"/>
        <v>0</v>
      </c>
      <c r="V893" s="580">
        <f t="shared" si="4016"/>
        <v>0</v>
      </c>
      <c r="W893" s="580">
        <f t="shared" si="4016"/>
        <v>0</v>
      </c>
      <c r="X893" s="580">
        <f t="shared" si="4016"/>
        <v>0</v>
      </c>
      <c r="Y893" s="580">
        <f t="shared" si="4016"/>
        <v>0</v>
      </c>
      <c r="Z893" s="580">
        <f t="shared" si="4016"/>
        <v>0</v>
      </c>
      <c r="AA893" s="580">
        <f t="shared" si="4016"/>
        <v>0</v>
      </c>
      <c r="AB893" s="580">
        <f t="shared" si="4016"/>
        <v>0</v>
      </c>
      <c r="AC893" s="580">
        <f t="shared" ref="AC893:AJ893" si="4017">SUM(AC685)</f>
        <v>0</v>
      </c>
      <c r="AD893" s="580">
        <f t="shared" si="4017"/>
        <v>0</v>
      </c>
      <c r="AE893" s="580">
        <f t="shared" si="4017"/>
        <v>0</v>
      </c>
      <c r="AF893" s="580">
        <f t="shared" si="4017"/>
        <v>0</v>
      </c>
      <c r="AG893" s="580">
        <f t="shared" si="4017"/>
        <v>0</v>
      </c>
      <c r="AH893" s="580">
        <f t="shared" si="4017"/>
        <v>0</v>
      </c>
      <c r="AI893" s="580">
        <f t="shared" si="4017"/>
        <v>0</v>
      </c>
      <c r="AJ893" s="580">
        <f t="shared" si="4017"/>
        <v>0</v>
      </c>
      <c r="AK893" s="579"/>
      <c r="AL893" s="580">
        <f t="shared" ref="AL893:AT893" si="4018">SUM(AL685)</f>
        <v>0</v>
      </c>
      <c r="AM893" s="580">
        <f t="shared" si="4018"/>
        <v>0</v>
      </c>
      <c r="AN893" s="580">
        <f t="shared" si="4018"/>
        <v>0</v>
      </c>
      <c r="AO893" s="580">
        <f t="shared" si="4018"/>
        <v>0</v>
      </c>
      <c r="AP893" s="580">
        <f t="shared" si="4018"/>
        <v>0</v>
      </c>
      <c r="AQ893" s="580">
        <f t="shared" si="4018"/>
        <v>0</v>
      </c>
      <c r="AR893" s="580">
        <f t="shared" si="4018"/>
        <v>0</v>
      </c>
      <c r="AS893" s="580">
        <f t="shared" si="4018"/>
        <v>0</v>
      </c>
      <c r="AT893" s="580">
        <f t="shared" si="4018"/>
        <v>0</v>
      </c>
      <c r="AU893" s="580">
        <f t="shared" ref="AU893:BB893" si="4019">SUM(AU685)</f>
        <v>0</v>
      </c>
      <c r="AV893" s="580">
        <f t="shared" si="4019"/>
        <v>0</v>
      </c>
      <c r="AW893" s="580">
        <f t="shared" si="4019"/>
        <v>0</v>
      </c>
      <c r="AX893" s="580">
        <f t="shared" si="4019"/>
        <v>0</v>
      </c>
      <c r="AY893" s="580">
        <f t="shared" si="4019"/>
        <v>0</v>
      </c>
      <c r="AZ893" s="580">
        <f t="shared" si="4019"/>
        <v>0</v>
      </c>
      <c r="BA893" s="580">
        <f t="shared" si="4019"/>
        <v>0</v>
      </c>
      <c r="BB893" s="580">
        <f t="shared" si="4019"/>
        <v>0</v>
      </c>
      <c r="BC893" s="579"/>
      <c r="BD893" s="580">
        <f t="shared" ref="BD893:BL893" si="4020">SUM(BD685)</f>
        <v>0</v>
      </c>
      <c r="BE893" s="580">
        <f t="shared" si="4020"/>
        <v>0</v>
      </c>
      <c r="BF893" s="580">
        <f t="shared" si="4020"/>
        <v>0</v>
      </c>
      <c r="BG893" s="580">
        <f t="shared" si="4020"/>
        <v>0</v>
      </c>
      <c r="BH893" s="580">
        <f t="shared" si="4020"/>
        <v>0</v>
      </c>
      <c r="BI893" s="580">
        <f t="shared" si="4020"/>
        <v>0</v>
      </c>
      <c r="BJ893" s="580">
        <f t="shared" si="4020"/>
        <v>0</v>
      </c>
      <c r="BK893" s="580">
        <f t="shared" si="4020"/>
        <v>0</v>
      </c>
      <c r="BL893" s="580">
        <f t="shared" si="4020"/>
        <v>0</v>
      </c>
      <c r="BM893" s="580">
        <f t="shared" ref="BM893:BT893" si="4021">SUM(BM685)</f>
        <v>0</v>
      </c>
      <c r="BN893" s="580">
        <f t="shared" si="4021"/>
        <v>0</v>
      </c>
      <c r="BO893" s="580">
        <f t="shared" si="4021"/>
        <v>0</v>
      </c>
      <c r="BP893" s="580">
        <f t="shared" si="4021"/>
        <v>0</v>
      </c>
      <c r="BQ893" s="580">
        <f t="shared" si="4021"/>
        <v>0</v>
      </c>
      <c r="BR893" s="580">
        <f t="shared" si="4021"/>
        <v>0</v>
      </c>
      <c r="BS893" s="580">
        <f t="shared" si="4021"/>
        <v>0</v>
      </c>
      <c r="BT893" s="580">
        <f t="shared" si="4021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55"/>
        <v>0</v>
      </c>
      <c r="CA893" s="398">
        <f t="shared" si="3956"/>
        <v>0</v>
      </c>
      <c r="CB893" s="398">
        <f t="shared" si="3957"/>
        <v>0</v>
      </c>
      <c r="CC893" s="465">
        <f t="shared" si="3958"/>
        <v>0</v>
      </c>
      <c r="CD893" s="111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4">
        <f t="shared" si="3960"/>
        <v>0</v>
      </c>
      <c r="CF893" s="1115">
        <f t="shared" si="3960"/>
        <v>0</v>
      </c>
      <c r="CG893" s="1115">
        <f t="shared" si="3960"/>
        <v>0</v>
      </c>
      <c r="CH893" s="1115">
        <f t="shared" si="3960"/>
        <v>0</v>
      </c>
      <c r="CI893" s="1115">
        <f t="shared" si="3960"/>
        <v>0</v>
      </c>
      <c r="CJ893" s="1115">
        <f t="shared" si="3960"/>
        <v>0</v>
      </c>
      <c r="CK893" s="1116">
        <f t="shared" si="3960"/>
        <v>0</v>
      </c>
      <c r="CL893" s="1116">
        <f t="shared" si="3960"/>
        <v>0</v>
      </c>
      <c r="CM893" s="1116">
        <f t="shared" si="3960"/>
        <v>0</v>
      </c>
      <c r="CN893" s="1115">
        <f t="shared" si="3960"/>
        <v>0</v>
      </c>
      <c r="CO893" s="1115">
        <f t="shared" si="3960"/>
        <v>0</v>
      </c>
      <c r="CP893" s="1115">
        <f t="shared" si="3960"/>
        <v>0</v>
      </c>
      <c r="CQ893" s="1115">
        <f t="shared" si="3960"/>
        <v>0</v>
      </c>
      <c r="CR893" s="1115">
        <f t="shared" si="3960"/>
        <v>0</v>
      </c>
      <c r="CS893" s="1114">
        <f t="shared" si="3960"/>
        <v>0</v>
      </c>
      <c r="CT893" s="1117">
        <f t="shared" si="3960"/>
        <v>0</v>
      </c>
      <c r="CU893" s="312">
        <f t="shared" si="3961"/>
        <v>0</v>
      </c>
      <c r="CV893" s="313">
        <f t="shared" si="3962"/>
        <v>0</v>
      </c>
      <c r="CW893" s="314">
        <f t="shared" si="3963"/>
        <v>0</v>
      </c>
      <c r="CX893" s="314">
        <f t="shared" si="3964"/>
        <v>0</v>
      </c>
      <c r="CY893" s="314">
        <f t="shared" si="3965"/>
        <v>0</v>
      </c>
      <c r="CZ893" s="314">
        <f t="shared" si="3966"/>
        <v>0</v>
      </c>
      <c r="DA893" s="314">
        <f t="shared" si="3967"/>
        <v>0</v>
      </c>
      <c r="DB893" s="315">
        <f t="shared" si="3968"/>
        <v>0</v>
      </c>
      <c r="DC893" s="315">
        <f t="shared" si="3969"/>
        <v>0</v>
      </c>
      <c r="DD893" s="315">
        <f t="shared" si="3970"/>
        <v>0</v>
      </c>
      <c r="DE893" s="314">
        <f t="shared" si="3971"/>
        <v>0</v>
      </c>
      <c r="DF893" s="314">
        <f t="shared" si="3972"/>
        <v>0</v>
      </c>
      <c r="DG893" s="314">
        <f t="shared" si="3973"/>
        <v>0</v>
      </c>
      <c r="DH893" s="314">
        <f t="shared" si="3974"/>
        <v>0</v>
      </c>
      <c r="DI893" s="314">
        <f t="shared" si="3975"/>
        <v>0</v>
      </c>
      <c r="DJ893" s="313">
        <f t="shared" si="3976"/>
        <v>0</v>
      </c>
      <c r="DK893" s="312">
        <f t="shared" si="3977"/>
        <v>0</v>
      </c>
      <c r="DL893" s="428">
        <f t="shared" si="3978"/>
        <v>17</v>
      </c>
      <c r="DM893" s="66">
        <f t="shared" si="3979"/>
        <v>17</v>
      </c>
      <c r="DN893" s="66">
        <f t="shared" si="3980"/>
        <v>17</v>
      </c>
      <c r="DO893" s="66">
        <f t="shared" si="3981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8"/>
      <c r="CE894" s="1155"/>
      <c r="CF894" s="1155"/>
      <c r="CG894" s="1155"/>
      <c r="CH894" s="1155"/>
      <c r="CI894" s="1155"/>
      <c r="CJ894" s="1155"/>
      <c r="CK894" s="1155"/>
      <c r="CL894" s="1155"/>
      <c r="CM894" s="1155"/>
      <c r="CN894" s="1155"/>
      <c r="CO894" s="1155"/>
      <c r="CP894" s="1155"/>
      <c r="CQ894" s="1155"/>
      <c r="CR894" s="1155"/>
      <c r="CS894" s="1155"/>
      <c r="CT894" s="1120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22">SUM(B690)</f>
        <v>0</v>
      </c>
      <c r="C895" s="580">
        <f t="shared" si="4022"/>
        <v>0</v>
      </c>
      <c r="D895" s="580">
        <f t="shared" si="4022"/>
        <v>0</v>
      </c>
      <c r="E895" s="580">
        <f t="shared" si="4022"/>
        <v>0</v>
      </c>
      <c r="F895" s="580">
        <f t="shared" si="4022"/>
        <v>0</v>
      </c>
      <c r="G895" s="580">
        <f t="shared" si="4022"/>
        <v>0</v>
      </c>
      <c r="H895" s="580">
        <f t="shared" si="4022"/>
        <v>0</v>
      </c>
      <c r="I895" s="580">
        <f t="shared" si="4022"/>
        <v>0</v>
      </c>
      <c r="J895" s="580">
        <f t="shared" si="4022"/>
        <v>0</v>
      </c>
      <c r="K895" s="580">
        <f t="shared" ref="K895:R895" si="4023">SUM(K690)</f>
        <v>0</v>
      </c>
      <c r="L895" s="580">
        <f t="shared" si="4023"/>
        <v>0</v>
      </c>
      <c r="M895" s="580">
        <f t="shared" si="4023"/>
        <v>0</v>
      </c>
      <c r="N895" s="580">
        <f t="shared" si="4023"/>
        <v>0</v>
      </c>
      <c r="O895" s="580">
        <f t="shared" si="4023"/>
        <v>0</v>
      </c>
      <c r="P895" s="580">
        <f t="shared" si="4023"/>
        <v>0</v>
      </c>
      <c r="Q895" s="580">
        <f t="shared" si="4023"/>
        <v>0</v>
      </c>
      <c r="R895" s="580">
        <f t="shared" si="4023"/>
        <v>0</v>
      </c>
      <c r="S895" s="579"/>
      <c r="T895" s="580">
        <f t="shared" ref="T895:AB895" si="4024">SUM(T690)</f>
        <v>0</v>
      </c>
      <c r="U895" s="580">
        <f t="shared" si="4024"/>
        <v>0</v>
      </c>
      <c r="V895" s="580">
        <f t="shared" si="4024"/>
        <v>0</v>
      </c>
      <c r="W895" s="580">
        <f t="shared" si="4024"/>
        <v>0</v>
      </c>
      <c r="X895" s="580">
        <f t="shared" si="4024"/>
        <v>0</v>
      </c>
      <c r="Y895" s="580">
        <f t="shared" si="4024"/>
        <v>0</v>
      </c>
      <c r="Z895" s="580">
        <f t="shared" si="4024"/>
        <v>0</v>
      </c>
      <c r="AA895" s="580">
        <f t="shared" si="4024"/>
        <v>0</v>
      </c>
      <c r="AB895" s="580">
        <f t="shared" si="4024"/>
        <v>0</v>
      </c>
      <c r="AC895" s="580">
        <f t="shared" ref="AC895:AJ895" si="4025">SUM(AC690)</f>
        <v>0</v>
      </c>
      <c r="AD895" s="580">
        <f t="shared" si="4025"/>
        <v>0</v>
      </c>
      <c r="AE895" s="580">
        <f t="shared" si="4025"/>
        <v>0</v>
      </c>
      <c r="AF895" s="580">
        <f t="shared" si="4025"/>
        <v>0</v>
      </c>
      <c r="AG895" s="580">
        <f t="shared" si="4025"/>
        <v>0</v>
      </c>
      <c r="AH895" s="580">
        <f t="shared" si="4025"/>
        <v>0</v>
      </c>
      <c r="AI895" s="580">
        <f t="shared" si="4025"/>
        <v>0</v>
      </c>
      <c r="AJ895" s="580">
        <f t="shared" si="4025"/>
        <v>0</v>
      </c>
      <c r="AK895" s="579"/>
      <c r="AL895" s="580">
        <f t="shared" ref="AL895:AT895" si="4026">SUM(AL690)</f>
        <v>0</v>
      </c>
      <c r="AM895" s="580">
        <f t="shared" si="4026"/>
        <v>0</v>
      </c>
      <c r="AN895" s="580">
        <f t="shared" si="4026"/>
        <v>0</v>
      </c>
      <c r="AO895" s="580">
        <f t="shared" si="4026"/>
        <v>0</v>
      </c>
      <c r="AP895" s="580">
        <f t="shared" si="4026"/>
        <v>0</v>
      </c>
      <c r="AQ895" s="580">
        <f t="shared" si="4026"/>
        <v>0</v>
      </c>
      <c r="AR895" s="580">
        <f t="shared" si="4026"/>
        <v>0</v>
      </c>
      <c r="AS895" s="580">
        <f t="shared" si="4026"/>
        <v>0</v>
      </c>
      <c r="AT895" s="580">
        <f t="shared" si="4026"/>
        <v>0</v>
      </c>
      <c r="AU895" s="580">
        <f t="shared" ref="AU895:BB895" si="4027">SUM(AU690)</f>
        <v>0</v>
      </c>
      <c r="AV895" s="580">
        <f t="shared" si="4027"/>
        <v>0</v>
      </c>
      <c r="AW895" s="580">
        <f t="shared" si="4027"/>
        <v>0</v>
      </c>
      <c r="AX895" s="580">
        <f t="shared" si="4027"/>
        <v>0</v>
      </c>
      <c r="AY895" s="580">
        <f t="shared" si="4027"/>
        <v>0</v>
      </c>
      <c r="AZ895" s="580">
        <f t="shared" si="4027"/>
        <v>0</v>
      </c>
      <c r="BA895" s="580">
        <f t="shared" si="4027"/>
        <v>0</v>
      </c>
      <c r="BB895" s="580">
        <f t="shared" si="4027"/>
        <v>0</v>
      </c>
      <c r="BC895" s="579"/>
      <c r="BD895" s="580">
        <f t="shared" ref="BD895:BL895" si="4028">SUM(BD690)</f>
        <v>0</v>
      </c>
      <c r="BE895" s="580">
        <f t="shared" si="4028"/>
        <v>0</v>
      </c>
      <c r="BF895" s="580">
        <f t="shared" si="4028"/>
        <v>0</v>
      </c>
      <c r="BG895" s="580">
        <f t="shared" si="4028"/>
        <v>0</v>
      </c>
      <c r="BH895" s="580">
        <f t="shared" si="4028"/>
        <v>0</v>
      </c>
      <c r="BI895" s="580">
        <f t="shared" si="4028"/>
        <v>0</v>
      </c>
      <c r="BJ895" s="580">
        <f t="shared" si="4028"/>
        <v>0</v>
      </c>
      <c r="BK895" s="580">
        <f t="shared" si="4028"/>
        <v>0</v>
      </c>
      <c r="BL895" s="580">
        <f t="shared" si="4028"/>
        <v>0</v>
      </c>
      <c r="BM895" s="580">
        <f t="shared" ref="BM895:BT895" si="4029">SUM(BM690)</f>
        <v>0</v>
      </c>
      <c r="BN895" s="580">
        <f t="shared" si="4029"/>
        <v>0</v>
      </c>
      <c r="BO895" s="580">
        <f t="shared" si="4029"/>
        <v>0</v>
      </c>
      <c r="BP895" s="580">
        <f t="shared" si="4029"/>
        <v>0</v>
      </c>
      <c r="BQ895" s="580">
        <f t="shared" si="4029"/>
        <v>0</v>
      </c>
      <c r="BR895" s="580">
        <f t="shared" si="4029"/>
        <v>0</v>
      </c>
      <c r="BS895" s="580">
        <f t="shared" si="4029"/>
        <v>0</v>
      </c>
      <c r="BT895" s="580">
        <f t="shared" si="4029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3">
        <f t="shared" ref="CD895:CS895" si="403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4">
        <f t="shared" si="4030"/>
        <v>0</v>
      </c>
      <c r="CF895" s="1115">
        <f t="shared" si="4030"/>
        <v>0</v>
      </c>
      <c r="CG895" s="1115">
        <f t="shared" si="4030"/>
        <v>0</v>
      </c>
      <c r="CH895" s="1115">
        <f t="shared" si="4030"/>
        <v>0</v>
      </c>
      <c r="CI895" s="1115">
        <f t="shared" si="4030"/>
        <v>0</v>
      </c>
      <c r="CJ895" s="1115">
        <f t="shared" si="4030"/>
        <v>0</v>
      </c>
      <c r="CK895" s="1116">
        <f t="shared" si="4030"/>
        <v>0</v>
      </c>
      <c r="CL895" s="1116">
        <f t="shared" si="4030"/>
        <v>0</v>
      </c>
      <c r="CM895" s="1116">
        <f t="shared" si="4030"/>
        <v>0</v>
      </c>
      <c r="CN895" s="1115">
        <f t="shared" si="4030"/>
        <v>0</v>
      </c>
      <c r="CO895" s="1115">
        <f t="shared" si="4030"/>
        <v>0</v>
      </c>
      <c r="CP895" s="1115">
        <f t="shared" si="4030"/>
        <v>0</v>
      </c>
      <c r="CQ895" s="1115">
        <f t="shared" si="4030"/>
        <v>0</v>
      </c>
      <c r="CR895" s="1115">
        <f t="shared" si="4030"/>
        <v>0</v>
      </c>
      <c r="CS895" s="1114">
        <f t="shared" si="4030"/>
        <v>0</v>
      </c>
      <c r="CT895" s="1117">
        <f t="shared" ref="CE895:CT897" si="403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3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32"/>
        <v>0</v>
      </c>
      <c r="CW895" s="314">
        <f t="shared" si="4032"/>
        <v>0</v>
      </c>
      <c r="CX895" s="314">
        <f t="shared" si="4032"/>
        <v>0</v>
      </c>
      <c r="CY895" s="314">
        <f t="shared" si="4032"/>
        <v>0</v>
      </c>
      <c r="CZ895" s="314">
        <f t="shared" si="4032"/>
        <v>0</v>
      </c>
      <c r="DA895" s="314">
        <f t="shared" si="4032"/>
        <v>0</v>
      </c>
      <c r="DB895" s="315">
        <f t="shared" si="4032"/>
        <v>0</v>
      </c>
      <c r="DC895" s="315">
        <f t="shared" si="4032"/>
        <v>0</v>
      </c>
      <c r="DD895" s="315">
        <f t="shared" si="4032"/>
        <v>0</v>
      </c>
      <c r="DE895" s="314">
        <f t="shared" ref="DE895:DK897" si="403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33"/>
        <v>0</v>
      </c>
      <c r="DG895" s="314">
        <f t="shared" si="4033"/>
        <v>0</v>
      </c>
      <c r="DH895" s="314">
        <f t="shared" si="4033"/>
        <v>0</v>
      </c>
      <c r="DI895" s="314">
        <f t="shared" si="4033"/>
        <v>0</v>
      </c>
      <c r="DJ895" s="313">
        <f t="shared" si="4033"/>
        <v>0</v>
      </c>
      <c r="DK895" s="312">
        <f t="shared" si="4033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34">SUM(B695)</f>
        <v>0</v>
      </c>
      <c r="C896" s="580">
        <f t="shared" si="4034"/>
        <v>0</v>
      </c>
      <c r="D896" s="580">
        <f t="shared" si="4034"/>
        <v>0</v>
      </c>
      <c r="E896" s="580">
        <f t="shared" si="4034"/>
        <v>0</v>
      </c>
      <c r="F896" s="580">
        <f t="shared" si="4034"/>
        <v>0</v>
      </c>
      <c r="G896" s="580">
        <f t="shared" si="4034"/>
        <v>0</v>
      </c>
      <c r="H896" s="580">
        <f t="shared" si="4034"/>
        <v>0</v>
      </c>
      <c r="I896" s="580">
        <f t="shared" si="4034"/>
        <v>0</v>
      </c>
      <c r="J896" s="580">
        <f t="shared" si="4034"/>
        <v>0</v>
      </c>
      <c r="K896" s="580">
        <f t="shared" ref="K896:R896" si="4035">SUM(K695)</f>
        <v>0</v>
      </c>
      <c r="L896" s="580">
        <f t="shared" si="4035"/>
        <v>0</v>
      </c>
      <c r="M896" s="580">
        <f t="shared" si="4035"/>
        <v>0</v>
      </c>
      <c r="N896" s="580">
        <f t="shared" si="4035"/>
        <v>0</v>
      </c>
      <c r="O896" s="580">
        <f t="shared" si="4035"/>
        <v>0</v>
      </c>
      <c r="P896" s="580">
        <f t="shared" si="4035"/>
        <v>0</v>
      </c>
      <c r="Q896" s="580">
        <f t="shared" si="4035"/>
        <v>0</v>
      </c>
      <c r="R896" s="580">
        <f t="shared" si="4035"/>
        <v>0</v>
      </c>
      <c r="S896" s="579"/>
      <c r="T896" s="580">
        <f t="shared" ref="T896:AB896" si="4036">SUM(T695)</f>
        <v>0</v>
      </c>
      <c r="U896" s="580">
        <f t="shared" si="4036"/>
        <v>0</v>
      </c>
      <c r="V896" s="580">
        <f t="shared" si="4036"/>
        <v>0</v>
      </c>
      <c r="W896" s="580">
        <f t="shared" si="4036"/>
        <v>0</v>
      </c>
      <c r="X896" s="580">
        <f t="shared" si="4036"/>
        <v>0</v>
      </c>
      <c r="Y896" s="580">
        <f t="shared" si="4036"/>
        <v>0</v>
      </c>
      <c r="Z896" s="580">
        <f t="shared" si="4036"/>
        <v>0</v>
      </c>
      <c r="AA896" s="580">
        <f t="shared" si="4036"/>
        <v>0</v>
      </c>
      <c r="AB896" s="580">
        <f t="shared" si="4036"/>
        <v>0</v>
      </c>
      <c r="AC896" s="580">
        <f t="shared" ref="AC896:AJ896" si="4037">SUM(AC695)</f>
        <v>0</v>
      </c>
      <c r="AD896" s="580">
        <f t="shared" si="4037"/>
        <v>0</v>
      </c>
      <c r="AE896" s="580">
        <f t="shared" si="4037"/>
        <v>0</v>
      </c>
      <c r="AF896" s="580">
        <f t="shared" si="4037"/>
        <v>0</v>
      </c>
      <c r="AG896" s="580">
        <f t="shared" si="4037"/>
        <v>0</v>
      </c>
      <c r="AH896" s="580">
        <f t="shared" si="4037"/>
        <v>0</v>
      </c>
      <c r="AI896" s="580">
        <f t="shared" si="4037"/>
        <v>0</v>
      </c>
      <c r="AJ896" s="580">
        <f t="shared" si="4037"/>
        <v>0</v>
      </c>
      <c r="AK896" s="579"/>
      <c r="AL896" s="580">
        <f t="shared" ref="AL896:AT896" si="4038">SUM(AL695)</f>
        <v>0</v>
      </c>
      <c r="AM896" s="580">
        <f t="shared" si="4038"/>
        <v>0</v>
      </c>
      <c r="AN896" s="580">
        <f t="shared" si="4038"/>
        <v>0</v>
      </c>
      <c r="AO896" s="580">
        <f t="shared" si="4038"/>
        <v>0</v>
      </c>
      <c r="AP896" s="580">
        <f t="shared" si="4038"/>
        <v>0</v>
      </c>
      <c r="AQ896" s="580">
        <f t="shared" si="4038"/>
        <v>0</v>
      </c>
      <c r="AR896" s="580">
        <f t="shared" si="4038"/>
        <v>0</v>
      </c>
      <c r="AS896" s="580">
        <f t="shared" si="4038"/>
        <v>0</v>
      </c>
      <c r="AT896" s="580">
        <f t="shared" si="4038"/>
        <v>0</v>
      </c>
      <c r="AU896" s="580">
        <f t="shared" ref="AU896:BB896" si="4039">SUM(AU695)</f>
        <v>0</v>
      </c>
      <c r="AV896" s="580">
        <f t="shared" si="4039"/>
        <v>0</v>
      </c>
      <c r="AW896" s="580">
        <f t="shared" si="4039"/>
        <v>0</v>
      </c>
      <c r="AX896" s="580">
        <f t="shared" si="4039"/>
        <v>0</v>
      </c>
      <c r="AY896" s="580">
        <f t="shared" si="4039"/>
        <v>0</v>
      </c>
      <c r="AZ896" s="580">
        <f t="shared" si="4039"/>
        <v>0</v>
      </c>
      <c r="BA896" s="580">
        <f t="shared" si="4039"/>
        <v>0</v>
      </c>
      <c r="BB896" s="580">
        <f t="shared" si="4039"/>
        <v>0</v>
      </c>
      <c r="BC896" s="579"/>
      <c r="BD896" s="580">
        <f t="shared" ref="BD896:BL896" si="4040">SUM(BD695)</f>
        <v>0</v>
      </c>
      <c r="BE896" s="580">
        <f t="shared" si="4040"/>
        <v>0</v>
      </c>
      <c r="BF896" s="580">
        <f t="shared" si="4040"/>
        <v>0</v>
      </c>
      <c r="BG896" s="580">
        <f t="shared" si="4040"/>
        <v>0</v>
      </c>
      <c r="BH896" s="580">
        <f t="shared" si="4040"/>
        <v>0</v>
      </c>
      <c r="BI896" s="580">
        <f t="shared" si="4040"/>
        <v>0</v>
      </c>
      <c r="BJ896" s="580">
        <f t="shared" si="4040"/>
        <v>0</v>
      </c>
      <c r="BK896" s="580">
        <f t="shared" si="4040"/>
        <v>0</v>
      </c>
      <c r="BL896" s="580">
        <f t="shared" si="4040"/>
        <v>0</v>
      </c>
      <c r="BM896" s="580">
        <f t="shared" ref="BM896:BT896" si="4041">SUM(BM695)</f>
        <v>0</v>
      </c>
      <c r="BN896" s="580">
        <f t="shared" si="4041"/>
        <v>0</v>
      </c>
      <c r="BO896" s="580">
        <f t="shared" si="4041"/>
        <v>0</v>
      </c>
      <c r="BP896" s="580">
        <f t="shared" si="4041"/>
        <v>0</v>
      </c>
      <c r="BQ896" s="580">
        <f t="shared" si="4041"/>
        <v>0</v>
      </c>
      <c r="BR896" s="580">
        <f t="shared" si="4041"/>
        <v>0</v>
      </c>
      <c r="BS896" s="580">
        <f t="shared" si="4041"/>
        <v>0</v>
      </c>
      <c r="BT896" s="580">
        <f t="shared" si="4041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4">
        <f t="shared" si="4031"/>
        <v>0</v>
      </c>
      <c r="CF896" s="1115">
        <f t="shared" si="4031"/>
        <v>0</v>
      </c>
      <c r="CG896" s="1115">
        <f t="shared" si="4031"/>
        <v>0</v>
      </c>
      <c r="CH896" s="1115">
        <f t="shared" si="4031"/>
        <v>0</v>
      </c>
      <c r="CI896" s="1115">
        <f t="shared" si="4031"/>
        <v>0</v>
      </c>
      <c r="CJ896" s="1115">
        <f t="shared" si="4031"/>
        <v>0</v>
      </c>
      <c r="CK896" s="1116">
        <f t="shared" si="4031"/>
        <v>0</v>
      </c>
      <c r="CL896" s="1116">
        <f t="shared" si="4031"/>
        <v>0</v>
      </c>
      <c r="CM896" s="1116">
        <f t="shared" si="4031"/>
        <v>0</v>
      </c>
      <c r="CN896" s="1115">
        <f t="shared" si="4031"/>
        <v>0</v>
      </c>
      <c r="CO896" s="1115">
        <f t="shared" si="4031"/>
        <v>0</v>
      </c>
      <c r="CP896" s="1115">
        <f t="shared" si="4031"/>
        <v>0</v>
      </c>
      <c r="CQ896" s="1115">
        <f t="shared" si="4031"/>
        <v>0</v>
      </c>
      <c r="CR896" s="1115">
        <f t="shared" si="4031"/>
        <v>0</v>
      </c>
      <c r="CS896" s="1114">
        <f t="shared" si="4031"/>
        <v>0</v>
      </c>
      <c r="CT896" s="1117">
        <f t="shared" si="4031"/>
        <v>0</v>
      </c>
      <c r="CU896" s="312">
        <f t="shared" si="4032"/>
        <v>0</v>
      </c>
      <c r="CV896" s="313">
        <f t="shared" si="4032"/>
        <v>0</v>
      </c>
      <c r="CW896" s="314">
        <f t="shared" si="4032"/>
        <v>0</v>
      </c>
      <c r="CX896" s="314">
        <f t="shared" si="4032"/>
        <v>0</v>
      </c>
      <c r="CY896" s="314">
        <f t="shared" si="4032"/>
        <v>0</v>
      </c>
      <c r="CZ896" s="314">
        <f t="shared" si="4032"/>
        <v>0</v>
      </c>
      <c r="DA896" s="314">
        <f t="shared" si="4032"/>
        <v>0</v>
      </c>
      <c r="DB896" s="315">
        <f t="shared" si="4032"/>
        <v>0</v>
      </c>
      <c r="DC896" s="315">
        <f t="shared" si="4032"/>
        <v>0</v>
      </c>
      <c r="DD896" s="315">
        <f t="shared" si="4032"/>
        <v>0</v>
      </c>
      <c r="DE896" s="314">
        <f t="shared" si="4033"/>
        <v>0</v>
      </c>
      <c r="DF896" s="314">
        <f t="shared" si="4033"/>
        <v>0</v>
      </c>
      <c r="DG896" s="314">
        <f t="shared" si="4033"/>
        <v>0</v>
      </c>
      <c r="DH896" s="314">
        <f t="shared" si="4033"/>
        <v>0</v>
      </c>
      <c r="DI896" s="314">
        <f t="shared" si="4033"/>
        <v>0</v>
      </c>
      <c r="DJ896" s="313">
        <f t="shared" si="4033"/>
        <v>0</v>
      </c>
      <c r="DK896" s="312">
        <f t="shared" si="4033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42">SUM(B700)</f>
        <v>0</v>
      </c>
      <c r="C897" s="580">
        <f t="shared" si="4042"/>
        <v>0</v>
      </c>
      <c r="D897" s="580">
        <f t="shared" si="4042"/>
        <v>0</v>
      </c>
      <c r="E897" s="580">
        <f t="shared" si="4042"/>
        <v>0</v>
      </c>
      <c r="F897" s="580">
        <f t="shared" si="4042"/>
        <v>0</v>
      </c>
      <c r="G897" s="580">
        <f t="shared" si="4042"/>
        <v>0</v>
      </c>
      <c r="H897" s="580">
        <f t="shared" si="4042"/>
        <v>0</v>
      </c>
      <c r="I897" s="580">
        <f t="shared" si="4042"/>
        <v>0</v>
      </c>
      <c r="J897" s="580">
        <f t="shared" si="4042"/>
        <v>0</v>
      </c>
      <c r="K897" s="580">
        <f t="shared" ref="K897:R897" si="4043">SUM(K700)</f>
        <v>0</v>
      </c>
      <c r="L897" s="580">
        <f t="shared" si="4043"/>
        <v>0</v>
      </c>
      <c r="M897" s="580">
        <f t="shared" si="4043"/>
        <v>0</v>
      </c>
      <c r="N897" s="580">
        <f t="shared" si="4043"/>
        <v>0</v>
      </c>
      <c r="O897" s="580">
        <f t="shared" si="4043"/>
        <v>0</v>
      </c>
      <c r="P897" s="580">
        <f t="shared" si="4043"/>
        <v>0</v>
      </c>
      <c r="Q897" s="580">
        <f t="shared" si="4043"/>
        <v>0</v>
      </c>
      <c r="R897" s="580">
        <f t="shared" si="4043"/>
        <v>0</v>
      </c>
      <c r="S897" s="579"/>
      <c r="T897" s="580">
        <f t="shared" ref="T897:AB897" si="4044">SUM(T700)</f>
        <v>0</v>
      </c>
      <c r="U897" s="580">
        <f t="shared" si="4044"/>
        <v>0</v>
      </c>
      <c r="V897" s="580">
        <f t="shared" si="4044"/>
        <v>0</v>
      </c>
      <c r="W897" s="580">
        <f t="shared" si="4044"/>
        <v>0</v>
      </c>
      <c r="X897" s="580">
        <f t="shared" si="4044"/>
        <v>0</v>
      </c>
      <c r="Y897" s="580">
        <f t="shared" si="4044"/>
        <v>0</v>
      </c>
      <c r="Z897" s="580">
        <f t="shared" si="4044"/>
        <v>0</v>
      </c>
      <c r="AA897" s="580">
        <f t="shared" si="4044"/>
        <v>0</v>
      </c>
      <c r="AB897" s="580">
        <f t="shared" si="4044"/>
        <v>0</v>
      </c>
      <c r="AC897" s="580">
        <f t="shared" ref="AC897:AJ897" si="4045">SUM(AC700)</f>
        <v>0</v>
      </c>
      <c r="AD897" s="580">
        <f t="shared" si="4045"/>
        <v>0</v>
      </c>
      <c r="AE897" s="580">
        <f t="shared" si="4045"/>
        <v>0</v>
      </c>
      <c r="AF897" s="580">
        <f t="shared" si="4045"/>
        <v>0</v>
      </c>
      <c r="AG897" s="580">
        <f t="shared" si="4045"/>
        <v>0</v>
      </c>
      <c r="AH897" s="580">
        <f t="shared" si="4045"/>
        <v>0</v>
      </c>
      <c r="AI897" s="580">
        <f t="shared" si="4045"/>
        <v>0</v>
      </c>
      <c r="AJ897" s="580">
        <f t="shared" si="4045"/>
        <v>0</v>
      </c>
      <c r="AK897" s="579"/>
      <c r="AL897" s="580">
        <f t="shared" ref="AL897:AT897" si="4046">SUM(AL700)</f>
        <v>0</v>
      </c>
      <c r="AM897" s="580">
        <f t="shared" si="4046"/>
        <v>0</v>
      </c>
      <c r="AN897" s="580">
        <f t="shared" si="4046"/>
        <v>0</v>
      </c>
      <c r="AO897" s="580">
        <f t="shared" si="4046"/>
        <v>0</v>
      </c>
      <c r="AP897" s="580">
        <f t="shared" si="4046"/>
        <v>0</v>
      </c>
      <c r="AQ897" s="580">
        <f t="shared" si="4046"/>
        <v>0</v>
      </c>
      <c r="AR897" s="580">
        <f t="shared" si="4046"/>
        <v>0</v>
      </c>
      <c r="AS897" s="580">
        <f t="shared" si="4046"/>
        <v>0</v>
      </c>
      <c r="AT897" s="580">
        <f t="shared" si="4046"/>
        <v>0</v>
      </c>
      <c r="AU897" s="580">
        <f t="shared" ref="AU897:BB897" si="4047">SUM(AU700)</f>
        <v>0</v>
      </c>
      <c r="AV897" s="580">
        <f t="shared" si="4047"/>
        <v>0</v>
      </c>
      <c r="AW897" s="580">
        <f t="shared" si="4047"/>
        <v>0</v>
      </c>
      <c r="AX897" s="580">
        <f t="shared" si="4047"/>
        <v>0</v>
      </c>
      <c r="AY897" s="580">
        <f t="shared" si="4047"/>
        <v>0</v>
      </c>
      <c r="AZ897" s="580">
        <f t="shared" si="4047"/>
        <v>0</v>
      </c>
      <c r="BA897" s="580">
        <f t="shared" si="4047"/>
        <v>0</v>
      </c>
      <c r="BB897" s="580">
        <f t="shared" si="4047"/>
        <v>0</v>
      </c>
      <c r="BC897" s="579"/>
      <c r="BD897" s="580">
        <f t="shared" ref="BD897:BL897" si="4048">SUM(BD700)</f>
        <v>0</v>
      </c>
      <c r="BE897" s="580">
        <f t="shared" si="4048"/>
        <v>0</v>
      </c>
      <c r="BF897" s="580">
        <f t="shared" si="4048"/>
        <v>0</v>
      </c>
      <c r="BG897" s="580">
        <f t="shared" si="4048"/>
        <v>0</v>
      </c>
      <c r="BH897" s="580">
        <f t="shared" si="4048"/>
        <v>0</v>
      </c>
      <c r="BI897" s="580">
        <f t="shared" si="4048"/>
        <v>0</v>
      </c>
      <c r="BJ897" s="580">
        <f t="shared" si="4048"/>
        <v>0</v>
      </c>
      <c r="BK897" s="580">
        <f t="shared" si="4048"/>
        <v>0</v>
      </c>
      <c r="BL897" s="580">
        <f t="shared" si="4048"/>
        <v>0</v>
      </c>
      <c r="BM897" s="580">
        <f t="shared" ref="BM897:BT897" si="4049">SUM(BM700)</f>
        <v>0</v>
      </c>
      <c r="BN897" s="580">
        <f t="shared" si="4049"/>
        <v>0</v>
      </c>
      <c r="BO897" s="580">
        <f t="shared" si="4049"/>
        <v>0</v>
      </c>
      <c r="BP897" s="580">
        <f t="shared" si="4049"/>
        <v>0</v>
      </c>
      <c r="BQ897" s="580">
        <f t="shared" si="4049"/>
        <v>0</v>
      </c>
      <c r="BR897" s="580">
        <f t="shared" si="4049"/>
        <v>0</v>
      </c>
      <c r="BS897" s="580">
        <f t="shared" si="4049"/>
        <v>0</v>
      </c>
      <c r="BT897" s="580">
        <f t="shared" si="4049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4">
        <f t="shared" si="4031"/>
        <v>0</v>
      </c>
      <c r="CF897" s="1115">
        <f t="shared" si="4031"/>
        <v>0</v>
      </c>
      <c r="CG897" s="1115">
        <f t="shared" si="4031"/>
        <v>0</v>
      </c>
      <c r="CH897" s="1115">
        <f t="shared" si="4031"/>
        <v>0</v>
      </c>
      <c r="CI897" s="1115">
        <f t="shared" si="4031"/>
        <v>0</v>
      </c>
      <c r="CJ897" s="1115">
        <f t="shared" si="4031"/>
        <v>0</v>
      </c>
      <c r="CK897" s="1116">
        <f t="shared" si="4031"/>
        <v>0</v>
      </c>
      <c r="CL897" s="1116">
        <f t="shared" si="4031"/>
        <v>0</v>
      </c>
      <c r="CM897" s="1116">
        <f t="shared" si="4031"/>
        <v>0</v>
      </c>
      <c r="CN897" s="1115">
        <f t="shared" si="4031"/>
        <v>0</v>
      </c>
      <c r="CO897" s="1115">
        <f t="shared" si="4031"/>
        <v>0</v>
      </c>
      <c r="CP897" s="1115">
        <f t="shared" si="4031"/>
        <v>0</v>
      </c>
      <c r="CQ897" s="1115">
        <f t="shared" si="4031"/>
        <v>0</v>
      </c>
      <c r="CR897" s="1115">
        <f t="shared" si="4031"/>
        <v>0</v>
      </c>
      <c r="CS897" s="1114">
        <f t="shared" si="4031"/>
        <v>0</v>
      </c>
      <c r="CT897" s="1117">
        <f t="shared" si="4031"/>
        <v>0</v>
      </c>
      <c r="CU897" s="312">
        <f t="shared" si="4032"/>
        <v>0</v>
      </c>
      <c r="CV897" s="313">
        <f t="shared" si="4032"/>
        <v>0</v>
      </c>
      <c r="CW897" s="314">
        <f t="shared" si="4032"/>
        <v>0</v>
      </c>
      <c r="CX897" s="314">
        <f t="shared" si="4032"/>
        <v>0</v>
      </c>
      <c r="CY897" s="314">
        <f t="shared" si="4032"/>
        <v>0</v>
      </c>
      <c r="CZ897" s="314">
        <f t="shared" si="4032"/>
        <v>0</v>
      </c>
      <c r="DA897" s="314">
        <f t="shared" si="4032"/>
        <v>0</v>
      </c>
      <c r="DB897" s="315">
        <f t="shared" si="4032"/>
        <v>0</v>
      </c>
      <c r="DC897" s="315">
        <f t="shared" si="4032"/>
        <v>0</v>
      </c>
      <c r="DD897" s="315">
        <f t="shared" si="4032"/>
        <v>0</v>
      </c>
      <c r="DE897" s="314">
        <f t="shared" si="4033"/>
        <v>0</v>
      </c>
      <c r="DF897" s="314">
        <f t="shared" si="4033"/>
        <v>0</v>
      </c>
      <c r="DG897" s="314">
        <f t="shared" si="4033"/>
        <v>0</v>
      </c>
      <c r="DH897" s="314">
        <f t="shared" si="4033"/>
        <v>0</v>
      </c>
      <c r="DI897" s="314">
        <f t="shared" si="4033"/>
        <v>0</v>
      </c>
      <c r="DJ897" s="313">
        <f t="shared" si="4033"/>
        <v>0</v>
      </c>
      <c r="DK897" s="312">
        <f t="shared" si="4033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8"/>
      <c r="CE898" s="1119"/>
      <c r="CF898" s="1119"/>
      <c r="CG898" s="1119"/>
      <c r="CH898" s="1119"/>
      <c r="CI898" s="1119"/>
      <c r="CJ898" s="1119"/>
      <c r="CK898" s="1119"/>
      <c r="CL898" s="1119"/>
      <c r="CM898" s="1119"/>
      <c r="CN898" s="1119"/>
      <c r="CO898" s="1119"/>
      <c r="CP898" s="1119"/>
      <c r="CQ898" s="1119"/>
      <c r="CR898" s="1119"/>
      <c r="CS898" s="1119"/>
      <c r="CT898" s="1120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50">SUM(B819:B898)</f>
        <v>0.91933783431180705</v>
      </c>
      <c r="C899" s="580">
        <f t="shared" si="4050"/>
        <v>0.89685374149659869</v>
      </c>
      <c r="D899" s="580">
        <f t="shared" si="4050"/>
        <v>0.94030169602087421</v>
      </c>
      <c r="E899" s="580">
        <f t="shared" si="4050"/>
        <v>0.91523429006305734</v>
      </c>
      <c r="F899" s="580">
        <f t="shared" si="4050"/>
        <v>0.8972184170471843</v>
      </c>
      <c r="G899" s="580">
        <f t="shared" si="4050"/>
        <v>0.96698793215916501</v>
      </c>
      <c r="H899" s="580">
        <f t="shared" si="4050"/>
        <v>1.0203886714503154</v>
      </c>
      <c r="I899" s="580">
        <f t="shared" si="4050"/>
        <v>0.97188193085453356</v>
      </c>
      <c r="J899" s="580">
        <f t="shared" si="4050"/>
        <v>1.0092885565184979</v>
      </c>
      <c r="K899" s="580">
        <f t="shared" ref="K899:R899" si="4051">SUM(K819:K898)</f>
        <v>0</v>
      </c>
      <c r="L899" s="580">
        <f t="shared" si="4051"/>
        <v>0</v>
      </c>
      <c r="M899" s="580">
        <f t="shared" si="4051"/>
        <v>0</v>
      </c>
      <c r="N899" s="580">
        <f t="shared" si="4051"/>
        <v>0</v>
      </c>
      <c r="O899" s="580">
        <f t="shared" si="4051"/>
        <v>0</v>
      </c>
      <c r="P899" s="580">
        <f t="shared" si="4051"/>
        <v>0</v>
      </c>
      <c r="Q899" s="580">
        <f t="shared" si="4051"/>
        <v>0</v>
      </c>
      <c r="R899" s="580">
        <f t="shared" si="4051"/>
        <v>0</v>
      </c>
      <c r="S899" s="568"/>
      <c r="T899" s="580">
        <f t="shared" ref="T899:AB899" si="4052">SUM(T819:T898)</f>
        <v>1.074454664057404</v>
      </c>
      <c r="U899" s="580">
        <f t="shared" si="4052"/>
        <v>1.0583918934946333</v>
      </c>
      <c r="V899" s="580">
        <f t="shared" si="4052"/>
        <v>1.0321711241574256</v>
      </c>
      <c r="W899" s="580">
        <f t="shared" si="4052"/>
        <v>1.0721884540117417</v>
      </c>
      <c r="X899" s="580">
        <f t="shared" si="4052"/>
        <v>1.0590503913894329</v>
      </c>
      <c r="Y899" s="580">
        <f t="shared" si="4052"/>
        <v>1.0717447115832635</v>
      </c>
      <c r="Z899" s="580">
        <f t="shared" si="4052"/>
        <v>1.0672146118721459</v>
      </c>
      <c r="AA899" s="580">
        <f t="shared" si="4052"/>
        <v>1.0353582517938678</v>
      </c>
      <c r="AB899" s="580">
        <f t="shared" si="4052"/>
        <v>1.0591717920044732</v>
      </c>
      <c r="AC899" s="580">
        <f t="shared" ref="AC899:AJ899" si="4053">SUM(AC819:AC898)</f>
        <v>0</v>
      </c>
      <c r="AD899" s="580">
        <f t="shared" si="4053"/>
        <v>0</v>
      </c>
      <c r="AE899" s="580">
        <f t="shared" si="4053"/>
        <v>0</v>
      </c>
      <c r="AF899" s="580">
        <f t="shared" si="4053"/>
        <v>0</v>
      </c>
      <c r="AG899" s="580">
        <f t="shared" si="4053"/>
        <v>0</v>
      </c>
      <c r="AH899" s="580">
        <f t="shared" si="4053"/>
        <v>0</v>
      </c>
      <c r="AI899" s="580">
        <f t="shared" si="4053"/>
        <v>0</v>
      </c>
      <c r="AJ899" s="580">
        <f t="shared" si="4053"/>
        <v>0</v>
      </c>
      <c r="AK899" s="568"/>
      <c r="AL899" s="580">
        <f t="shared" ref="AL899:AT899" si="4054">SUM(AL819:AL898)</f>
        <v>1.089714849077863</v>
      </c>
      <c r="AM899" s="580">
        <f t="shared" si="4054"/>
        <v>1.096865296803653</v>
      </c>
      <c r="AN899" s="580">
        <f t="shared" si="4054"/>
        <v>1.1122916666666665</v>
      </c>
      <c r="AO899" s="580">
        <f t="shared" si="4054"/>
        <v>1.1316640574037835</v>
      </c>
      <c r="AP899" s="580">
        <f t="shared" si="4054"/>
        <v>1.1012884322678846</v>
      </c>
      <c r="AQ899" s="580">
        <f t="shared" si="4054"/>
        <v>1.07171243748641</v>
      </c>
      <c r="AR899" s="580">
        <f t="shared" si="4054"/>
        <v>1.0917710371819962</v>
      </c>
      <c r="AS899" s="580">
        <f t="shared" si="4054"/>
        <v>1.0868432811480757</v>
      </c>
      <c r="AT899" s="580">
        <f t="shared" si="4054"/>
        <v>1.0983544031311152</v>
      </c>
      <c r="AU899" s="580">
        <f t="shared" ref="AU899:BB899" si="4055">SUM(AU819:AU898)</f>
        <v>0</v>
      </c>
      <c r="AV899" s="580">
        <f t="shared" si="4055"/>
        <v>0</v>
      </c>
      <c r="AW899" s="580">
        <f t="shared" si="4055"/>
        <v>0</v>
      </c>
      <c r="AX899" s="580">
        <f t="shared" si="4055"/>
        <v>0</v>
      </c>
      <c r="AY899" s="580">
        <f t="shared" si="4055"/>
        <v>0</v>
      </c>
      <c r="AZ899" s="580">
        <f t="shared" si="4055"/>
        <v>0</v>
      </c>
      <c r="BA899" s="580">
        <f t="shared" si="4055"/>
        <v>0</v>
      </c>
      <c r="BB899" s="580">
        <f t="shared" si="4055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1.0892741682974563</v>
      </c>
      <c r="BG899" s="580">
        <f>SUM(BG819:BG898)</f>
        <v>1.1539363992172209</v>
      </c>
      <c r="BH899" s="580"/>
      <c r="BI899" s="580"/>
      <c r="BJ899" s="580">
        <f t="shared" ref="BJ899:BL899" si="4056">SUM(BJ819:BJ898)</f>
        <v>1.193581974342248</v>
      </c>
      <c r="BK899" s="580">
        <f t="shared" si="4056"/>
        <v>1.1555590128288757</v>
      </c>
      <c r="BL899" s="580">
        <f t="shared" si="4056"/>
        <v>1.1486462636805101</v>
      </c>
      <c r="BM899" s="580">
        <f t="shared" ref="BM899:BT899" si="4057">SUM(BM819:BM898)</f>
        <v>0</v>
      </c>
      <c r="BN899" s="580">
        <f t="shared" si="4057"/>
        <v>0</v>
      </c>
      <c r="BO899" s="580">
        <f t="shared" si="4057"/>
        <v>0</v>
      </c>
      <c r="BP899" s="580">
        <f t="shared" si="4057"/>
        <v>0</v>
      </c>
      <c r="BQ899" s="580">
        <f t="shared" si="4057"/>
        <v>0</v>
      </c>
      <c r="BR899" s="580">
        <f t="shared" si="4057"/>
        <v>0</v>
      </c>
      <c r="BS899" s="580">
        <f t="shared" si="4057"/>
        <v>0</v>
      </c>
      <c r="BT899" s="580">
        <f t="shared" si="4057"/>
        <v>0</v>
      </c>
      <c r="BU899" s="568"/>
      <c r="BV899" s="580">
        <f>SUM(BV819:BV898)</f>
        <v>0.47773091976516646</v>
      </c>
      <c r="BW899" s="580">
        <f>SUM(BW819:BW898)</f>
        <v>0.53880870841487283</v>
      </c>
      <c r="BX899" s="580">
        <f>SUM(BX819:BX898)</f>
        <v>0.80968851924331375</v>
      </c>
      <c r="BY899" s="580">
        <f>SUM(BY819:BY898)</f>
        <v>1.0661503587736465</v>
      </c>
      <c r="BZ899" s="583"/>
      <c r="CA899" s="583"/>
      <c r="CB899" s="583"/>
      <c r="CC899" s="583"/>
      <c r="CD899" s="1118"/>
      <c r="CE899" s="1119"/>
      <c r="CF899" s="1119"/>
      <c r="CG899" s="1119"/>
      <c r="CH899" s="1119"/>
      <c r="CI899" s="1119"/>
      <c r="CJ899" s="1119"/>
      <c r="CK899" s="1119"/>
      <c r="CL899" s="1119"/>
      <c r="CM899" s="1119"/>
      <c r="CN899" s="1119"/>
      <c r="CO899" s="1119"/>
      <c r="CP899" s="1119"/>
      <c r="CQ899" s="1119"/>
      <c r="CR899" s="1119"/>
      <c r="CS899" s="1119"/>
      <c r="CT899" s="1120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8"/>
      <c r="CE900" s="1119"/>
      <c r="CF900" s="1119"/>
      <c r="CG900" s="1119"/>
      <c r="CH900" s="1119"/>
      <c r="CI900" s="1119"/>
      <c r="CJ900" s="1119"/>
      <c r="CK900" s="1119"/>
      <c r="CL900" s="1119"/>
      <c r="CM900" s="1119"/>
      <c r="CN900" s="1119"/>
      <c r="CO900" s="1119"/>
      <c r="CP900" s="1119"/>
      <c r="CQ900" s="1119"/>
      <c r="CR900" s="1119"/>
      <c r="CS900" s="1119"/>
      <c r="CT900" s="1120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8"/>
      <c r="CE901" s="1119"/>
      <c r="CF901" s="1119"/>
      <c r="CG901" s="1119"/>
      <c r="CH901" s="1119"/>
      <c r="CI901" s="1119"/>
      <c r="CJ901" s="1119"/>
      <c r="CK901" s="1119"/>
      <c r="CL901" s="1119"/>
      <c r="CM901" s="1119"/>
      <c r="CN901" s="1119"/>
      <c r="CO901" s="1119"/>
      <c r="CP901" s="1119"/>
      <c r="CQ901" s="1119"/>
      <c r="CR901" s="1119"/>
      <c r="CS901" s="1119"/>
      <c r="CT901" s="1120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8"/>
      <c r="CE902" s="1119"/>
      <c r="CF902" s="1119"/>
      <c r="CG902" s="1119"/>
      <c r="CH902" s="1119"/>
      <c r="CI902" s="1119"/>
      <c r="CJ902" s="1119"/>
      <c r="CK902" s="1119"/>
      <c r="CL902" s="1119"/>
      <c r="CM902" s="1119"/>
      <c r="CN902" s="1119"/>
      <c r="CO902" s="1119"/>
      <c r="CP902" s="1119"/>
      <c r="CQ902" s="1119"/>
      <c r="CR902" s="1119"/>
      <c r="CS902" s="1119"/>
      <c r="CT902" s="1120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58">SUM(B72)</f>
        <v>0</v>
      </c>
      <c r="C903" s="569">
        <f t="shared" si="4058"/>
        <v>0</v>
      </c>
      <c r="D903" s="569">
        <f t="shared" si="4058"/>
        <v>0</v>
      </c>
      <c r="E903" s="569">
        <f t="shared" si="4058"/>
        <v>0</v>
      </c>
      <c r="F903" s="569">
        <f t="shared" si="4058"/>
        <v>0</v>
      </c>
      <c r="G903" s="569">
        <f t="shared" si="4058"/>
        <v>0</v>
      </c>
      <c r="H903" s="569">
        <f t="shared" si="4058"/>
        <v>0</v>
      </c>
      <c r="I903" s="569">
        <f t="shared" si="4058"/>
        <v>0</v>
      </c>
      <c r="J903" s="569">
        <f t="shared" si="4058"/>
        <v>0</v>
      </c>
      <c r="K903" s="569">
        <f t="shared" ref="K903:R903" si="4059">SUM(K72)</f>
        <v>0</v>
      </c>
      <c r="L903" s="569">
        <f t="shared" si="4059"/>
        <v>0</v>
      </c>
      <c r="M903" s="569">
        <f t="shared" si="4059"/>
        <v>0</v>
      </c>
      <c r="N903" s="569">
        <f t="shared" si="4059"/>
        <v>0</v>
      </c>
      <c r="O903" s="569">
        <f t="shared" si="4059"/>
        <v>0</v>
      </c>
      <c r="P903" s="569">
        <f t="shared" si="4059"/>
        <v>0</v>
      </c>
      <c r="Q903" s="569">
        <f t="shared" si="4059"/>
        <v>0</v>
      </c>
      <c r="R903" s="569">
        <f t="shared" si="4059"/>
        <v>0</v>
      </c>
      <c r="S903" s="568"/>
      <c r="T903" s="569">
        <f t="shared" ref="T903:AB903" si="4060">SUM(T72)</f>
        <v>0</v>
      </c>
      <c r="U903" s="569">
        <f t="shared" si="4060"/>
        <v>0</v>
      </c>
      <c r="V903" s="569">
        <f t="shared" si="4060"/>
        <v>0</v>
      </c>
      <c r="W903" s="569">
        <f t="shared" si="4060"/>
        <v>0</v>
      </c>
      <c r="X903" s="569">
        <f t="shared" si="4060"/>
        <v>0</v>
      </c>
      <c r="Y903" s="569">
        <f t="shared" si="4060"/>
        <v>0</v>
      </c>
      <c r="Z903" s="569">
        <f t="shared" si="4060"/>
        <v>0</v>
      </c>
      <c r="AA903" s="569">
        <f t="shared" si="4060"/>
        <v>0</v>
      </c>
      <c r="AB903" s="569">
        <f t="shared" si="4060"/>
        <v>0</v>
      </c>
      <c r="AC903" s="569">
        <f t="shared" ref="AC903:AJ903" si="4061">SUM(AC72)</f>
        <v>0</v>
      </c>
      <c r="AD903" s="569">
        <f t="shared" si="4061"/>
        <v>0</v>
      </c>
      <c r="AE903" s="569">
        <f t="shared" si="4061"/>
        <v>0</v>
      </c>
      <c r="AF903" s="569">
        <f t="shared" si="4061"/>
        <v>0</v>
      </c>
      <c r="AG903" s="569">
        <f t="shared" si="4061"/>
        <v>0</v>
      </c>
      <c r="AH903" s="569">
        <f t="shared" si="4061"/>
        <v>0</v>
      </c>
      <c r="AI903" s="569">
        <f t="shared" si="4061"/>
        <v>0</v>
      </c>
      <c r="AJ903" s="569">
        <f t="shared" si="4061"/>
        <v>0</v>
      </c>
      <c r="AK903" s="568"/>
      <c r="AL903" s="569">
        <f t="shared" ref="AL903:AT903" si="4062">SUM(AL72)</f>
        <v>0</v>
      </c>
      <c r="AM903" s="569">
        <f t="shared" si="4062"/>
        <v>0</v>
      </c>
      <c r="AN903" s="569">
        <f t="shared" si="4062"/>
        <v>0</v>
      </c>
      <c r="AO903" s="569">
        <f t="shared" si="4062"/>
        <v>0</v>
      </c>
      <c r="AP903" s="569">
        <f t="shared" si="4062"/>
        <v>0</v>
      </c>
      <c r="AQ903" s="569">
        <f t="shared" si="4062"/>
        <v>0</v>
      </c>
      <c r="AR903" s="569">
        <f t="shared" si="4062"/>
        <v>0</v>
      </c>
      <c r="AS903" s="569">
        <f t="shared" si="4062"/>
        <v>0</v>
      </c>
      <c r="AT903" s="569">
        <f t="shared" si="4062"/>
        <v>0</v>
      </c>
      <c r="AU903" s="569">
        <f t="shared" ref="AU903:BB903" si="4063">SUM(AU72)</f>
        <v>0</v>
      </c>
      <c r="AV903" s="569">
        <f t="shared" si="4063"/>
        <v>0</v>
      </c>
      <c r="AW903" s="569">
        <f t="shared" si="4063"/>
        <v>0</v>
      </c>
      <c r="AX903" s="569">
        <f t="shared" si="4063"/>
        <v>0</v>
      </c>
      <c r="AY903" s="569">
        <f t="shared" si="4063"/>
        <v>0</v>
      </c>
      <c r="AZ903" s="569">
        <f t="shared" si="4063"/>
        <v>0</v>
      </c>
      <c r="BA903" s="569">
        <f t="shared" si="4063"/>
        <v>0</v>
      </c>
      <c r="BB903" s="569">
        <f t="shared" si="4063"/>
        <v>0</v>
      </c>
      <c r="BC903" s="568"/>
      <c r="BD903" s="569">
        <f t="shared" ref="BD903:BL903" si="4064">SUM(BD72)</f>
        <v>0</v>
      </c>
      <c r="BE903" s="569">
        <f t="shared" si="4064"/>
        <v>0</v>
      </c>
      <c r="BF903" s="569">
        <f t="shared" si="4064"/>
        <v>0</v>
      </c>
      <c r="BG903" s="569">
        <f t="shared" si="4064"/>
        <v>0</v>
      </c>
      <c r="BH903" s="569">
        <f t="shared" si="4064"/>
        <v>0</v>
      </c>
      <c r="BI903" s="569">
        <f t="shared" si="4064"/>
        <v>0</v>
      </c>
      <c r="BJ903" s="569">
        <f t="shared" si="4064"/>
        <v>0</v>
      </c>
      <c r="BK903" s="569">
        <f t="shared" si="4064"/>
        <v>0</v>
      </c>
      <c r="BL903" s="569">
        <f t="shared" si="4064"/>
        <v>0</v>
      </c>
      <c r="BM903" s="569">
        <f t="shared" ref="BM903:BT903" si="4065">SUM(BM72)</f>
        <v>0</v>
      </c>
      <c r="BN903" s="569">
        <f t="shared" si="4065"/>
        <v>0</v>
      </c>
      <c r="BO903" s="569">
        <f t="shared" si="4065"/>
        <v>0</v>
      </c>
      <c r="BP903" s="569">
        <f t="shared" si="4065"/>
        <v>0</v>
      </c>
      <c r="BQ903" s="569">
        <f t="shared" si="4065"/>
        <v>0</v>
      </c>
      <c r="BR903" s="569">
        <f t="shared" si="4065"/>
        <v>0</v>
      </c>
      <c r="BS903" s="569">
        <f t="shared" si="4065"/>
        <v>0</v>
      </c>
      <c r="BT903" s="569">
        <f t="shared" si="4065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66">IF(DL903&lt;3,"",(SUM(B903:R903)-MIN(B903:R903)-MAX(B903:R903))/(DL903-2))</f>
        <v>0</v>
      </c>
      <c r="CA903" s="373">
        <f t="shared" ref="CA903:CA917" si="4067">IF(DM903&lt;3,"",(SUM(T903:AJ903)-MIN(T903:AJ903)-MAX(T903:AJ903))/(DM903-2))</f>
        <v>0</v>
      </c>
      <c r="CB903" s="373">
        <f t="shared" ref="CB903:CB917" si="4068">IF(DN903&lt;3,"",(SUM(AL903:BB903)-MIN(AL903:BB903)-MAX(AL903:BB903))/(DN903-2))</f>
        <v>0</v>
      </c>
      <c r="CC903" s="373">
        <f t="shared" ref="CC903:CC917" si="4069">IF(DO903&lt;3,"",(SUM(BD903:BT903)-MIN(BD903:BT903)-MAX(BD903:BT903))/(DO903-2))</f>
        <v>0</v>
      </c>
      <c r="CD903" s="1108">
        <f t="shared" ref="CD903:CS903" si="40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9">
        <f t="shared" si="4070"/>
        <v>0</v>
      </c>
      <c r="CF903" s="1110">
        <f t="shared" si="4070"/>
        <v>0</v>
      </c>
      <c r="CG903" s="1110">
        <f t="shared" si="4070"/>
        <v>0</v>
      </c>
      <c r="CH903" s="1110">
        <f t="shared" si="4070"/>
        <v>0</v>
      </c>
      <c r="CI903" s="1110">
        <f t="shared" si="4070"/>
        <v>0</v>
      </c>
      <c r="CJ903" s="1110">
        <f t="shared" si="4070"/>
        <v>0</v>
      </c>
      <c r="CK903" s="1111">
        <f t="shared" si="4070"/>
        <v>0</v>
      </c>
      <c r="CL903" s="1111">
        <f t="shared" si="4070"/>
        <v>0</v>
      </c>
      <c r="CM903" s="1111">
        <f t="shared" si="4070"/>
        <v>0</v>
      </c>
      <c r="CN903" s="1110">
        <f t="shared" si="4070"/>
        <v>0</v>
      </c>
      <c r="CO903" s="1110">
        <f t="shared" si="4070"/>
        <v>0</v>
      </c>
      <c r="CP903" s="1110">
        <f t="shared" si="4070"/>
        <v>0</v>
      </c>
      <c r="CQ903" s="1110">
        <f t="shared" si="4070"/>
        <v>0</v>
      </c>
      <c r="CR903" s="1110">
        <f t="shared" si="4070"/>
        <v>0</v>
      </c>
      <c r="CS903" s="1109">
        <f t="shared" si="4070"/>
        <v>0</v>
      </c>
      <c r="CT903" s="1112">
        <f t="shared" ref="CE903:CT917" si="40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0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0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0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0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0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0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0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0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0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0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0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0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0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0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0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0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0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089">COUNT(B903:R903)</f>
        <v>17</v>
      </c>
      <c r="DM903" s="66">
        <f t="shared" ref="DM903:DM917" si="4090">COUNT(T903:AJ903)</f>
        <v>17</v>
      </c>
      <c r="DN903" s="66">
        <f t="shared" ref="DN903:DN917" si="4091">COUNT(AL903:BB903)</f>
        <v>17</v>
      </c>
      <c r="DO903" s="66">
        <f t="shared" ref="DO903:DO917" si="4092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093">SUM(B80)</f>
        <v>0</v>
      </c>
      <c r="C904" s="569">
        <f t="shared" si="4093"/>
        <v>0</v>
      </c>
      <c r="D904" s="569">
        <f t="shared" si="4093"/>
        <v>0</v>
      </c>
      <c r="E904" s="569">
        <f t="shared" si="4093"/>
        <v>0</v>
      </c>
      <c r="F904" s="569">
        <f t="shared" si="4093"/>
        <v>0</v>
      </c>
      <c r="G904" s="569">
        <f t="shared" si="4093"/>
        <v>0</v>
      </c>
      <c r="H904" s="569">
        <f t="shared" si="4093"/>
        <v>0</v>
      </c>
      <c r="I904" s="569">
        <f t="shared" si="4093"/>
        <v>0</v>
      </c>
      <c r="J904" s="569">
        <f t="shared" si="4093"/>
        <v>0</v>
      </c>
      <c r="K904" s="569">
        <f t="shared" ref="K904:R904" si="4094">SUM(K80)</f>
        <v>0</v>
      </c>
      <c r="L904" s="569">
        <f t="shared" si="4094"/>
        <v>0</v>
      </c>
      <c r="M904" s="569">
        <f t="shared" si="4094"/>
        <v>0</v>
      </c>
      <c r="N904" s="569">
        <f t="shared" si="4094"/>
        <v>0</v>
      </c>
      <c r="O904" s="569">
        <f t="shared" si="4094"/>
        <v>0</v>
      </c>
      <c r="P904" s="569">
        <f t="shared" si="4094"/>
        <v>0</v>
      </c>
      <c r="Q904" s="569">
        <f t="shared" si="4094"/>
        <v>0</v>
      </c>
      <c r="R904" s="569">
        <f t="shared" si="4094"/>
        <v>0</v>
      </c>
      <c r="S904" s="568"/>
      <c r="T904" s="569">
        <f t="shared" ref="T904:AB904" si="4095">SUM(T80)</f>
        <v>0</v>
      </c>
      <c r="U904" s="569">
        <f t="shared" si="4095"/>
        <v>0</v>
      </c>
      <c r="V904" s="569">
        <f t="shared" si="4095"/>
        <v>0</v>
      </c>
      <c r="W904" s="569">
        <f t="shared" si="4095"/>
        <v>0</v>
      </c>
      <c r="X904" s="569">
        <f t="shared" si="4095"/>
        <v>0</v>
      </c>
      <c r="Y904" s="569">
        <f t="shared" si="4095"/>
        <v>0</v>
      </c>
      <c r="Z904" s="569">
        <f t="shared" si="4095"/>
        <v>0</v>
      </c>
      <c r="AA904" s="569">
        <f t="shared" si="4095"/>
        <v>0</v>
      </c>
      <c r="AB904" s="569">
        <f t="shared" si="4095"/>
        <v>0</v>
      </c>
      <c r="AC904" s="569">
        <f t="shared" ref="AC904:AJ904" si="4096">SUM(AC80)</f>
        <v>0</v>
      </c>
      <c r="AD904" s="569">
        <f t="shared" si="4096"/>
        <v>0</v>
      </c>
      <c r="AE904" s="569">
        <f t="shared" si="4096"/>
        <v>0</v>
      </c>
      <c r="AF904" s="569">
        <f t="shared" si="4096"/>
        <v>0</v>
      </c>
      <c r="AG904" s="569">
        <f t="shared" si="4096"/>
        <v>0</v>
      </c>
      <c r="AH904" s="569">
        <f t="shared" si="4096"/>
        <v>0</v>
      </c>
      <c r="AI904" s="569">
        <f t="shared" si="4096"/>
        <v>0</v>
      </c>
      <c r="AJ904" s="569">
        <f t="shared" si="4096"/>
        <v>0</v>
      </c>
      <c r="AK904" s="568"/>
      <c r="AL904" s="569">
        <f t="shared" ref="AL904:AT904" si="4097">SUM(AL80)</f>
        <v>0</v>
      </c>
      <c r="AM904" s="569">
        <f t="shared" si="4097"/>
        <v>0</v>
      </c>
      <c r="AN904" s="569">
        <f t="shared" si="4097"/>
        <v>0</v>
      </c>
      <c r="AO904" s="569">
        <f t="shared" si="4097"/>
        <v>0</v>
      </c>
      <c r="AP904" s="569">
        <f t="shared" si="4097"/>
        <v>0</v>
      </c>
      <c r="AQ904" s="569">
        <f t="shared" si="4097"/>
        <v>0</v>
      </c>
      <c r="AR904" s="569">
        <f t="shared" si="4097"/>
        <v>0</v>
      </c>
      <c r="AS904" s="569">
        <f t="shared" si="4097"/>
        <v>0</v>
      </c>
      <c r="AT904" s="569">
        <f t="shared" si="4097"/>
        <v>0</v>
      </c>
      <c r="AU904" s="569">
        <f t="shared" ref="AU904:BB904" si="4098">SUM(AU80)</f>
        <v>0</v>
      </c>
      <c r="AV904" s="569">
        <f t="shared" si="4098"/>
        <v>0</v>
      </c>
      <c r="AW904" s="569">
        <f t="shared" si="4098"/>
        <v>0</v>
      </c>
      <c r="AX904" s="569">
        <f t="shared" si="4098"/>
        <v>0</v>
      </c>
      <c r="AY904" s="569">
        <f t="shared" si="4098"/>
        <v>0</v>
      </c>
      <c r="AZ904" s="569">
        <f t="shared" si="4098"/>
        <v>0</v>
      </c>
      <c r="BA904" s="569">
        <f t="shared" si="4098"/>
        <v>0</v>
      </c>
      <c r="BB904" s="569">
        <f t="shared" si="4098"/>
        <v>0</v>
      </c>
      <c r="BC904" s="568"/>
      <c r="BD904" s="569">
        <f t="shared" ref="BD904:BL904" si="4099">SUM(BD80)</f>
        <v>0</v>
      </c>
      <c r="BE904" s="569">
        <f t="shared" si="4099"/>
        <v>0</v>
      </c>
      <c r="BF904" s="569">
        <f t="shared" si="4099"/>
        <v>0</v>
      </c>
      <c r="BG904" s="569">
        <f t="shared" si="4099"/>
        <v>0</v>
      </c>
      <c r="BH904" s="569">
        <f t="shared" si="4099"/>
        <v>0</v>
      </c>
      <c r="BI904" s="569">
        <f t="shared" si="4099"/>
        <v>0</v>
      </c>
      <c r="BJ904" s="569">
        <f t="shared" si="4099"/>
        <v>0</v>
      </c>
      <c r="BK904" s="569">
        <f t="shared" si="4099"/>
        <v>0</v>
      </c>
      <c r="BL904" s="569">
        <f t="shared" si="4099"/>
        <v>0</v>
      </c>
      <c r="BM904" s="569">
        <f t="shared" ref="BM904:BT904" si="4100">SUM(BM80)</f>
        <v>0</v>
      </c>
      <c r="BN904" s="569">
        <f t="shared" si="4100"/>
        <v>0</v>
      </c>
      <c r="BO904" s="569">
        <f t="shared" si="4100"/>
        <v>0</v>
      </c>
      <c r="BP904" s="569">
        <f t="shared" si="4100"/>
        <v>0</v>
      </c>
      <c r="BQ904" s="569">
        <f t="shared" si="4100"/>
        <v>0</v>
      </c>
      <c r="BR904" s="569">
        <f t="shared" si="4100"/>
        <v>0</v>
      </c>
      <c r="BS904" s="569">
        <f t="shared" si="4100"/>
        <v>0</v>
      </c>
      <c r="BT904" s="569">
        <f t="shared" si="4100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66"/>
        <v>0</v>
      </c>
      <c r="CA904" s="373">
        <f t="shared" si="4067"/>
        <v>0</v>
      </c>
      <c r="CB904" s="373">
        <f t="shared" si="4068"/>
        <v>0</v>
      </c>
      <c r="CC904" s="373">
        <f t="shared" si="4069"/>
        <v>0</v>
      </c>
      <c r="CD904" s="1108">
        <f t="shared" ref="CD904:CD917" si="410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9">
        <f t="shared" si="4071"/>
        <v>0</v>
      </c>
      <c r="CF904" s="1110">
        <f t="shared" si="4071"/>
        <v>0</v>
      </c>
      <c r="CG904" s="1110">
        <f t="shared" si="4071"/>
        <v>0</v>
      </c>
      <c r="CH904" s="1110">
        <f t="shared" si="4071"/>
        <v>0</v>
      </c>
      <c r="CI904" s="1110">
        <f t="shared" si="4071"/>
        <v>0</v>
      </c>
      <c r="CJ904" s="1110">
        <f t="shared" si="4071"/>
        <v>0</v>
      </c>
      <c r="CK904" s="1111">
        <f t="shared" si="4071"/>
        <v>0</v>
      </c>
      <c r="CL904" s="1111">
        <f t="shared" si="4071"/>
        <v>0</v>
      </c>
      <c r="CM904" s="1111">
        <f t="shared" si="4071"/>
        <v>0</v>
      </c>
      <c r="CN904" s="1110">
        <f t="shared" si="4071"/>
        <v>0</v>
      </c>
      <c r="CO904" s="1110">
        <f t="shared" si="4071"/>
        <v>0</v>
      </c>
      <c r="CP904" s="1110">
        <f t="shared" si="4071"/>
        <v>0</v>
      </c>
      <c r="CQ904" s="1110">
        <f t="shared" si="4071"/>
        <v>0</v>
      </c>
      <c r="CR904" s="1110">
        <f t="shared" si="4071"/>
        <v>0</v>
      </c>
      <c r="CS904" s="1109">
        <f t="shared" si="4071"/>
        <v>0</v>
      </c>
      <c r="CT904" s="1112">
        <f t="shared" si="4071"/>
        <v>0</v>
      </c>
      <c r="CU904" s="324">
        <f t="shared" si="4072"/>
        <v>0</v>
      </c>
      <c r="CV904" s="325">
        <f t="shared" si="4073"/>
        <v>0</v>
      </c>
      <c r="CW904" s="326">
        <f t="shared" si="4074"/>
        <v>0</v>
      </c>
      <c r="CX904" s="326">
        <f t="shared" si="4075"/>
        <v>0</v>
      </c>
      <c r="CY904" s="326">
        <f t="shared" si="4076"/>
        <v>0</v>
      </c>
      <c r="CZ904" s="326">
        <f t="shared" si="4077"/>
        <v>0</v>
      </c>
      <c r="DA904" s="326">
        <f t="shared" si="4078"/>
        <v>0</v>
      </c>
      <c r="DB904" s="327">
        <f t="shared" si="4079"/>
        <v>0</v>
      </c>
      <c r="DC904" s="327">
        <f t="shared" si="4080"/>
        <v>0</v>
      </c>
      <c r="DD904" s="327">
        <f t="shared" si="4081"/>
        <v>0</v>
      </c>
      <c r="DE904" s="326">
        <f t="shared" si="4082"/>
        <v>0</v>
      </c>
      <c r="DF904" s="326">
        <f t="shared" si="4083"/>
        <v>0</v>
      </c>
      <c r="DG904" s="326">
        <f t="shared" si="4084"/>
        <v>0</v>
      </c>
      <c r="DH904" s="326">
        <f t="shared" si="4085"/>
        <v>0</v>
      </c>
      <c r="DI904" s="326">
        <f t="shared" si="4086"/>
        <v>0</v>
      </c>
      <c r="DJ904" s="325">
        <f t="shared" si="4087"/>
        <v>0</v>
      </c>
      <c r="DK904" s="324">
        <f t="shared" si="4088"/>
        <v>0</v>
      </c>
      <c r="DL904" s="428">
        <f t="shared" si="4089"/>
        <v>17</v>
      </c>
      <c r="DM904" s="66">
        <f t="shared" si="4090"/>
        <v>17</v>
      </c>
      <c r="DN904" s="66">
        <f t="shared" si="4091"/>
        <v>17</v>
      </c>
      <c r="DO904" s="66">
        <f t="shared" si="4092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02">SUM(B88)</f>
        <v>0</v>
      </c>
      <c r="C905" s="569">
        <f t="shared" si="4102"/>
        <v>0</v>
      </c>
      <c r="D905" s="569">
        <f t="shared" si="4102"/>
        <v>0</v>
      </c>
      <c r="E905" s="569">
        <f t="shared" si="4102"/>
        <v>0</v>
      </c>
      <c r="F905" s="569">
        <f t="shared" si="4102"/>
        <v>0</v>
      </c>
      <c r="G905" s="569">
        <f t="shared" si="4102"/>
        <v>0</v>
      </c>
      <c r="H905" s="569">
        <f t="shared" si="4102"/>
        <v>0</v>
      </c>
      <c r="I905" s="569">
        <f t="shared" si="4102"/>
        <v>0</v>
      </c>
      <c r="J905" s="569">
        <f t="shared" si="4102"/>
        <v>0</v>
      </c>
      <c r="K905" s="569">
        <f t="shared" ref="K905:R905" si="4103">SUM(K88)</f>
        <v>0</v>
      </c>
      <c r="L905" s="569">
        <f t="shared" si="4103"/>
        <v>0</v>
      </c>
      <c r="M905" s="569">
        <f t="shared" si="4103"/>
        <v>0</v>
      </c>
      <c r="N905" s="569">
        <f t="shared" si="4103"/>
        <v>0</v>
      </c>
      <c r="O905" s="569">
        <f t="shared" si="4103"/>
        <v>0</v>
      </c>
      <c r="P905" s="569">
        <f t="shared" si="4103"/>
        <v>0</v>
      </c>
      <c r="Q905" s="569">
        <f t="shared" si="4103"/>
        <v>0</v>
      </c>
      <c r="R905" s="569">
        <f t="shared" si="4103"/>
        <v>0</v>
      </c>
      <c r="S905" s="568"/>
      <c r="T905" s="569">
        <f t="shared" ref="T905:AB905" si="4104">SUM(T88)</f>
        <v>0</v>
      </c>
      <c r="U905" s="569">
        <f t="shared" si="4104"/>
        <v>0</v>
      </c>
      <c r="V905" s="569">
        <f t="shared" si="4104"/>
        <v>0</v>
      </c>
      <c r="W905" s="569">
        <f t="shared" si="4104"/>
        <v>0</v>
      </c>
      <c r="X905" s="569">
        <f t="shared" si="4104"/>
        <v>0</v>
      </c>
      <c r="Y905" s="569">
        <f t="shared" si="4104"/>
        <v>0</v>
      </c>
      <c r="Z905" s="569">
        <f t="shared" si="4104"/>
        <v>0</v>
      </c>
      <c r="AA905" s="569">
        <f t="shared" si="4104"/>
        <v>0</v>
      </c>
      <c r="AB905" s="569">
        <f t="shared" si="4104"/>
        <v>0</v>
      </c>
      <c r="AC905" s="569">
        <f t="shared" ref="AC905:AJ905" si="4105">SUM(AC88)</f>
        <v>0</v>
      </c>
      <c r="AD905" s="569">
        <f t="shared" si="4105"/>
        <v>0</v>
      </c>
      <c r="AE905" s="569">
        <f t="shared" si="4105"/>
        <v>0</v>
      </c>
      <c r="AF905" s="569">
        <f t="shared" si="4105"/>
        <v>0</v>
      </c>
      <c r="AG905" s="569">
        <f t="shared" si="4105"/>
        <v>0</v>
      </c>
      <c r="AH905" s="569">
        <f t="shared" si="4105"/>
        <v>0</v>
      </c>
      <c r="AI905" s="569">
        <f t="shared" si="4105"/>
        <v>0</v>
      </c>
      <c r="AJ905" s="569">
        <f t="shared" si="4105"/>
        <v>0</v>
      </c>
      <c r="AK905" s="568"/>
      <c r="AL905" s="569">
        <f t="shared" ref="AL905:AT905" si="4106">SUM(AL88)</f>
        <v>0</v>
      </c>
      <c r="AM905" s="569">
        <f t="shared" si="4106"/>
        <v>0</v>
      </c>
      <c r="AN905" s="569">
        <f t="shared" si="4106"/>
        <v>0</v>
      </c>
      <c r="AO905" s="569">
        <f t="shared" si="4106"/>
        <v>0</v>
      </c>
      <c r="AP905" s="569">
        <f t="shared" si="4106"/>
        <v>0</v>
      </c>
      <c r="AQ905" s="569">
        <f t="shared" si="4106"/>
        <v>0</v>
      </c>
      <c r="AR905" s="569">
        <f t="shared" si="4106"/>
        <v>0</v>
      </c>
      <c r="AS905" s="569">
        <f t="shared" si="4106"/>
        <v>0</v>
      </c>
      <c r="AT905" s="569">
        <f t="shared" si="4106"/>
        <v>0</v>
      </c>
      <c r="AU905" s="569">
        <f t="shared" ref="AU905:BB905" si="4107">SUM(AU88)</f>
        <v>0</v>
      </c>
      <c r="AV905" s="569">
        <f t="shared" si="4107"/>
        <v>0</v>
      </c>
      <c r="AW905" s="569">
        <f t="shared" si="4107"/>
        <v>0</v>
      </c>
      <c r="AX905" s="569">
        <f t="shared" si="4107"/>
        <v>0</v>
      </c>
      <c r="AY905" s="569">
        <f t="shared" si="4107"/>
        <v>0</v>
      </c>
      <c r="AZ905" s="569">
        <f t="shared" si="4107"/>
        <v>0</v>
      </c>
      <c r="BA905" s="569">
        <f t="shared" si="4107"/>
        <v>0</v>
      </c>
      <c r="BB905" s="569">
        <f t="shared" si="4107"/>
        <v>0</v>
      </c>
      <c r="BC905" s="568"/>
      <c r="BD905" s="569">
        <f t="shared" ref="BD905:BL905" si="4108">SUM(BD88)</f>
        <v>0</v>
      </c>
      <c r="BE905" s="569">
        <f t="shared" si="4108"/>
        <v>0</v>
      </c>
      <c r="BF905" s="569">
        <f t="shared" si="4108"/>
        <v>0</v>
      </c>
      <c r="BG905" s="569">
        <f t="shared" si="4108"/>
        <v>0</v>
      </c>
      <c r="BH905" s="569">
        <f t="shared" si="4108"/>
        <v>0</v>
      </c>
      <c r="BI905" s="569">
        <f t="shared" si="4108"/>
        <v>0</v>
      </c>
      <c r="BJ905" s="569">
        <f t="shared" si="4108"/>
        <v>0</v>
      </c>
      <c r="BK905" s="569">
        <f t="shared" si="4108"/>
        <v>0</v>
      </c>
      <c r="BL905" s="569">
        <f t="shared" si="4108"/>
        <v>0</v>
      </c>
      <c r="BM905" s="569">
        <f t="shared" ref="BM905:BT905" si="4109">SUM(BM88)</f>
        <v>0</v>
      </c>
      <c r="BN905" s="569">
        <f t="shared" si="4109"/>
        <v>0</v>
      </c>
      <c r="BO905" s="569">
        <f t="shared" si="4109"/>
        <v>0</v>
      </c>
      <c r="BP905" s="569">
        <f t="shared" si="4109"/>
        <v>0</v>
      </c>
      <c r="BQ905" s="569">
        <f t="shared" si="4109"/>
        <v>0</v>
      </c>
      <c r="BR905" s="569">
        <f t="shared" si="4109"/>
        <v>0</v>
      </c>
      <c r="BS905" s="569">
        <f t="shared" si="4109"/>
        <v>0</v>
      </c>
      <c r="BT905" s="569">
        <f t="shared" si="4109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66"/>
        <v>0</v>
      </c>
      <c r="CA905" s="373">
        <f t="shared" si="4067"/>
        <v>0</v>
      </c>
      <c r="CB905" s="373">
        <f t="shared" si="4068"/>
        <v>0</v>
      </c>
      <c r="CC905" s="373">
        <f t="shared" si="4069"/>
        <v>0</v>
      </c>
      <c r="CD905" s="1108">
        <f t="shared" si="4101"/>
        <v>0</v>
      </c>
      <c r="CE905" s="1109">
        <f t="shared" si="4071"/>
        <v>0</v>
      </c>
      <c r="CF905" s="1110">
        <f t="shared" si="4071"/>
        <v>0</v>
      </c>
      <c r="CG905" s="1110">
        <f t="shared" si="4071"/>
        <v>0</v>
      </c>
      <c r="CH905" s="1110">
        <f t="shared" si="4071"/>
        <v>0</v>
      </c>
      <c r="CI905" s="1110">
        <f t="shared" si="4071"/>
        <v>0</v>
      </c>
      <c r="CJ905" s="1110">
        <f t="shared" si="4071"/>
        <v>0</v>
      </c>
      <c r="CK905" s="1111">
        <f t="shared" si="4071"/>
        <v>0</v>
      </c>
      <c r="CL905" s="1111">
        <f t="shared" si="4071"/>
        <v>0</v>
      </c>
      <c r="CM905" s="1111">
        <f t="shared" si="4071"/>
        <v>0</v>
      </c>
      <c r="CN905" s="1110">
        <f t="shared" si="4071"/>
        <v>0</v>
      </c>
      <c r="CO905" s="1110">
        <f t="shared" si="4071"/>
        <v>0</v>
      </c>
      <c r="CP905" s="1110">
        <f t="shared" si="4071"/>
        <v>0</v>
      </c>
      <c r="CQ905" s="1110">
        <f t="shared" si="4071"/>
        <v>0</v>
      </c>
      <c r="CR905" s="1110">
        <f t="shared" si="4071"/>
        <v>0</v>
      </c>
      <c r="CS905" s="1109">
        <f t="shared" si="4071"/>
        <v>0</v>
      </c>
      <c r="CT905" s="1112">
        <f t="shared" si="4071"/>
        <v>0</v>
      </c>
      <c r="CU905" s="324">
        <f t="shared" si="4072"/>
        <v>0</v>
      </c>
      <c r="CV905" s="325">
        <f t="shared" si="4073"/>
        <v>0</v>
      </c>
      <c r="CW905" s="326">
        <f t="shared" si="4074"/>
        <v>0</v>
      </c>
      <c r="CX905" s="326">
        <f t="shared" si="4075"/>
        <v>0</v>
      </c>
      <c r="CY905" s="326">
        <f t="shared" si="4076"/>
        <v>0</v>
      </c>
      <c r="CZ905" s="326">
        <f t="shared" si="4077"/>
        <v>0</v>
      </c>
      <c r="DA905" s="326">
        <f t="shared" si="4078"/>
        <v>0</v>
      </c>
      <c r="DB905" s="327">
        <f t="shared" si="4079"/>
        <v>0</v>
      </c>
      <c r="DC905" s="327">
        <f t="shared" si="4080"/>
        <v>0</v>
      </c>
      <c r="DD905" s="327">
        <f t="shared" si="4081"/>
        <v>0</v>
      </c>
      <c r="DE905" s="326">
        <f t="shared" si="4082"/>
        <v>0</v>
      </c>
      <c r="DF905" s="326">
        <f t="shared" si="4083"/>
        <v>0</v>
      </c>
      <c r="DG905" s="326">
        <f t="shared" si="4084"/>
        <v>0</v>
      </c>
      <c r="DH905" s="326">
        <f t="shared" si="4085"/>
        <v>0</v>
      </c>
      <c r="DI905" s="326">
        <f t="shared" si="4086"/>
        <v>0</v>
      </c>
      <c r="DJ905" s="325">
        <f t="shared" si="4087"/>
        <v>0</v>
      </c>
      <c r="DK905" s="324">
        <f t="shared" si="4088"/>
        <v>0</v>
      </c>
      <c r="DL905" s="428">
        <f t="shared" si="4089"/>
        <v>17</v>
      </c>
      <c r="DM905" s="66">
        <f t="shared" si="4090"/>
        <v>17</v>
      </c>
      <c r="DN905" s="66">
        <f t="shared" si="4091"/>
        <v>17</v>
      </c>
      <c r="DO905" s="66">
        <f t="shared" si="4092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10">SUM(B99)</f>
        <v>0</v>
      </c>
      <c r="C906" s="569">
        <f t="shared" si="4110"/>
        <v>0</v>
      </c>
      <c r="D906" s="569">
        <f t="shared" si="4110"/>
        <v>0</v>
      </c>
      <c r="E906" s="569">
        <f t="shared" si="4110"/>
        <v>0</v>
      </c>
      <c r="F906" s="569">
        <f t="shared" si="4110"/>
        <v>0</v>
      </c>
      <c r="G906" s="569">
        <f t="shared" si="4110"/>
        <v>0</v>
      </c>
      <c r="H906" s="569">
        <f t="shared" si="4110"/>
        <v>0</v>
      </c>
      <c r="I906" s="569">
        <f t="shared" si="4110"/>
        <v>0</v>
      </c>
      <c r="J906" s="569">
        <f t="shared" si="4110"/>
        <v>0</v>
      </c>
      <c r="K906" s="569">
        <f t="shared" ref="K906:R906" si="4111">SUM(K99)</f>
        <v>0</v>
      </c>
      <c r="L906" s="569">
        <f t="shared" si="4111"/>
        <v>0</v>
      </c>
      <c r="M906" s="569">
        <f t="shared" si="4111"/>
        <v>0</v>
      </c>
      <c r="N906" s="569">
        <f t="shared" si="4111"/>
        <v>0</v>
      </c>
      <c r="O906" s="569">
        <f t="shared" si="4111"/>
        <v>0</v>
      </c>
      <c r="P906" s="569">
        <f t="shared" si="4111"/>
        <v>0</v>
      </c>
      <c r="Q906" s="569">
        <f t="shared" si="4111"/>
        <v>0</v>
      </c>
      <c r="R906" s="569">
        <f t="shared" si="4111"/>
        <v>0</v>
      </c>
      <c r="S906" s="568"/>
      <c r="T906" s="569">
        <f t="shared" ref="T906:AB906" si="4112">SUM(T99)</f>
        <v>0</v>
      </c>
      <c r="U906" s="569">
        <f t="shared" si="4112"/>
        <v>0</v>
      </c>
      <c r="V906" s="569">
        <f t="shared" si="4112"/>
        <v>0</v>
      </c>
      <c r="W906" s="569">
        <f t="shared" si="4112"/>
        <v>0</v>
      </c>
      <c r="X906" s="569">
        <f t="shared" si="4112"/>
        <v>0</v>
      </c>
      <c r="Y906" s="569">
        <f t="shared" si="4112"/>
        <v>0</v>
      </c>
      <c r="Z906" s="569">
        <f t="shared" si="4112"/>
        <v>0</v>
      </c>
      <c r="AA906" s="569">
        <f t="shared" si="4112"/>
        <v>0</v>
      </c>
      <c r="AB906" s="569">
        <f t="shared" si="4112"/>
        <v>0</v>
      </c>
      <c r="AC906" s="569">
        <f t="shared" ref="AC906:AJ906" si="4113">SUM(AC99)</f>
        <v>0</v>
      </c>
      <c r="AD906" s="569">
        <f t="shared" si="4113"/>
        <v>0</v>
      </c>
      <c r="AE906" s="569">
        <f t="shared" si="4113"/>
        <v>0</v>
      </c>
      <c r="AF906" s="569">
        <f t="shared" si="4113"/>
        <v>0</v>
      </c>
      <c r="AG906" s="569">
        <f t="shared" si="4113"/>
        <v>0</v>
      </c>
      <c r="AH906" s="569">
        <f t="shared" si="4113"/>
        <v>0</v>
      </c>
      <c r="AI906" s="569">
        <f t="shared" si="4113"/>
        <v>0</v>
      </c>
      <c r="AJ906" s="569">
        <f t="shared" si="4113"/>
        <v>0</v>
      </c>
      <c r="AK906" s="568"/>
      <c r="AL906" s="569">
        <f t="shared" ref="AL906:AT906" si="4114">SUM(AL99)</f>
        <v>4500</v>
      </c>
      <c r="AM906" s="569">
        <f t="shared" si="4114"/>
        <v>2000</v>
      </c>
      <c r="AN906" s="569">
        <f t="shared" si="4114"/>
        <v>400</v>
      </c>
      <c r="AO906" s="569">
        <f t="shared" si="4114"/>
        <v>1350</v>
      </c>
      <c r="AP906" s="569">
        <f t="shared" si="4114"/>
        <v>2250</v>
      </c>
      <c r="AQ906" s="569">
        <f t="shared" si="4114"/>
        <v>2437.5</v>
      </c>
      <c r="AR906" s="569">
        <f t="shared" si="4114"/>
        <v>0</v>
      </c>
      <c r="AS906" s="569">
        <f t="shared" si="4114"/>
        <v>360</v>
      </c>
      <c r="AT906" s="569">
        <f t="shared" si="4114"/>
        <v>0</v>
      </c>
      <c r="AU906" s="569">
        <f t="shared" ref="AU906:BB906" si="4115">SUM(AU99)</f>
        <v>0</v>
      </c>
      <c r="AV906" s="569">
        <f t="shared" si="4115"/>
        <v>0</v>
      </c>
      <c r="AW906" s="569">
        <f t="shared" si="4115"/>
        <v>0</v>
      </c>
      <c r="AX906" s="569">
        <f t="shared" si="4115"/>
        <v>0</v>
      </c>
      <c r="AY906" s="569">
        <f t="shared" si="4115"/>
        <v>0</v>
      </c>
      <c r="AZ906" s="569">
        <f t="shared" si="4115"/>
        <v>0</v>
      </c>
      <c r="BA906" s="569">
        <f t="shared" si="4115"/>
        <v>0</v>
      </c>
      <c r="BB906" s="569">
        <f t="shared" si="4115"/>
        <v>0</v>
      </c>
      <c r="BC906" s="568"/>
      <c r="BD906" s="569">
        <f t="shared" ref="BD906:BL906" si="4116">SUM(BD99)</f>
        <v>1128</v>
      </c>
      <c r="BE906" s="569">
        <f t="shared" si="4116"/>
        <v>240</v>
      </c>
      <c r="BF906" s="569">
        <f t="shared" si="4116"/>
        <v>890</v>
      </c>
      <c r="BG906" s="569">
        <f t="shared" si="4116"/>
        <v>2500</v>
      </c>
      <c r="BH906" s="569">
        <f t="shared" si="4116"/>
        <v>1462.5</v>
      </c>
      <c r="BI906" s="569">
        <f t="shared" si="4116"/>
        <v>0</v>
      </c>
      <c r="BJ906" s="569">
        <f t="shared" si="4116"/>
        <v>1200</v>
      </c>
      <c r="BK906" s="569">
        <f t="shared" si="4116"/>
        <v>300</v>
      </c>
      <c r="BL906" s="569">
        <f t="shared" si="4116"/>
        <v>1500</v>
      </c>
      <c r="BM906" s="569">
        <f t="shared" ref="BM906:BT906" si="4117">SUM(BM99)</f>
        <v>0</v>
      </c>
      <c r="BN906" s="569">
        <f t="shared" si="4117"/>
        <v>0</v>
      </c>
      <c r="BO906" s="569">
        <f t="shared" si="4117"/>
        <v>0</v>
      </c>
      <c r="BP906" s="569">
        <f t="shared" si="4117"/>
        <v>0</v>
      </c>
      <c r="BQ906" s="569">
        <f t="shared" si="4117"/>
        <v>0</v>
      </c>
      <c r="BR906" s="569">
        <f t="shared" si="4117"/>
        <v>0</v>
      </c>
      <c r="BS906" s="569">
        <f t="shared" si="4117"/>
        <v>0</v>
      </c>
      <c r="BT906" s="569">
        <f t="shared" si="4117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66"/>
        <v>0</v>
      </c>
      <c r="CA906" s="373">
        <f t="shared" si="4067"/>
        <v>0</v>
      </c>
      <c r="CB906" s="373">
        <f t="shared" si="4068"/>
        <v>586.5</v>
      </c>
      <c r="CC906" s="373">
        <f t="shared" si="4069"/>
        <v>448.03333333333336</v>
      </c>
      <c r="CD906" s="1108">
        <f t="shared" si="4101"/>
        <v>0</v>
      </c>
      <c r="CE906" s="1109">
        <f t="shared" si="4071"/>
        <v>0</v>
      </c>
      <c r="CF906" s="1110">
        <f t="shared" si="4071"/>
        <v>0</v>
      </c>
      <c r="CG906" s="1110">
        <f t="shared" si="4071"/>
        <v>0</v>
      </c>
      <c r="CH906" s="1110">
        <f t="shared" si="4071"/>
        <v>0</v>
      </c>
      <c r="CI906" s="1110">
        <f t="shared" si="4071"/>
        <v>0</v>
      </c>
      <c r="CJ906" s="1110">
        <f t="shared" si="4071"/>
        <v>0</v>
      </c>
      <c r="CK906" s="1111">
        <f t="shared" si="4071"/>
        <v>0</v>
      </c>
      <c r="CL906" s="1111">
        <f t="shared" si="4071"/>
        <v>0</v>
      </c>
      <c r="CM906" s="1111">
        <f t="shared" si="4071"/>
        <v>240</v>
      </c>
      <c r="CN906" s="1110">
        <f t="shared" si="4071"/>
        <v>300</v>
      </c>
      <c r="CO906" s="1110">
        <f t="shared" si="4071"/>
        <v>890</v>
      </c>
      <c r="CP906" s="1110">
        <f t="shared" si="4071"/>
        <v>1128</v>
      </c>
      <c r="CQ906" s="1110">
        <f t="shared" si="4071"/>
        <v>1200</v>
      </c>
      <c r="CR906" s="1110">
        <f t="shared" si="4071"/>
        <v>1462.5</v>
      </c>
      <c r="CS906" s="1109">
        <f t="shared" si="4071"/>
        <v>1500</v>
      </c>
      <c r="CT906" s="1112">
        <f t="shared" si="4071"/>
        <v>2500</v>
      </c>
      <c r="CU906" s="324">
        <f t="shared" si="4072"/>
        <v>0</v>
      </c>
      <c r="CV906" s="325">
        <f t="shared" si="4073"/>
        <v>0</v>
      </c>
      <c r="CW906" s="326">
        <f t="shared" si="4074"/>
        <v>0</v>
      </c>
      <c r="CX906" s="326">
        <f t="shared" si="4075"/>
        <v>0</v>
      </c>
      <c r="CY906" s="326">
        <f t="shared" si="4076"/>
        <v>0</v>
      </c>
      <c r="CZ906" s="326">
        <f t="shared" si="4077"/>
        <v>0</v>
      </c>
      <c r="DA906" s="326">
        <f t="shared" si="4078"/>
        <v>0</v>
      </c>
      <c r="DB906" s="327">
        <f t="shared" si="4079"/>
        <v>0</v>
      </c>
      <c r="DC906" s="327">
        <f t="shared" si="4080"/>
        <v>0</v>
      </c>
      <c r="DD906" s="327">
        <f t="shared" si="4081"/>
        <v>240</v>
      </c>
      <c r="DE906" s="326">
        <f t="shared" si="4082"/>
        <v>300</v>
      </c>
      <c r="DF906" s="326">
        <f t="shared" si="4083"/>
        <v>890</v>
      </c>
      <c r="DG906" s="326">
        <f t="shared" si="4084"/>
        <v>1128</v>
      </c>
      <c r="DH906" s="326">
        <f t="shared" si="4085"/>
        <v>1200</v>
      </c>
      <c r="DI906" s="326">
        <f t="shared" si="4086"/>
        <v>1462.5</v>
      </c>
      <c r="DJ906" s="325">
        <f t="shared" si="4087"/>
        <v>1500</v>
      </c>
      <c r="DK906" s="324">
        <f t="shared" si="4088"/>
        <v>2500</v>
      </c>
      <c r="DL906" s="428">
        <f t="shared" si="4089"/>
        <v>17</v>
      </c>
      <c r="DM906" s="66">
        <f t="shared" si="4090"/>
        <v>17</v>
      </c>
      <c r="DN906" s="66">
        <f t="shared" si="4091"/>
        <v>17</v>
      </c>
      <c r="DO906" s="66">
        <f t="shared" si="4092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18">SUM(B107)</f>
        <v>0</v>
      </c>
      <c r="C907" s="569">
        <f t="shared" si="4118"/>
        <v>0</v>
      </c>
      <c r="D907" s="569">
        <f t="shared" si="4118"/>
        <v>0</v>
      </c>
      <c r="E907" s="569">
        <f t="shared" si="4118"/>
        <v>0</v>
      </c>
      <c r="F907" s="569">
        <f t="shared" si="4118"/>
        <v>0</v>
      </c>
      <c r="G907" s="569">
        <f t="shared" si="4118"/>
        <v>0</v>
      </c>
      <c r="H907" s="569">
        <f t="shared" si="4118"/>
        <v>0</v>
      </c>
      <c r="I907" s="569">
        <f t="shared" si="4118"/>
        <v>0</v>
      </c>
      <c r="J907" s="569">
        <f t="shared" si="4118"/>
        <v>0</v>
      </c>
      <c r="K907" s="569">
        <f t="shared" ref="K907:R907" si="4119">SUM(K107)</f>
        <v>0</v>
      </c>
      <c r="L907" s="569">
        <f t="shared" si="4119"/>
        <v>0</v>
      </c>
      <c r="M907" s="569">
        <f t="shared" si="4119"/>
        <v>0</v>
      </c>
      <c r="N907" s="569">
        <f t="shared" si="4119"/>
        <v>0</v>
      </c>
      <c r="O907" s="569">
        <f t="shared" si="4119"/>
        <v>0</v>
      </c>
      <c r="P907" s="569">
        <f t="shared" si="4119"/>
        <v>0</v>
      </c>
      <c r="Q907" s="569">
        <f t="shared" si="4119"/>
        <v>0</v>
      </c>
      <c r="R907" s="569">
        <f t="shared" si="4119"/>
        <v>0</v>
      </c>
      <c r="S907" s="568"/>
      <c r="T907" s="569">
        <f t="shared" ref="T907:AB907" si="4120">SUM(T107)</f>
        <v>0</v>
      </c>
      <c r="U907" s="569">
        <f t="shared" si="4120"/>
        <v>0</v>
      </c>
      <c r="V907" s="569">
        <f t="shared" si="4120"/>
        <v>0</v>
      </c>
      <c r="W907" s="569">
        <f t="shared" si="4120"/>
        <v>0</v>
      </c>
      <c r="X907" s="569">
        <f t="shared" si="4120"/>
        <v>0</v>
      </c>
      <c r="Y907" s="569">
        <f t="shared" si="4120"/>
        <v>0</v>
      </c>
      <c r="Z907" s="569">
        <f t="shared" si="4120"/>
        <v>0</v>
      </c>
      <c r="AA907" s="569">
        <f t="shared" si="4120"/>
        <v>0</v>
      </c>
      <c r="AB907" s="569">
        <f t="shared" si="4120"/>
        <v>0</v>
      </c>
      <c r="AC907" s="569">
        <f t="shared" ref="AC907:AJ907" si="4121">SUM(AC107)</f>
        <v>0</v>
      </c>
      <c r="AD907" s="569">
        <f t="shared" si="4121"/>
        <v>0</v>
      </c>
      <c r="AE907" s="569">
        <f t="shared" si="4121"/>
        <v>0</v>
      </c>
      <c r="AF907" s="569">
        <f t="shared" si="4121"/>
        <v>0</v>
      </c>
      <c r="AG907" s="569">
        <f t="shared" si="4121"/>
        <v>0</v>
      </c>
      <c r="AH907" s="569">
        <f t="shared" si="4121"/>
        <v>0</v>
      </c>
      <c r="AI907" s="569">
        <f t="shared" si="4121"/>
        <v>0</v>
      </c>
      <c r="AJ907" s="569">
        <f t="shared" si="4121"/>
        <v>0</v>
      </c>
      <c r="AK907" s="568"/>
      <c r="AL907" s="569">
        <f t="shared" ref="AL907:AT907" si="4122">SUM(AL107)</f>
        <v>0</v>
      </c>
      <c r="AM907" s="569">
        <f t="shared" si="4122"/>
        <v>0</v>
      </c>
      <c r="AN907" s="569">
        <f t="shared" si="4122"/>
        <v>0</v>
      </c>
      <c r="AO907" s="569">
        <f t="shared" si="4122"/>
        <v>0</v>
      </c>
      <c r="AP907" s="569">
        <f t="shared" si="4122"/>
        <v>0</v>
      </c>
      <c r="AQ907" s="569">
        <f t="shared" si="4122"/>
        <v>0</v>
      </c>
      <c r="AR907" s="569">
        <f t="shared" si="4122"/>
        <v>0</v>
      </c>
      <c r="AS907" s="569">
        <f t="shared" si="4122"/>
        <v>0</v>
      </c>
      <c r="AT907" s="569">
        <f t="shared" si="4122"/>
        <v>0</v>
      </c>
      <c r="AU907" s="569">
        <f t="shared" ref="AU907:BB907" si="4123">SUM(AU107)</f>
        <v>0</v>
      </c>
      <c r="AV907" s="569">
        <f t="shared" si="4123"/>
        <v>0</v>
      </c>
      <c r="AW907" s="569">
        <f t="shared" si="4123"/>
        <v>0</v>
      </c>
      <c r="AX907" s="569">
        <f t="shared" si="4123"/>
        <v>0</v>
      </c>
      <c r="AY907" s="569">
        <f t="shared" si="4123"/>
        <v>0</v>
      </c>
      <c r="AZ907" s="569">
        <f t="shared" si="4123"/>
        <v>0</v>
      </c>
      <c r="BA907" s="569">
        <f t="shared" si="4123"/>
        <v>0</v>
      </c>
      <c r="BB907" s="569">
        <f t="shared" si="4123"/>
        <v>0</v>
      </c>
      <c r="BC907" s="568"/>
      <c r="BD907" s="569">
        <f t="shared" ref="BD907:BL907" si="4124">SUM(BD107)</f>
        <v>0</v>
      </c>
      <c r="BE907" s="569">
        <f t="shared" si="4124"/>
        <v>0</v>
      </c>
      <c r="BF907" s="569">
        <f t="shared" si="4124"/>
        <v>0</v>
      </c>
      <c r="BG907" s="569">
        <f t="shared" si="4124"/>
        <v>0</v>
      </c>
      <c r="BH907" s="569">
        <f t="shared" si="4124"/>
        <v>187.5</v>
      </c>
      <c r="BI907" s="569">
        <f t="shared" si="4124"/>
        <v>0</v>
      </c>
      <c r="BJ907" s="569">
        <f t="shared" si="4124"/>
        <v>0</v>
      </c>
      <c r="BK907" s="569">
        <f t="shared" si="4124"/>
        <v>0</v>
      </c>
      <c r="BL907" s="569">
        <f t="shared" si="4124"/>
        <v>0</v>
      </c>
      <c r="BM907" s="569">
        <f t="shared" ref="BM907:BT907" si="4125">SUM(BM107)</f>
        <v>0</v>
      </c>
      <c r="BN907" s="569">
        <f t="shared" si="4125"/>
        <v>0</v>
      </c>
      <c r="BO907" s="569">
        <f t="shared" si="4125"/>
        <v>0</v>
      </c>
      <c r="BP907" s="569">
        <f t="shared" si="4125"/>
        <v>0</v>
      </c>
      <c r="BQ907" s="569">
        <f t="shared" si="4125"/>
        <v>0</v>
      </c>
      <c r="BR907" s="569">
        <f t="shared" si="4125"/>
        <v>0</v>
      </c>
      <c r="BS907" s="569">
        <f t="shared" si="4125"/>
        <v>0</v>
      </c>
      <c r="BT907" s="569">
        <f t="shared" si="4125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66"/>
        <v>0</v>
      </c>
      <c r="CA907" s="373">
        <f t="shared" si="4067"/>
        <v>0</v>
      </c>
      <c r="CB907" s="373">
        <f t="shared" si="4068"/>
        <v>0</v>
      </c>
      <c r="CC907" s="373">
        <f t="shared" si="4069"/>
        <v>0</v>
      </c>
      <c r="CD907" s="1108">
        <f t="shared" si="4101"/>
        <v>0</v>
      </c>
      <c r="CE907" s="1109">
        <f t="shared" si="4071"/>
        <v>0</v>
      </c>
      <c r="CF907" s="1110">
        <f t="shared" si="4071"/>
        <v>0</v>
      </c>
      <c r="CG907" s="1110">
        <f t="shared" si="4071"/>
        <v>0</v>
      </c>
      <c r="CH907" s="1110">
        <f t="shared" si="4071"/>
        <v>0</v>
      </c>
      <c r="CI907" s="1110">
        <f t="shared" si="4071"/>
        <v>0</v>
      </c>
      <c r="CJ907" s="1110">
        <f t="shared" si="4071"/>
        <v>0</v>
      </c>
      <c r="CK907" s="1111">
        <f t="shared" si="4071"/>
        <v>0</v>
      </c>
      <c r="CL907" s="1111">
        <f t="shared" si="4071"/>
        <v>0</v>
      </c>
      <c r="CM907" s="1111">
        <f t="shared" si="4071"/>
        <v>0</v>
      </c>
      <c r="CN907" s="1110">
        <f t="shared" si="4071"/>
        <v>0</v>
      </c>
      <c r="CO907" s="1110">
        <f t="shared" si="4071"/>
        <v>0</v>
      </c>
      <c r="CP907" s="1110">
        <f t="shared" si="4071"/>
        <v>0</v>
      </c>
      <c r="CQ907" s="1110">
        <f t="shared" si="4071"/>
        <v>0</v>
      </c>
      <c r="CR907" s="1110">
        <f t="shared" si="4071"/>
        <v>0</v>
      </c>
      <c r="CS907" s="1109">
        <f t="shared" si="4071"/>
        <v>0</v>
      </c>
      <c r="CT907" s="1112">
        <f t="shared" si="4071"/>
        <v>187.5</v>
      </c>
      <c r="CU907" s="324">
        <f t="shared" si="4072"/>
        <v>0</v>
      </c>
      <c r="CV907" s="325">
        <f t="shared" si="4073"/>
        <v>0</v>
      </c>
      <c r="CW907" s="326">
        <f t="shared" si="4074"/>
        <v>0</v>
      </c>
      <c r="CX907" s="326">
        <f t="shared" si="4075"/>
        <v>0</v>
      </c>
      <c r="CY907" s="326">
        <f t="shared" si="4076"/>
        <v>0</v>
      </c>
      <c r="CZ907" s="326">
        <f t="shared" si="4077"/>
        <v>0</v>
      </c>
      <c r="DA907" s="326">
        <f t="shared" si="4078"/>
        <v>0</v>
      </c>
      <c r="DB907" s="327">
        <f t="shared" si="4079"/>
        <v>0</v>
      </c>
      <c r="DC907" s="327">
        <f t="shared" si="4080"/>
        <v>0</v>
      </c>
      <c r="DD907" s="327">
        <f t="shared" si="4081"/>
        <v>0</v>
      </c>
      <c r="DE907" s="326">
        <f t="shared" si="4082"/>
        <v>0</v>
      </c>
      <c r="DF907" s="326">
        <f t="shared" si="4083"/>
        <v>0</v>
      </c>
      <c r="DG907" s="326">
        <f t="shared" si="4084"/>
        <v>0</v>
      </c>
      <c r="DH907" s="326">
        <f t="shared" si="4085"/>
        <v>0</v>
      </c>
      <c r="DI907" s="326">
        <f t="shared" si="4086"/>
        <v>0</v>
      </c>
      <c r="DJ907" s="325">
        <f t="shared" si="4087"/>
        <v>0</v>
      </c>
      <c r="DK907" s="324">
        <f t="shared" si="4088"/>
        <v>187.5</v>
      </c>
      <c r="DL907" s="428">
        <f t="shared" si="4089"/>
        <v>17</v>
      </c>
      <c r="DM907" s="66">
        <f t="shared" si="4090"/>
        <v>17</v>
      </c>
      <c r="DN907" s="66">
        <f t="shared" si="4091"/>
        <v>17</v>
      </c>
      <c r="DO907" s="66">
        <f t="shared" si="4092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26">SUM(B115)</f>
        <v>0</v>
      </c>
      <c r="C908" s="569">
        <f t="shared" si="4126"/>
        <v>0</v>
      </c>
      <c r="D908" s="569">
        <f t="shared" si="4126"/>
        <v>0</v>
      </c>
      <c r="E908" s="569">
        <f t="shared" si="4126"/>
        <v>0</v>
      </c>
      <c r="F908" s="569">
        <f t="shared" si="4126"/>
        <v>0</v>
      </c>
      <c r="G908" s="569">
        <f t="shared" si="4126"/>
        <v>0</v>
      </c>
      <c r="H908" s="569">
        <f t="shared" si="4126"/>
        <v>0</v>
      </c>
      <c r="I908" s="569">
        <f t="shared" si="4126"/>
        <v>0</v>
      </c>
      <c r="J908" s="569">
        <f t="shared" si="4126"/>
        <v>0</v>
      </c>
      <c r="K908" s="569">
        <f t="shared" ref="K908:R908" si="4127">SUM(K115)</f>
        <v>0</v>
      </c>
      <c r="L908" s="569">
        <f t="shared" si="4127"/>
        <v>0</v>
      </c>
      <c r="M908" s="569">
        <f t="shared" si="4127"/>
        <v>0</v>
      </c>
      <c r="N908" s="569">
        <f t="shared" si="4127"/>
        <v>0</v>
      </c>
      <c r="O908" s="569">
        <f t="shared" si="4127"/>
        <v>0</v>
      </c>
      <c r="P908" s="569">
        <f t="shared" si="4127"/>
        <v>0</v>
      </c>
      <c r="Q908" s="569">
        <f t="shared" si="4127"/>
        <v>0</v>
      </c>
      <c r="R908" s="569">
        <f t="shared" si="4127"/>
        <v>0</v>
      </c>
      <c r="S908" s="568"/>
      <c r="T908" s="569">
        <f t="shared" ref="T908:AB908" si="4128">SUM(T115)</f>
        <v>0</v>
      </c>
      <c r="U908" s="569">
        <f t="shared" si="4128"/>
        <v>0</v>
      </c>
      <c r="V908" s="569">
        <f t="shared" si="4128"/>
        <v>0</v>
      </c>
      <c r="W908" s="569">
        <f t="shared" si="4128"/>
        <v>0</v>
      </c>
      <c r="X908" s="569">
        <f t="shared" si="4128"/>
        <v>0</v>
      </c>
      <c r="Y908" s="569">
        <f t="shared" si="4128"/>
        <v>0</v>
      </c>
      <c r="Z908" s="569">
        <f t="shared" si="4128"/>
        <v>0</v>
      </c>
      <c r="AA908" s="569">
        <f t="shared" si="4128"/>
        <v>0</v>
      </c>
      <c r="AB908" s="569">
        <f t="shared" si="4128"/>
        <v>0</v>
      </c>
      <c r="AC908" s="569">
        <f t="shared" ref="AC908:AJ908" si="4129">SUM(AC115)</f>
        <v>0</v>
      </c>
      <c r="AD908" s="569">
        <f t="shared" si="4129"/>
        <v>0</v>
      </c>
      <c r="AE908" s="569">
        <f t="shared" si="4129"/>
        <v>0</v>
      </c>
      <c r="AF908" s="569">
        <f t="shared" si="4129"/>
        <v>0</v>
      </c>
      <c r="AG908" s="569">
        <f t="shared" si="4129"/>
        <v>0</v>
      </c>
      <c r="AH908" s="569">
        <f t="shared" si="4129"/>
        <v>0</v>
      </c>
      <c r="AI908" s="569">
        <f t="shared" si="4129"/>
        <v>0</v>
      </c>
      <c r="AJ908" s="569">
        <f t="shared" si="4129"/>
        <v>0</v>
      </c>
      <c r="AK908" s="568"/>
      <c r="AL908" s="569">
        <f t="shared" ref="AL908:AT908" si="4130">SUM(AL115)</f>
        <v>0</v>
      </c>
      <c r="AM908" s="569">
        <f t="shared" si="4130"/>
        <v>0</v>
      </c>
      <c r="AN908" s="569">
        <f t="shared" si="4130"/>
        <v>0</v>
      </c>
      <c r="AO908" s="569">
        <f t="shared" si="4130"/>
        <v>0</v>
      </c>
      <c r="AP908" s="569">
        <f t="shared" si="4130"/>
        <v>0</v>
      </c>
      <c r="AQ908" s="569">
        <f t="shared" si="4130"/>
        <v>0</v>
      </c>
      <c r="AR908" s="569">
        <f t="shared" si="4130"/>
        <v>0</v>
      </c>
      <c r="AS908" s="569">
        <f t="shared" si="4130"/>
        <v>0</v>
      </c>
      <c r="AT908" s="569">
        <f t="shared" si="4130"/>
        <v>0</v>
      </c>
      <c r="AU908" s="569">
        <f t="shared" ref="AU908:BB908" si="4131">SUM(AU115)</f>
        <v>0</v>
      </c>
      <c r="AV908" s="569">
        <f t="shared" si="4131"/>
        <v>0</v>
      </c>
      <c r="AW908" s="569">
        <f t="shared" si="4131"/>
        <v>0</v>
      </c>
      <c r="AX908" s="569">
        <f t="shared" si="4131"/>
        <v>0</v>
      </c>
      <c r="AY908" s="569">
        <f t="shared" si="4131"/>
        <v>0</v>
      </c>
      <c r="AZ908" s="569">
        <f t="shared" si="4131"/>
        <v>0</v>
      </c>
      <c r="BA908" s="569">
        <f t="shared" si="4131"/>
        <v>0</v>
      </c>
      <c r="BB908" s="569">
        <f t="shared" si="4131"/>
        <v>0</v>
      </c>
      <c r="BC908" s="568"/>
      <c r="BD908" s="569">
        <f t="shared" ref="BD908:BL908" si="4132">SUM(BD115)</f>
        <v>0</v>
      </c>
      <c r="BE908" s="569">
        <f t="shared" si="4132"/>
        <v>0</v>
      </c>
      <c r="BF908" s="569">
        <f t="shared" si="4132"/>
        <v>0</v>
      </c>
      <c r="BG908" s="569">
        <f t="shared" si="4132"/>
        <v>0</v>
      </c>
      <c r="BH908" s="569">
        <f t="shared" si="4132"/>
        <v>0</v>
      </c>
      <c r="BI908" s="569">
        <f t="shared" si="4132"/>
        <v>0</v>
      </c>
      <c r="BJ908" s="569">
        <f t="shared" si="4132"/>
        <v>0</v>
      </c>
      <c r="BK908" s="569">
        <f t="shared" si="4132"/>
        <v>0</v>
      </c>
      <c r="BL908" s="569">
        <f t="shared" si="4132"/>
        <v>0</v>
      </c>
      <c r="BM908" s="569">
        <f t="shared" ref="BM908:BT908" si="4133">SUM(BM115)</f>
        <v>0</v>
      </c>
      <c r="BN908" s="569">
        <f t="shared" si="4133"/>
        <v>0</v>
      </c>
      <c r="BO908" s="569">
        <f t="shared" si="4133"/>
        <v>0</v>
      </c>
      <c r="BP908" s="569">
        <f t="shared" si="4133"/>
        <v>0</v>
      </c>
      <c r="BQ908" s="569">
        <f t="shared" si="4133"/>
        <v>0</v>
      </c>
      <c r="BR908" s="569">
        <f t="shared" si="4133"/>
        <v>0</v>
      </c>
      <c r="BS908" s="569">
        <f t="shared" si="4133"/>
        <v>0</v>
      </c>
      <c r="BT908" s="569">
        <f t="shared" si="4133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66"/>
        <v>0</v>
      </c>
      <c r="CA908" s="373">
        <f t="shared" si="4067"/>
        <v>0</v>
      </c>
      <c r="CB908" s="373">
        <f t="shared" si="4068"/>
        <v>0</v>
      </c>
      <c r="CC908" s="373">
        <f t="shared" si="4069"/>
        <v>0</v>
      </c>
      <c r="CD908" s="1108">
        <f t="shared" si="4101"/>
        <v>0</v>
      </c>
      <c r="CE908" s="1109">
        <f t="shared" si="4071"/>
        <v>0</v>
      </c>
      <c r="CF908" s="1110">
        <f t="shared" si="4071"/>
        <v>0</v>
      </c>
      <c r="CG908" s="1110">
        <f t="shared" si="4071"/>
        <v>0</v>
      </c>
      <c r="CH908" s="1110">
        <f t="shared" si="4071"/>
        <v>0</v>
      </c>
      <c r="CI908" s="1110">
        <f t="shared" si="4071"/>
        <v>0</v>
      </c>
      <c r="CJ908" s="1110">
        <f t="shared" si="4071"/>
        <v>0</v>
      </c>
      <c r="CK908" s="1111">
        <f t="shared" si="4071"/>
        <v>0</v>
      </c>
      <c r="CL908" s="1111">
        <f t="shared" si="4071"/>
        <v>0</v>
      </c>
      <c r="CM908" s="1111">
        <f t="shared" si="4071"/>
        <v>0</v>
      </c>
      <c r="CN908" s="1110">
        <f t="shared" si="4071"/>
        <v>0</v>
      </c>
      <c r="CO908" s="1110">
        <f t="shared" si="4071"/>
        <v>0</v>
      </c>
      <c r="CP908" s="1110">
        <f t="shared" si="4071"/>
        <v>0</v>
      </c>
      <c r="CQ908" s="1110">
        <f t="shared" si="4071"/>
        <v>0</v>
      </c>
      <c r="CR908" s="1110">
        <f t="shared" si="4071"/>
        <v>0</v>
      </c>
      <c r="CS908" s="1109">
        <f t="shared" si="4071"/>
        <v>0</v>
      </c>
      <c r="CT908" s="1112">
        <f t="shared" si="4071"/>
        <v>0</v>
      </c>
      <c r="CU908" s="324">
        <f t="shared" si="4072"/>
        <v>0</v>
      </c>
      <c r="CV908" s="325">
        <f t="shared" si="4073"/>
        <v>0</v>
      </c>
      <c r="CW908" s="326">
        <f t="shared" si="4074"/>
        <v>0</v>
      </c>
      <c r="CX908" s="326">
        <f t="shared" si="4075"/>
        <v>0</v>
      </c>
      <c r="CY908" s="326">
        <f t="shared" si="4076"/>
        <v>0</v>
      </c>
      <c r="CZ908" s="326">
        <f t="shared" si="4077"/>
        <v>0</v>
      </c>
      <c r="DA908" s="326">
        <f t="shared" si="4078"/>
        <v>0</v>
      </c>
      <c r="DB908" s="327">
        <f t="shared" si="4079"/>
        <v>0</v>
      </c>
      <c r="DC908" s="327">
        <f t="shared" si="4080"/>
        <v>0</v>
      </c>
      <c r="DD908" s="327">
        <f t="shared" si="4081"/>
        <v>0</v>
      </c>
      <c r="DE908" s="326">
        <f t="shared" si="4082"/>
        <v>0</v>
      </c>
      <c r="DF908" s="326">
        <f t="shared" si="4083"/>
        <v>0</v>
      </c>
      <c r="DG908" s="326">
        <f t="shared" si="4084"/>
        <v>0</v>
      </c>
      <c r="DH908" s="326">
        <f t="shared" si="4085"/>
        <v>0</v>
      </c>
      <c r="DI908" s="326">
        <f t="shared" si="4086"/>
        <v>0</v>
      </c>
      <c r="DJ908" s="325">
        <f t="shared" si="4087"/>
        <v>0</v>
      </c>
      <c r="DK908" s="324">
        <f t="shared" si="4088"/>
        <v>0</v>
      </c>
      <c r="DL908" s="428">
        <f t="shared" si="4089"/>
        <v>17</v>
      </c>
      <c r="DM908" s="66">
        <f t="shared" si="4090"/>
        <v>17</v>
      </c>
      <c r="DN908" s="66">
        <f t="shared" si="4091"/>
        <v>17</v>
      </c>
      <c r="DO908" s="66">
        <f t="shared" si="4092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34">SUM(B126)</f>
        <v>0</v>
      </c>
      <c r="C909" s="569">
        <f t="shared" si="4134"/>
        <v>0</v>
      </c>
      <c r="D909" s="569">
        <f t="shared" si="4134"/>
        <v>0</v>
      </c>
      <c r="E909" s="569">
        <f t="shared" si="4134"/>
        <v>0</v>
      </c>
      <c r="F909" s="569">
        <f t="shared" si="4134"/>
        <v>0</v>
      </c>
      <c r="G909" s="569">
        <f t="shared" si="4134"/>
        <v>0</v>
      </c>
      <c r="H909" s="569">
        <f t="shared" si="4134"/>
        <v>0</v>
      </c>
      <c r="I909" s="569">
        <f t="shared" si="4134"/>
        <v>0</v>
      </c>
      <c r="J909" s="569">
        <f t="shared" si="4134"/>
        <v>0</v>
      </c>
      <c r="K909" s="569">
        <f t="shared" ref="K909:R909" si="4135">SUM(K126)</f>
        <v>0</v>
      </c>
      <c r="L909" s="569">
        <f t="shared" si="4135"/>
        <v>0</v>
      </c>
      <c r="M909" s="569">
        <f t="shared" si="4135"/>
        <v>0</v>
      </c>
      <c r="N909" s="569">
        <f t="shared" si="4135"/>
        <v>0</v>
      </c>
      <c r="O909" s="569">
        <f t="shared" si="4135"/>
        <v>0</v>
      </c>
      <c r="P909" s="569">
        <f t="shared" si="4135"/>
        <v>0</v>
      </c>
      <c r="Q909" s="569">
        <f t="shared" si="4135"/>
        <v>0</v>
      </c>
      <c r="R909" s="569">
        <f t="shared" si="4135"/>
        <v>0</v>
      </c>
      <c r="S909" s="568"/>
      <c r="T909" s="569">
        <f t="shared" ref="T909:AB909" si="4136">SUM(T126)</f>
        <v>0</v>
      </c>
      <c r="U909" s="569">
        <f t="shared" si="4136"/>
        <v>0</v>
      </c>
      <c r="V909" s="569">
        <f t="shared" si="4136"/>
        <v>0</v>
      </c>
      <c r="W909" s="569">
        <f t="shared" si="4136"/>
        <v>0</v>
      </c>
      <c r="X909" s="569">
        <f t="shared" si="4136"/>
        <v>0</v>
      </c>
      <c r="Y909" s="569">
        <f t="shared" si="4136"/>
        <v>0</v>
      </c>
      <c r="Z909" s="569">
        <f t="shared" si="4136"/>
        <v>0</v>
      </c>
      <c r="AA909" s="569">
        <f t="shared" si="4136"/>
        <v>0</v>
      </c>
      <c r="AB909" s="569">
        <f t="shared" si="4136"/>
        <v>0</v>
      </c>
      <c r="AC909" s="569">
        <f t="shared" ref="AC909:AJ909" si="4137">SUM(AC126)</f>
        <v>0</v>
      </c>
      <c r="AD909" s="569">
        <f t="shared" si="4137"/>
        <v>0</v>
      </c>
      <c r="AE909" s="569">
        <f t="shared" si="4137"/>
        <v>0</v>
      </c>
      <c r="AF909" s="569">
        <f t="shared" si="4137"/>
        <v>0</v>
      </c>
      <c r="AG909" s="569">
        <f t="shared" si="4137"/>
        <v>0</v>
      </c>
      <c r="AH909" s="569">
        <f t="shared" si="4137"/>
        <v>0</v>
      </c>
      <c r="AI909" s="569">
        <f t="shared" si="4137"/>
        <v>0</v>
      </c>
      <c r="AJ909" s="569">
        <f t="shared" si="4137"/>
        <v>0</v>
      </c>
      <c r="AK909" s="568"/>
      <c r="AL909" s="569">
        <f t="shared" ref="AL909:AT909" si="4138">SUM(AL126)</f>
        <v>0</v>
      </c>
      <c r="AM909" s="569">
        <f t="shared" si="4138"/>
        <v>0</v>
      </c>
      <c r="AN909" s="569">
        <f t="shared" si="4138"/>
        <v>0</v>
      </c>
      <c r="AO909" s="569">
        <f t="shared" si="4138"/>
        <v>0</v>
      </c>
      <c r="AP909" s="569">
        <f t="shared" si="4138"/>
        <v>0</v>
      </c>
      <c r="AQ909" s="569">
        <f t="shared" si="4138"/>
        <v>0</v>
      </c>
      <c r="AR909" s="569">
        <f t="shared" si="4138"/>
        <v>0</v>
      </c>
      <c r="AS909" s="569">
        <f t="shared" si="4138"/>
        <v>0</v>
      </c>
      <c r="AT909" s="569">
        <f t="shared" si="4138"/>
        <v>0</v>
      </c>
      <c r="AU909" s="569">
        <f t="shared" ref="AU909:BB909" si="4139">SUM(AU126)</f>
        <v>0</v>
      </c>
      <c r="AV909" s="569">
        <f t="shared" si="4139"/>
        <v>0</v>
      </c>
      <c r="AW909" s="569">
        <f t="shared" si="4139"/>
        <v>0</v>
      </c>
      <c r="AX909" s="569">
        <f t="shared" si="4139"/>
        <v>0</v>
      </c>
      <c r="AY909" s="569">
        <f t="shared" si="4139"/>
        <v>0</v>
      </c>
      <c r="AZ909" s="569">
        <f t="shared" si="4139"/>
        <v>0</v>
      </c>
      <c r="BA909" s="569">
        <f t="shared" si="4139"/>
        <v>0</v>
      </c>
      <c r="BB909" s="569">
        <f t="shared" si="4139"/>
        <v>0</v>
      </c>
      <c r="BC909" s="568"/>
      <c r="BD909" s="569">
        <f t="shared" ref="BD909:BL909" si="4140">SUM(BD126)</f>
        <v>0</v>
      </c>
      <c r="BE909" s="569">
        <f t="shared" si="4140"/>
        <v>0</v>
      </c>
      <c r="BF909" s="569">
        <f t="shared" si="4140"/>
        <v>0</v>
      </c>
      <c r="BG909" s="569">
        <f t="shared" si="4140"/>
        <v>0</v>
      </c>
      <c r="BH909" s="569">
        <f t="shared" si="4140"/>
        <v>0</v>
      </c>
      <c r="BI909" s="569">
        <f t="shared" si="4140"/>
        <v>0</v>
      </c>
      <c r="BJ909" s="569">
        <f t="shared" si="4140"/>
        <v>0</v>
      </c>
      <c r="BK909" s="569">
        <f t="shared" si="4140"/>
        <v>0</v>
      </c>
      <c r="BL909" s="569">
        <f t="shared" si="4140"/>
        <v>0</v>
      </c>
      <c r="BM909" s="569">
        <f t="shared" ref="BM909:BT909" si="4141">SUM(BM126)</f>
        <v>0</v>
      </c>
      <c r="BN909" s="569">
        <f t="shared" si="4141"/>
        <v>0</v>
      </c>
      <c r="BO909" s="569">
        <f t="shared" si="4141"/>
        <v>0</v>
      </c>
      <c r="BP909" s="569">
        <f t="shared" si="4141"/>
        <v>0</v>
      </c>
      <c r="BQ909" s="569">
        <f t="shared" si="4141"/>
        <v>0</v>
      </c>
      <c r="BR909" s="569">
        <f t="shared" si="4141"/>
        <v>0</v>
      </c>
      <c r="BS909" s="569">
        <f t="shared" si="4141"/>
        <v>0</v>
      </c>
      <c r="BT909" s="569">
        <f t="shared" si="4141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66"/>
        <v>0</v>
      </c>
      <c r="CA909" s="373">
        <f t="shared" si="4067"/>
        <v>0</v>
      </c>
      <c r="CB909" s="373">
        <f t="shared" si="4068"/>
        <v>0</v>
      </c>
      <c r="CC909" s="373">
        <f t="shared" si="4069"/>
        <v>0</v>
      </c>
      <c r="CD909" s="1108">
        <f t="shared" si="4101"/>
        <v>0</v>
      </c>
      <c r="CE909" s="1109">
        <f t="shared" si="4071"/>
        <v>0</v>
      </c>
      <c r="CF909" s="1110">
        <f t="shared" si="4071"/>
        <v>0</v>
      </c>
      <c r="CG909" s="1110">
        <f t="shared" si="4071"/>
        <v>0</v>
      </c>
      <c r="CH909" s="1110">
        <f t="shared" si="4071"/>
        <v>0</v>
      </c>
      <c r="CI909" s="1110">
        <f t="shared" si="4071"/>
        <v>0</v>
      </c>
      <c r="CJ909" s="1110">
        <f t="shared" si="4071"/>
        <v>0</v>
      </c>
      <c r="CK909" s="1111">
        <f t="shared" si="4071"/>
        <v>0</v>
      </c>
      <c r="CL909" s="1111">
        <f t="shared" si="4071"/>
        <v>0</v>
      </c>
      <c r="CM909" s="1111">
        <f t="shared" si="4071"/>
        <v>0</v>
      </c>
      <c r="CN909" s="1110">
        <f t="shared" si="4071"/>
        <v>0</v>
      </c>
      <c r="CO909" s="1110">
        <f t="shared" si="4071"/>
        <v>0</v>
      </c>
      <c r="CP909" s="1110">
        <f t="shared" si="4071"/>
        <v>0</v>
      </c>
      <c r="CQ909" s="1110">
        <f t="shared" si="4071"/>
        <v>0</v>
      </c>
      <c r="CR909" s="1110">
        <f t="shared" si="4071"/>
        <v>0</v>
      </c>
      <c r="CS909" s="1109">
        <f t="shared" si="4071"/>
        <v>0</v>
      </c>
      <c r="CT909" s="1112">
        <f t="shared" si="4071"/>
        <v>0</v>
      </c>
      <c r="CU909" s="324">
        <f t="shared" si="4072"/>
        <v>0</v>
      </c>
      <c r="CV909" s="325">
        <f t="shared" si="4073"/>
        <v>0</v>
      </c>
      <c r="CW909" s="326">
        <f t="shared" si="4074"/>
        <v>0</v>
      </c>
      <c r="CX909" s="326">
        <f t="shared" si="4075"/>
        <v>0</v>
      </c>
      <c r="CY909" s="326">
        <f t="shared" si="4076"/>
        <v>0</v>
      </c>
      <c r="CZ909" s="326">
        <f t="shared" si="4077"/>
        <v>0</v>
      </c>
      <c r="DA909" s="326">
        <f t="shared" si="4078"/>
        <v>0</v>
      </c>
      <c r="DB909" s="327">
        <f t="shared" si="4079"/>
        <v>0</v>
      </c>
      <c r="DC909" s="327">
        <f t="shared" si="4080"/>
        <v>0</v>
      </c>
      <c r="DD909" s="327">
        <f t="shared" si="4081"/>
        <v>0</v>
      </c>
      <c r="DE909" s="326">
        <f t="shared" si="4082"/>
        <v>0</v>
      </c>
      <c r="DF909" s="326">
        <f t="shared" si="4083"/>
        <v>0</v>
      </c>
      <c r="DG909" s="326">
        <f t="shared" si="4084"/>
        <v>0</v>
      </c>
      <c r="DH909" s="326">
        <f t="shared" si="4085"/>
        <v>0</v>
      </c>
      <c r="DI909" s="326">
        <f t="shared" si="4086"/>
        <v>0</v>
      </c>
      <c r="DJ909" s="325">
        <f t="shared" si="4087"/>
        <v>0</v>
      </c>
      <c r="DK909" s="324">
        <f t="shared" si="4088"/>
        <v>0</v>
      </c>
      <c r="DL909" s="428">
        <f t="shared" si="4089"/>
        <v>17</v>
      </c>
      <c r="DM909" s="66">
        <f t="shared" si="4090"/>
        <v>17</v>
      </c>
      <c r="DN909" s="66">
        <f t="shared" si="4091"/>
        <v>17</v>
      </c>
      <c r="DO909" s="66">
        <f t="shared" si="4092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42">SUM(B135)</f>
        <v>0</v>
      </c>
      <c r="C910" s="569">
        <f t="shared" si="4142"/>
        <v>0</v>
      </c>
      <c r="D910" s="569">
        <f t="shared" si="4142"/>
        <v>0</v>
      </c>
      <c r="E910" s="569">
        <f t="shared" si="4142"/>
        <v>0</v>
      </c>
      <c r="F910" s="569">
        <f t="shared" si="4142"/>
        <v>0</v>
      </c>
      <c r="G910" s="569">
        <f t="shared" si="4142"/>
        <v>0</v>
      </c>
      <c r="H910" s="569">
        <f t="shared" si="4142"/>
        <v>0</v>
      </c>
      <c r="I910" s="569">
        <f t="shared" si="4142"/>
        <v>0</v>
      </c>
      <c r="J910" s="569">
        <f t="shared" si="4142"/>
        <v>0</v>
      </c>
      <c r="K910" s="569">
        <f t="shared" ref="K910:R910" si="4143">SUM(K135)</f>
        <v>0</v>
      </c>
      <c r="L910" s="569">
        <f t="shared" si="4143"/>
        <v>0</v>
      </c>
      <c r="M910" s="569">
        <f t="shared" si="4143"/>
        <v>0</v>
      </c>
      <c r="N910" s="569">
        <f t="shared" si="4143"/>
        <v>0</v>
      </c>
      <c r="O910" s="569">
        <f t="shared" si="4143"/>
        <v>0</v>
      </c>
      <c r="P910" s="569">
        <f t="shared" si="4143"/>
        <v>0</v>
      </c>
      <c r="Q910" s="569">
        <f t="shared" si="4143"/>
        <v>0</v>
      </c>
      <c r="R910" s="569">
        <f t="shared" si="4143"/>
        <v>0</v>
      </c>
      <c r="S910" s="568"/>
      <c r="T910" s="569">
        <f t="shared" ref="T910:AB910" si="4144">SUM(T135)</f>
        <v>0</v>
      </c>
      <c r="U910" s="569">
        <f t="shared" si="4144"/>
        <v>0</v>
      </c>
      <c r="V910" s="569">
        <f t="shared" si="4144"/>
        <v>0</v>
      </c>
      <c r="W910" s="569">
        <f t="shared" si="4144"/>
        <v>0</v>
      </c>
      <c r="X910" s="569">
        <f t="shared" si="4144"/>
        <v>0</v>
      </c>
      <c r="Y910" s="569">
        <f t="shared" si="4144"/>
        <v>0</v>
      </c>
      <c r="Z910" s="569">
        <f t="shared" si="4144"/>
        <v>0</v>
      </c>
      <c r="AA910" s="569">
        <f t="shared" si="4144"/>
        <v>0</v>
      </c>
      <c r="AB910" s="569">
        <f t="shared" si="4144"/>
        <v>0</v>
      </c>
      <c r="AC910" s="569">
        <f t="shared" ref="AC910:AJ910" si="4145">SUM(AC135)</f>
        <v>0</v>
      </c>
      <c r="AD910" s="569">
        <f t="shared" si="4145"/>
        <v>0</v>
      </c>
      <c r="AE910" s="569">
        <f t="shared" si="4145"/>
        <v>0</v>
      </c>
      <c r="AF910" s="569">
        <f t="shared" si="4145"/>
        <v>0</v>
      </c>
      <c r="AG910" s="569">
        <f t="shared" si="4145"/>
        <v>0</v>
      </c>
      <c r="AH910" s="569">
        <f t="shared" si="4145"/>
        <v>0</v>
      </c>
      <c r="AI910" s="569">
        <f t="shared" si="4145"/>
        <v>0</v>
      </c>
      <c r="AJ910" s="569">
        <f t="shared" si="4145"/>
        <v>0</v>
      </c>
      <c r="AK910" s="568"/>
      <c r="AL910" s="569">
        <f t="shared" ref="AL910:AT910" si="4146">SUM(AL135)</f>
        <v>0</v>
      </c>
      <c r="AM910" s="569">
        <f t="shared" si="4146"/>
        <v>0</v>
      </c>
      <c r="AN910" s="569">
        <f t="shared" si="4146"/>
        <v>0</v>
      </c>
      <c r="AO910" s="569">
        <f t="shared" si="4146"/>
        <v>0</v>
      </c>
      <c r="AP910" s="569">
        <f t="shared" si="4146"/>
        <v>0</v>
      </c>
      <c r="AQ910" s="569">
        <f t="shared" si="4146"/>
        <v>0</v>
      </c>
      <c r="AR910" s="569">
        <f t="shared" si="4146"/>
        <v>0</v>
      </c>
      <c r="AS910" s="569">
        <f t="shared" si="4146"/>
        <v>0</v>
      </c>
      <c r="AT910" s="569">
        <f t="shared" si="4146"/>
        <v>0</v>
      </c>
      <c r="AU910" s="569">
        <f t="shared" ref="AU910:BB910" si="4147">SUM(AU135)</f>
        <v>0</v>
      </c>
      <c r="AV910" s="569">
        <f t="shared" si="4147"/>
        <v>0</v>
      </c>
      <c r="AW910" s="569">
        <f t="shared" si="4147"/>
        <v>0</v>
      </c>
      <c r="AX910" s="569">
        <f t="shared" si="4147"/>
        <v>0</v>
      </c>
      <c r="AY910" s="569">
        <f t="shared" si="4147"/>
        <v>0</v>
      </c>
      <c r="AZ910" s="569">
        <f t="shared" si="4147"/>
        <v>0</v>
      </c>
      <c r="BA910" s="569">
        <f t="shared" si="4147"/>
        <v>0</v>
      </c>
      <c r="BB910" s="569">
        <f t="shared" si="4147"/>
        <v>0</v>
      </c>
      <c r="BC910" s="568"/>
      <c r="BD910" s="569">
        <f t="shared" ref="BD910:BL910" si="4148">SUM(BD135)</f>
        <v>0</v>
      </c>
      <c r="BE910" s="569">
        <f t="shared" si="4148"/>
        <v>0</v>
      </c>
      <c r="BF910" s="569">
        <f t="shared" si="4148"/>
        <v>0</v>
      </c>
      <c r="BG910" s="569">
        <f t="shared" si="4148"/>
        <v>0</v>
      </c>
      <c r="BH910" s="569">
        <f t="shared" si="4148"/>
        <v>0</v>
      </c>
      <c r="BI910" s="569">
        <f t="shared" si="4148"/>
        <v>0</v>
      </c>
      <c r="BJ910" s="569">
        <f t="shared" si="4148"/>
        <v>0</v>
      </c>
      <c r="BK910" s="569">
        <f t="shared" si="4148"/>
        <v>0</v>
      </c>
      <c r="BL910" s="569">
        <f t="shared" si="4148"/>
        <v>0</v>
      </c>
      <c r="BM910" s="569">
        <f t="shared" ref="BM910:BT910" si="4149">SUM(BM135)</f>
        <v>0</v>
      </c>
      <c r="BN910" s="569">
        <f t="shared" si="4149"/>
        <v>0</v>
      </c>
      <c r="BO910" s="569">
        <f t="shared" si="4149"/>
        <v>0</v>
      </c>
      <c r="BP910" s="569">
        <f t="shared" si="4149"/>
        <v>0</v>
      </c>
      <c r="BQ910" s="569">
        <f t="shared" si="4149"/>
        <v>0</v>
      </c>
      <c r="BR910" s="569">
        <f t="shared" si="4149"/>
        <v>0</v>
      </c>
      <c r="BS910" s="569">
        <f t="shared" si="4149"/>
        <v>0</v>
      </c>
      <c r="BT910" s="569">
        <f t="shared" si="4149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66"/>
        <v>0</v>
      </c>
      <c r="CA910" s="373">
        <f t="shared" si="4067"/>
        <v>0</v>
      </c>
      <c r="CB910" s="373">
        <f t="shared" si="4068"/>
        <v>0</v>
      </c>
      <c r="CC910" s="373">
        <f t="shared" si="4069"/>
        <v>0</v>
      </c>
      <c r="CD910" s="1108">
        <f t="shared" si="4101"/>
        <v>0</v>
      </c>
      <c r="CE910" s="1109">
        <f t="shared" si="4071"/>
        <v>0</v>
      </c>
      <c r="CF910" s="1110">
        <f t="shared" si="4071"/>
        <v>0</v>
      </c>
      <c r="CG910" s="1110">
        <f t="shared" si="4071"/>
        <v>0</v>
      </c>
      <c r="CH910" s="1110">
        <f t="shared" si="4071"/>
        <v>0</v>
      </c>
      <c r="CI910" s="1110">
        <f t="shared" si="4071"/>
        <v>0</v>
      </c>
      <c r="CJ910" s="1110">
        <f t="shared" si="4071"/>
        <v>0</v>
      </c>
      <c r="CK910" s="1111">
        <f t="shared" si="4071"/>
        <v>0</v>
      </c>
      <c r="CL910" s="1111">
        <f t="shared" si="4071"/>
        <v>0</v>
      </c>
      <c r="CM910" s="1111">
        <f t="shared" si="4071"/>
        <v>0</v>
      </c>
      <c r="CN910" s="1110">
        <f t="shared" si="4071"/>
        <v>0</v>
      </c>
      <c r="CO910" s="1110">
        <f t="shared" si="4071"/>
        <v>0</v>
      </c>
      <c r="CP910" s="1110">
        <f t="shared" si="4071"/>
        <v>0</v>
      </c>
      <c r="CQ910" s="1110">
        <f t="shared" si="4071"/>
        <v>0</v>
      </c>
      <c r="CR910" s="1110">
        <f t="shared" si="4071"/>
        <v>0</v>
      </c>
      <c r="CS910" s="1109">
        <f t="shared" si="4071"/>
        <v>0</v>
      </c>
      <c r="CT910" s="1112">
        <f t="shared" si="4071"/>
        <v>0</v>
      </c>
      <c r="CU910" s="324">
        <f t="shared" si="4072"/>
        <v>0</v>
      </c>
      <c r="CV910" s="325">
        <f t="shared" si="4073"/>
        <v>0</v>
      </c>
      <c r="CW910" s="326">
        <f t="shared" si="4074"/>
        <v>0</v>
      </c>
      <c r="CX910" s="326">
        <f t="shared" si="4075"/>
        <v>0</v>
      </c>
      <c r="CY910" s="326">
        <f t="shared" si="4076"/>
        <v>0</v>
      </c>
      <c r="CZ910" s="326">
        <f t="shared" si="4077"/>
        <v>0</v>
      </c>
      <c r="DA910" s="326">
        <f t="shared" si="4078"/>
        <v>0</v>
      </c>
      <c r="DB910" s="327">
        <f t="shared" si="4079"/>
        <v>0</v>
      </c>
      <c r="DC910" s="327">
        <f t="shared" si="4080"/>
        <v>0</v>
      </c>
      <c r="DD910" s="327">
        <f t="shared" si="4081"/>
        <v>0</v>
      </c>
      <c r="DE910" s="326">
        <f t="shared" si="4082"/>
        <v>0</v>
      </c>
      <c r="DF910" s="326">
        <f t="shared" si="4083"/>
        <v>0</v>
      </c>
      <c r="DG910" s="326">
        <f t="shared" si="4084"/>
        <v>0</v>
      </c>
      <c r="DH910" s="326">
        <f t="shared" si="4085"/>
        <v>0</v>
      </c>
      <c r="DI910" s="326">
        <f t="shared" si="4086"/>
        <v>0</v>
      </c>
      <c r="DJ910" s="325">
        <f t="shared" si="4087"/>
        <v>0</v>
      </c>
      <c r="DK910" s="324">
        <f t="shared" si="4088"/>
        <v>0</v>
      </c>
      <c r="DL910" s="428">
        <f t="shared" si="4089"/>
        <v>17</v>
      </c>
      <c r="DM910" s="66">
        <f t="shared" si="4090"/>
        <v>17</v>
      </c>
      <c r="DN910" s="66">
        <f t="shared" si="4091"/>
        <v>17</v>
      </c>
      <c r="DO910" s="66">
        <f t="shared" si="4092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50">SUM(B143)</f>
        <v>0</v>
      </c>
      <c r="C911" s="569">
        <f t="shared" si="4150"/>
        <v>0</v>
      </c>
      <c r="D911" s="569">
        <f t="shared" si="4150"/>
        <v>0</v>
      </c>
      <c r="E911" s="569">
        <f t="shared" si="4150"/>
        <v>0</v>
      </c>
      <c r="F911" s="569">
        <f t="shared" si="4150"/>
        <v>0</v>
      </c>
      <c r="G911" s="569">
        <f t="shared" si="4150"/>
        <v>0</v>
      </c>
      <c r="H911" s="569">
        <f t="shared" si="4150"/>
        <v>0</v>
      </c>
      <c r="I911" s="569">
        <f t="shared" si="4150"/>
        <v>0</v>
      </c>
      <c r="J911" s="569">
        <f t="shared" si="4150"/>
        <v>0</v>
      </c>
      <c r="K911" s="569">
        <f t="shared" ref="K911:R911" si="4151">SUM(K143)</f>
        <v>0</v>
      </c>
      <c r="L911" s="569">
        <f t="shared" si="4151"/>
        <v>0</v>
      </c>
      <c r="M911" s="569">
        <f t="shared" si="4151"/>
        <v>0</v>
      </c>
      <c r="N911" s="569">
        <f t="shared" si="4151"/>
        <v>0</v>
      </c>
      <c r="O911" s="569">
        <f t="shared" si="4151"/>
        <v>0</v>
      </c>
      <c r="P911" s="569">
        <f t="shared" si="4151"/>
        <v>0</v>
      </c>
      <c r="Q911" s="569">
        <f t="shared" si="4151"/>
        <v>0</v>
      </c>
      <c r="R911" s="569">
        <f t="shared" si="4151"/>
        <v>0</v>
      </c>
      <c r="S911" s="568"/>
      <c r="T911" s="569">
        <f t="shared" ref="T911:AB911" si="4152">SUM(T143)</f>
        <v>0</v>
      </c>
      <c r="U911" s="569">
        <f t="shared" si="4152"/>
        <v>0</v>
      </c>
      <c r="V911" s="569">
        <f t="shared" si="4152"/>
        <v>0</v>
      </c>
      <c r="W911" s="569">
        <f t="shared" si="4152"/>
        <v>0</v>
      </c>
      <c r="X911" s="569">
        <f t="shared" si="4152"/>
        <v>0</v>
      </c>
      <c r="Y911" s="569">
        <f t="shared" si="4152"/>
        <v>0</v>
      </c>
      <c r="Z911" s="569">
        <f t="shared" si="4152"/>
        <v>0</v>
      </c>
      <c r="AA911" s="569">
        <f t="shared" si="4152"/>
        <v>0</v>
      </c>
      <c r="AB911" s="569">
        <f t="shared" si="4152"/>
        <v>0</v>
      </c>
      <c r="AC911" s="569">
        <f t="shared" ref="AC911:AJ911" si="4153">SUM(AC143)</f>
        <v>0</v>
      </c>
      <c r="AD911" s="569">
        <f t="shared" si="4153"/>
        <v>0</v>
      </c>
      <c r="AE911" s="569">
        <f t="shared" si="4153"/>
        <v>0</v>
      </c>
      <c r="AF911" s="569">
        <f t="shared" si="4153"/>
        <v>0</v>
      </c>
      <c r="AG911" s="569">
        <f t="shared" si="4153"/>
        <v>0</v>
      </c>
      <c r="AH911" s="569">
        <f t="shared" si="4153"/>
        <v>0</v>
      </c>
      <c r="AI911" s="569">
        <f t="shared" si="4153"/>
        <v>0</v>
      </c>
      <c r="AJ911" s="569">
        <f t="shared" si="4153"/>
        <v>0</v>
      </c>
      <c r="AK911" s="568"/>
      <c r="AL911" s="569">
        <f t="shared" ref="AL911:AT911" si="4154">SUM(AL143)</f>
        <v>0</v>
      </c>
      <c r="AM911" s="569">
        <f t="shared" si="4154"/>
        <v>0</v>
      </c>
      <c r="AN911" s="569">
        <f t="shared" si="4154"/>
        <v>0</v>
      </c>
      <c r="AO911" s="569">
        <f t="shared" si="4154"/>
        <v>0</v>
      </c>
      <c r="AP911" s="569">
        <f t="shared" si="4154"/>
        <v>0</v>
      </c>
      <c r="AQ911" s="569">
        <f t="shared" si="4154"/>
        <v>0</v>
      </c>
      <c r="AR911" s="569">
        <f t="shared" si="4154"/>
        <v>0</v>
      </c>
      <c r="AS911" s="569">
        <f t="shared" si="4154"/>
        <v>0</v>
      </c>
      <c r="AT911" s="569">
        <f t="shared" si="4154"/>
        <v>0</v>
      </c>
      <c r="AU911" s="569">
        <f t="shared" ref="AU911:BB911" si="4155">SUM(AU143)</f>
        <v>0</v>
      </c>
      <c r="AV911" s="569">
        <f t="shared" si="4155"/>
        <v>0</v>
      </c>
      <c r="AW911" s="569">
        <f t="shared" si="4155"/>
        <v>0</v>
      </c>
      <c r="AX911" s="569">
        <f t="shared" si="4155"/>
        <v>0</v>
      </c>
      <c r="AY911" s="569">
        <f t="shared" si="4155"/>
        <v>0</v>
      </c>
      <c r="AZ911" s="569">
        <f t="shared" si="4155"/>
        <v>0</v>
      </c>
      <c r="BA911" s="569">
        <f t="shared" si="4155"/>
        <v>0</v>
      </c>
      <c r="BB911" s="569">
        <f t="shared" si="4155"/>
        <v>0</v>
      </c>
      <c r="BC911" s="568"/>
      <c r="BD911" s="569">
        <f t="shared" ref="BD911:BL911" si="4156">SUM(BD143)</f>
        <v>0</v>
      </c>
      <c r="BE911" s="569">
        <f t="shared" si="4156"/>
        <v>0</v>
      </c>
      <c r="BF911" s="569">
        <f t="shared" si="4156"/>
        <v>0</v>
      </c>
      <c r="BG911" s="569">
        <f t="shared" si="4156"/>
        <v>0</v>
      </c>
      <c r="BH911" s="569">
        <f t="shared" si="4156"/>
        <v>0</v>
      </c>
      <c r="BI911" s="569">
        <f t="shared" si="4156"/>
        <v>0</v>
      </c>
      <c r="BJ911" s="569">
        <f t="shared" si="4156"/>
        <v>0</v>
      </c>
      <c r="BK911" s="569">
        <f t="shared" si="4156"/>
        <v>0</v>
      </c>
      <c r="BL911" s="569">
        <f t="shared" si="4156"/>
        <v>0</v>
      </c>
      <c r="BM911" s="569">
        <f t="shared" ref="BM911:BT911" si="4157">SUM(BM143)</f>
        <v>0</v>
      </c>
      <c r="BN911" s="569">
        <f t="shared" si="4157"/>
        <v>0</v>
      </c>
      <c r="BO911" s="569">
        <f t="shared" si="4157"/>
        <v>0</v>
      </c>
      <c r="BP911" s="569">
        <f t="shared" si="4157"/>
        <v>0</v>
      </c>
      <c r="BQ911" s="569">
        <f t="shared" si="4157"/>
        <v>0</v>
      </c>
      <c r="BR911" s="569">
        <f t="shared" si="4157"/>
        <v>0</v>
      </c>
      <c r="BS911" s="569">
        <f t="shared" si="4157"/>
        <v>0</v>
      </c>
      <c r="BT911" s="569">
        <f t="shared" si="4157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66"/>
        <v>0</v>
      </c>
      <c r="CA911" s="373">
        <f t="shared" si="4067"/>
        <v>0</v>
      </c>
      <c r="CB911" s="373">
        <f t="shared" si="4068"/>
        <v>0</v>
      </c>
      <c r="CC911" s="373">
        <f t="shared" si="4069"/>
        <v>0</v>
      </c>
      <c r="CD911" s="1108">
        <f t="shared" si="4101"/>
        <v>0</v>
      </c>
      <c r="CE911" s="1109">
        <f t="shared" si="4071"/>
        <v>0</v>
      </c>
      <c r="CF911" s="1110">
        <f t="shared" si="4071"/>
        <v>0</v>
      </c>
      <c r="CG911" s="1110">
        <f t="shared" si="4071"/>
        <v>0</v>
      </c>
      <c r="CH911" s="1110">
        <f t="shared" si="4071"/>
        <v>0</v>
      </c>
      <c r="CI911" s="1110">
        <f t="shared" si="4071"/>
        <v>0</v>
      </c>
      <c r="CJ911" s="1110">
        <f t="shared" si="4071"/>
        <v>0</v>
      </c>
      <c r="CK911" s="1111">
        <f t="shared" si="4071"/>
        <v>0</v>
      </c>
      <c r="CL911" s="1111">
        <f t="shared" si="4071"/>
        <v>0</v>
      </c>
      <c r="CM911" s="1111">
        <f t="shared" si="4071"/>
        <v>0</v>
      </c>
      <c r="CN911" s="1110">
        <f t="shared" si="4071"/>
        <v>0</v>
      </c>
      <c r="CO911" s="1110">
        <f t="shared" si="4071"/>
        <v>0</v>
      </c>
      <c r="CP911" s="1110">
        <f t="shared" si="4071"/>
        <v>0</v>
      </c>
      <c r="CQ911" s="1110">
        <f t="shared" si="4071"/>
        <v>0</v>
      </c>
      <c r="CR911" s="1110">
        <f t="shared" si="4071"/>
        <v>0</v>
      </c>
      <c r="CS911" s="1109">
        <f t="shared" si="4071"/>
        <v>0</v>
      </c>
      <c r="CT911" s="1112">
        <f t="shared" si="4071"/>
        <v>0</v>
      </c>
      <c r="CU911" s="324">
        <f t="shared" si="4072"/>
        <v>0</v>
      </c>
      <c r="CV911" s="325">
        <f t="shared" si="4073"/>
        <v>0</v>
      </c>
      <c r="CW911" s="326">
        <f t="shared" si="4074"/>
        <v>0</v>
      </c>
      <c r="CX911" s="326">
        <f t="shared" si="4075"/>
        <v>0</v>
      </c>
      <c r="CY911" s="326">
        <f t="shared" si="4076"/>
        <v>0</v>
      </c>
      <c r="CZ911" s="326">
        <f t="shared" si="4077"/>
        <v>0</v>
      </c>
      <c r="DA911" s="326">
        <f t="shared" si="4078"/>
        <v>0</v>
      </c>
      <c r="DB911" s="327">
        <f t="shared" si="4079"/>
        <v>0</v>
      </c>
      <c r="DC911" s="327">
        <f t="shared" si="4080"/>
        <v>0</v>
      </c>
      <c r="DD911" s="327">
        <f t="shared" si="4081"/>
        <v>0</v>
      </c>
      <c r="DE911" s="326">
        <f t="shared" si="4082"/>
        <v>0</v>
      </c>
      <c r="DF911" s="326">
        <f t="shared" si="4083"/>
        <v>0</v>
      </c>
      <c r="DG911" s="326">
        <f t="shared" si="4084"/>
        <v>0</v>
      </c>
      <c r="DH911" s="326">
        <f t="shared" si="4085"/>
        <v>0</v>
      </c>
      <c r="DI911" s="326">
        <f t="shared" si="4086"/>
        <v>0</v>
      </c>
      <c r="DJ911" s="325">
        <f t="shared" si="4087"/>
        <v>0</v>
      </c>
      <c r="DK911" s="324">
        <f t="shared" si="4088"/>
        <v>0</v>
      </c>
      <c r="DL911" s="428">
        <f t="shared" si="4089"/>
        <v>17</v>
      </c>
      <c r="DM911" s="66">
        <f t="shared" si="4090"/>
        <v>17</v>
      </c>
      <c r="DN911" s="66">
        <f t="shared" si="4091"/>
        <v>17</v>
      </c>
      <c r="DO911" s="66">
        <f t="shared" si="4092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58">SUM(B154)</f>
        <v>0</v>
      </c>
      <c r="C912" s="569">
        <f t="shared" si="4158"/>
        <v>0</v>
      </c>
      <c r="D912" s="569">
        <f t="shared" si="4158"/>
        <v>0</v>
      </c>
      <c r="E912" s="569">
        <f t="shared" si="4158"/>
        <v>0</v>
      </c>
      <c r="F912" s="569">
        <f t="shared" si="4158"/>
        <v>0</v>
      </c>
      <c r="G912" s="569">
        <f t="shared" si="4158"/>
        <v>0</v>
      </c>
      <c r="H912" s="569">
        <f t="shared" si="4158"/>
        <v>0</v>
      </c>
      <c r="I912" s="569">
        <f t="shared" si="4158"/>
        <v>0</v>
      </c>
      <c r="J912" s="569">
        <f t="shared" si="4158"/>
        <v>0</v>
      </c>
      <c r="K912" s="569">
        <f t="shared" ref="K912:R912" si="4159">SUM(K154)</f>
        <v>0</v>
      </c>
      <c r="L912" s="569">
        <f t="shared" si="4159"/>
        <v>0</v>
      </c>
      <c r="M912" s="569">
        <f t="shared" si="4159"/>
        <v>0</v>
      </c>
      <c r="N912" s="569">
        <f t="shared" si="4159"/>
        <v>0</v>
      </c>
      <c r="O912" s="569">
        <f t="shared" si="4159"/>
        <v>0</v>
      </c>
      <c r="P912" s="569">
        <f t="shared" si="4159"/>
        <v>0</v>
      </c>
      <c r="Q912" s="569">
        <f t="shared" si="4159"/>
        <v>0</v>
      </c>
      <c r="R912" s="569">
        <f t="shared" si="4159"/>
        <v>0</v>
      </c>
      <c r="S912" s="568"/>
      <c r="T912" s="569">
        <f t="shared" ref="T912:AB912" si="4160">SUM(T154)</f>
        <v>0</v>
      </c>
      <c r="U912" s="569">
        <f t="shared" si="4160"/>
        <v>0</v>
      </c>
      <c r="V912" s="569">
        <f t="shared" si="4160"/>
        <v>0</v>
      </c>
      <c r="W912" s="569">
        <f t="shared" si="4160"/>
        <v>0</v>
      </c>
      <c r="X912" s="569">
        <f t="shared" si="4160"/>
        <v>0</v>
      </c>
      <c r="Y912" s="569">
        <f t="shared" si="4160"/>
        <v>0</v>
      </c>
      <c r="Z912" s="569">
        <f t="shared" si="4160"/>
        <v>0</v>
      </c>
      <c r="AA912" s="569">
        <f t="shared" si="4160"/>
        <v>0</v>
      </c>
      <c r="AB912" s="569">
        <f t="shared" si="4160"/>
        <v>0</v>
      </c>
      <c r="AC912" s="569">
        <f t="shared" ref="AC912:AJ912" si="4161">SUM(AC154)</f>
        <v>0</v>
      </c>
      <c r="AD912" s="569">
        <f t="shared" si="4161"/>
        <v>0</v>
      </c>
      <c r="AE912" s="569">
        <f t="shared" si="4161"/>
        <v>0</v>
      </c>
      <c r="AF912" s="569">
        <f t="shared" si="4161"/>
        <v>0</v>
      </c>
      <c r="AG912" s="569">
        <f t="shared" si="4161"/>
        <v>0</v>
      </c>
      <c r="AH912" s="569">
        <f t="shared" si="4161"/>
        <v>0</v>
      </c>
      <c r="AI912" s="569">
        <f t="shared" si="4161"/>
        <v>0</v>
      </c>
      <c r="AJ912" s="569">
        <f t="shared" si="4161"/>
        <v>0</v>
      </c>
      <c r="AK912" s="568"/>
      <c r="AL912" s="569">
        <f t="shared" ref="AL912:AT912" si="4162">SUM(AL154)</f>
        <v>0</v>
      </c>
      <c r="AM912" s="569">
        <f t="shared" si="4162"/>
        <v>0</v>
      </c>
      <c r="AN912" s="569">
        <f t="shared" si="4162"/>
        <v>0</v>
      </c>
      <c r="AO912" s="569">
        <f t="shared" si="4162"/>
        <v>0</v>
      </c>
      <c r="AP912" s="569">
        <f t="shared" si="4162"/>
        <v>0</v>
      </c>
      <c r="AQ912" s="569">
        <f t="shared" si="4162"/>
        <v>0</v>
      </c>
      <c r="AR912" s="569">
        <f t="shared" si="4162"/>
        <v>0</v>
      </c>
      <c r="AS912" s="569">
        <f t="shared" si="4162"/>
        <v>0</v>
      </c>
      <c r="AT912" s="569">
        <f t="shared" si="4162"/>
        <v>0</v>
      </c>
      <c r="AU912" s="569">
        <f t="shared" ref="AU912:BB912" si="4163">SUM(AU154)</f>
        <v>0</v>
      </c>
      <c r="AV912" s="569">
        <f t="shared" si="4163"/>
        <v>0</v>
      </c>
      <c r="AW912" s="569">
        <f t="shared" si="4163"/>
        <v>0</v>
      </c>
      <c r="AX912" s="569">
        <f t="shared" si="4163"/>
        <v>0</v>
      </c>
      <c r="AY912" s="569">
        <f t="shared" si="4163"/>
        <v>0</v>
      </c>
      <c r="AZ912" s="569">
        <f t="shared" si="4163"/>
        <v>0</v>
      </c>
      <c r="BA912" s="569">
        <f t="shared" si="4163"/>
        <v>0</v>
      </c>
      <c r="BB912" s="569">
        <f t="shared" si="4163"/>
        <v>0</v>
      </c>
      <c r="BC912" s="568"/>
      <c r="BD912" s="569">
        <f t="shared" ref="BD912:BL912" si="4164">SUM(BD154)</f>
        <v>0</v>
      </c>
      <c r="BE912" s="569">
        <f t="shared" si="4164"/>
        <v>0</v>
      </c>
      <c r="BF912" s="569">
        <f t="shared" si="4164"/>
        <v>0</v>
      </c>
      <c r="BG912" s="569">
        <f t="shared" si="4164"/>
        <v>0</v>
      </c>
      <c r="BH912" s="569">
        <f t="shared" si="4164"/>
        <v>0</v>
      </c>
      <c r="BI912" s="569">
        <f t="shared" si="4164"/>
        <v>0</v>
      </c>
      <c r="BJ912" s="569">
        <f t="shared" si="4164"/>
        <v>0</v>
      </c>
      <c r="BK912" s="569">
        <f t="shared" si="4164"/>
        <v>0</v>
      </c>
      <c r="BL912" s="569">
        <f t="shared" si="4164"/>
        <v>0</v>
      </c>
      <c r="BM912" s="569">
        <f t="shared" ref="BM912:BT912" si="4165">SUM(BM154)</f>
        <v>0</v>
      </c>
      <c r="BN912" s="569">
        <f t="shared" si="4165"/>
        <v>0</v>
      </c>
      <c r="BO912" s="569">
        <f t="shared" si="4165"/>
        <v>0</v>
      </c>
      <c r="BP912" s="569">
        <f t="shared" si="4165"/>
        <v>0</v>
      </c>
      <c r="BQ912" s="569">
        <f t="shared" si="4165"/>
        <v>0</v>
      </c>
      <c r="BR912" s="569">
        <f t="shared" si="4165"/>
        <v>0</v>
      </c>
      <c r="BS912" s="569">
        <f t="shared" si="4165"/>
        <v>0</v>
      </c>
      <c r="BT912" s="569">
        <f t="shared" si="4165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66"/>
        <v>0</v>
      </c>
      <c r="CA912" s="373">
        <f t="shared" si="4067"/>
        <v>0</v>
      </c>
      <c r="CB912" s="373">
        <f t="shared" si="4068"/>
        <v>0</v>
      </c>
      <c r="CC912" s="373">
        <f t="shared" si="4069"/>
        <v>0</v>
      </c>
      <c r="CD912" s="1108">
        <f t="shared" si="4101"/>
        <v>0</v>
      </c>
      <c r="CE912" s="1109">
        <f t="shared" si="4071"/>
        <v>0</v>
      </c>
      <c r="CF912" s="1110">
        <f t="shared" si="4071"/>
        <v>0</v>
      </c>
      <c r="CG912" s="1110">
        <f t="shared" si="4071"/>
        <v>0</v>
      </c>
      <c r="CH912" s="1110">
        <f t="shared" si="4071"/>
        <v>0</v>
      </c>
      <c r="CI912" s="1110">
        <f t="shared" si="4071"/>
        <v>0</v>
      </c>
      <c r="CJ912" s="1110">
        <f t="shared" si="4071"/>
        <v>0</v>
      </c>
      <c r="CK912" s="1111">
        <f t="shared" si="4071"/>
        <v>0</v>
      </c>
      <c r="CL912" s="1111">
        <f t="shared" si="4071"/>
        <v>0</v>
      </c>
      <c r="CM912" s="1111">
        <f t="shared" si="4071"/>
        <v>0</v>
      </c>
      <c r="CN912" s="1110">
        <f t="shared" si="4071"/>
        <v>0</v>
      </c>
      <c r="CO912" s="1110">
        <f t="shared" si="4071"/>
        <v>0</v>
      </c>
      <c r="CP912" s="1110">
        <f t="shared" si="4071"/>
        <v>0</v>
      </c>
      <c r="CQ912" s="1110">
        <f t="shared" si="4071"/>
        <v>0</v>
      </c>
      <c r="CR912" s="1110">
        <f t="shared" si="4071"/>
        <v>0</v>
      </c>
      <c r="CS912" s="1109">
        <f t="shared" si="4071"/>
        <v>0</v>
      </c>
      <c r="CT912" s="1112">
        <f t="shared" si="4071"/>
        <v>0</v>
      </c>
      <c r="CU912" s="324">
        <f t="shared" si="4072"/>
        <v>0</v>
      </c>
      <c r="CV912" s="325">
        <f t="shared" si="4073"/>
        <v>0</v>
      </c>
      <c r="CW912" s="326">
        <f t="shared" si="4074"/>
        <v>0</v>
      </c>
      <c r="CX912" s="326">
        <f t="shared" si="4075"/>
        <v>0</v>
      </c>
      <c r="CY912" s="326">
        <f t="shared" si="4076"/>
        <v>0</v>
      </c>
      <c r="CZ912" s="326">
        <f t="shared" si="4077"/>
        <v>0</v>
      </c>
      <c r="DA912" s="326">
        <f t="shared" si="4078"/>
        <v>0</v>
      </c>
      <c r="DB912" s="327">
        <f t="shared" si="4079"/>
        <v>0</v>
      </c>
      <c r="DC912" s="327">
        <f t="shared" si="4080"/>
        <v>0</v>
      </c>
      <c r="DD912" s="327">
        <f t="shared" si="4081"/>
        <v>0</v>
      </c>
      <c r="DE912" s="326">
        <f t="shared" si="4082"/>
        <v>0</v>
      </c>
      <c r="DF912" s="326">
        <f t="shared" si="4083"/>
        <v>0</v>
      </c>
      <c r="DG912" s="326">
        <f t="shared" si="4084"/>
        <v>0</v>
      </c>
      <c r="DH912" s="326">
        <f t="shared" si="4085"/>
        <v>0</v>
      </c>
      <c r="DI912" s="326">
        <f t="shared" si="4086"/>
        <v>0</v>
      </c>
      <c r="DJ912" s="325">
        <f t="shared" si="4087"/>
        <v>0</v>
      </c>
      <c r="DK912" s="324">
        <f t="shared" si="4088"/>
        <v>0</v>
      </c>
      <c r="DL912" s="428">
        <f t="shared" si="4089"/>
        <v>17</v>
      </c>
      <c r="DM912" s="66">
        <f t="shared" si="4090"/>
        <v>17</v>
      </c>
      <c r="DN912" s="66">
        <f t="shared" si="4091"/>
        <v>17</v>
      </c>
      <c r="DO912" s="66">
        <f t="shared" si="4092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66">SUM(B163)</f>
        <v>0</v>
      </c>
      <c r="C913" s="569">
        <f t="shared" si="4166"/>
        <v>0</v>
      </c>
      <c r="D913" s="569">
        <f t="shared" si="4166"/>
        <v>0</v>
      </c>
      <c r="E913" s="569">
        <f t="shared" si="4166"/>
        <v>0</v>
      </c>
      <c r="F913" s="569">
        <f t="shared" si="4166"/>
        <v>0</v>
      </c>
      <c r="G913" s="569">
        <f t="shared" si="4166"/>
        <v>0</v>
      </c>
      <c r="H913" s="569">
        <f t="shared" si="4166"/>
        <v>0</v>
      </c>
      <c r="I913" s="569">
        <f t="shared" si="4166"/>
        <v>0</v>
      </c>
      <c r="J913" s="569">
        <f t="shared" si="4166"/>
        <v>0</v>
      </c>
      <c r="K913" s="569">
        <f t="shared" ref="K913:R913" si="4167">SUM(K163)</f>
        <v>0</v>
      </c>
      <c r="L913" s="569">
        <f t="shared" si="4167"/>
        <v>0</v>
      </c>
      <c r="M913" s="569">
        <f t="shared" si="4167"/>
        <v>0</v>
      </c>
      <c r="N913" s="569">
        <f t="shared" si="4167"/>
        <v>0</v>
      </c>
      <c r="O913" s="569">
        <f t="shared" si="4167"/>
        <v>0</v>
      </c>
      <c r="P913" s="569">
        <f t="shared" si="4167"/>
        <v>0</v>
      </c>
      <c r="Q913" s="569">
        <f t="shared" si="4167"/>
        <v>0</v>
      </c>
      <c r="R913" s="569">
        <f t="shared" si="4167"/>
        <v>0</v>
      </c>
      <c r="S913" s="568"/>
      <c r="T913" s="569">
        <f t="shared" ref="T913:AB913" si="4168">SUM(T163)</f>
        <v>0</v>
      </c>
      <c r="U913" s="569">
        <f t="shared" si="4168"/>
        <v>0</v>
      </c>
      <c r="V913" s="569">
        <f t="shared" si="4168"/>
        <v>0</v>
      </c>
      <c r="W913" s="569">
        <f t="shared" si="4168"/>
        <v>0</v>
      </c>
      <c r="X913" s="569">
        <f t="shared" si="4168"/>
        <v>0</v>
      </c>
      <c r="Y913" s="569">
        <f t="shared" si="4168"/>
        <v>0</v>
      </c>
      <c r="Z913" s="569">
        <f t="shared" si="4168"/>
        <v>0</v>
      </c>
      <c r="AA913" s="569">
        <f t="shared" si="4168"/>
        <v>0</v>
      </c>
      <c r="AB913" s="569">
        <f t="shared" si="4168"/>
        <v>0</v>
      </c>
      <c r="AC913" s="569">
        <f t="shared" ref="AC913:AJ913" si="4169">SUM(AC163)</f>
        <v>0</v>
      </c>
      <c r="AD913" s="569">
        <f t="shared" si="4169"/>
        <v>0</v>
      </c>
      <c r="AE913" s="569">
        <f t="shared" si="4169"/>
        <v>0</v>
      </c>
      <c r="AF913" s="569">
        <f t="shared" si="4169"/>
        <v>0</v>
      </c>
      <c r="AG913" s="569">
        <f t="shared" si="4169"/>
        <v>0</v>
      </c>
      <c r="AH913" s="569">
        <f t="shared" si="4169"/>
        <v>0</v>
      </c>
      <c r="AI913" s="569">
        <f t="shared" si="4169"/>
        <v>0</v>
      </c>
      <c r="AJ913" s="569">
        <f t="shared" si="4169"/>
        <v>0</v>
      </c>
      <c r="AK913" s="568"/>
      <c r="AL913" s="569">
        <f t="shared" ref="AL913:AT913" si="4170">SUM(AL163)</f>
        <v>0</v>
      </c>
      <c r="AM913" s="569">
        <f t="shared" si="4170"/>
        <v>0</v>
      </c>
      <c r="AN913" s="569">
        <f t="shared" si="4170"/>
        <v>0</v>
      </c>
      <c r="AO913" s="569">
        <f t="shared" si="4170"/>
        <v>0</v>
      </c>
      <c r="AP913" s="569">
        <f t="shared" si="4170"/>
        <v>0</v>
      </c>
      <c r="AQ913" s="569">
        <f t="shared" si="4170"/>
        <v>0</v>
      </c>
      <c r="AR913" s="569">
        <f t="shared" si="4170"/>
        <v>0</v>
      </c>
      <c r="AS913" s="569">
        <f t="shared" si="4170"/>
        <v>0</v>
      </c>
      <c r="AT913" s="569">
        <f t="shared" si="4170"/>
        <v>0</v>
      </c>
      <c r="AU913" s="569">
        <f t="shared" ref="AU913:BB913" si="4171">SUM(AU163)</f>
        <v>0</v>
      </c>
      <c r="AV913" s="569">
        <f t="shared" si="4171"/>
        <v>0</v>
      </c>
      <c r="AW913" s="569">
        <f t="shared" si="4171"/>
        <v>0</v>
      </c>
      <c r="AX913" s="569">
        <f t="shared" si="4171"/>
        <v>0</v>
      </c>
      <c r="AY913" s="569">
        <f t="shared" si="4171"/>
        <v>0</v>
      </c>
      <c r="AZ913" s="569">
        <f t="shared" si="4171"/>
        <v>0</v>
      </c>
      <c r="BA913" s="569">
        <f t="shared" si="4171"/>
        <v>0</v>
      </c>
      <c r="BB913" s="569">
        <f t="shared" si="4171"/>
        <v>0</v>
      </c>
      <c r="BC913" s="568"/>
      <c r="BD913" s="569">
        <f t="shared" ref="BD913:BL913" si="4172">SUM(BD163)</f>
        <v>0</v>
      </c>
      <c r="BE913" s="569">
        <f t="shared" si="4172"/>
        <v>0</v>
      </c>
      <c r="BF913" s="569">
        <f t="shared" si="4172"/>
        <v>0</v>
      </c>
      <c r="BG913" s="569">
        <f t="shared" si="4172"/>
        <v>0</v>
      </c>
      <c r="BH913" s="569">
        <f t="shared" si="4172"/>
        <v>0</v>
      </c>
      <c r="BI913" s="569">
        <f t="shared" si="4172"/>
        <v>0</v>
      </c>
      <c r="BJ913" s="569">
        <f t="shared" si="4172"/>
        <v>0</v>
      </c>
      <c r="BK913" s="569">
        <f t="shared" si="4172"/>
        <v>0</v>
      </c>
      <c r="BL913" s="569">
        <f t="shared" si="4172"/>
        <v>0</v>
      </c>
      <c r="BM913" s="569">
        <f t="shared" ref="BM913:BT913" si="4173">SUM(BM163)</f>
        <v>0</v>
      </c>
      <c r="BN913" s="569">
        <f t="shared" si="4173"/>
        <v>0</v>
      </c>
      <c r="BO913" s="569">
        <f t="shared" si="4173"/>
        <v>0</v>
      </c>
      <c r="BP913" s="569">
        <f t="shared" si="4173"/>
        <v>0</v>
      </c>
      <c r="BQ913" s="569">
        <f t="shared" si="4173"/>
        <v>0</v>
      </c>
      <c r="BR913" s="569">
        <f t="shared" si="4173"/>
        <v>0</v>
      </c>
      <c r="BS913" s="569">
        <f t="shared" si="4173"/>
        <v>0</v>
      </c>
      <c r="BT913" s="569">
        <f t="shared" si="4173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66"/>
        <v>0</v>
      </c>
      <c r="CA913" s="373">
        <f t="shared" si="4067"/>
        <v>0</v>
      </c>
      <c r="CB913" s="373">
        <f t="shared" si="4068"/>
        <v>0</v>
      </c>
      <c r="CC913" s="373">
        <f t="shared" si="4069"/>
        <v>0</v>
      </c>
      <c r="CD913" s="1108">
        <f t="shared" si="4101"/>
        <v>0</v>
      </c>
      <c r="CE913" s="1109">
        <f t="shared" si="4071"/>
        <v>0</v>
      </c>
      <c r="CF913" s="1110">
        <f t="shared" si="4071"/>
        <v>0</v>
      </c>
      <c r="CG913" s="1110">
        <f t="shared" si="4071"/>
        <v>0</v>
      </c>
      <c r="CH913" s="1110">
        <f t="shared" si="4071"/>
        <v>0</v>
      </c>
      <c r="CI913" s="1110">
        <f t="shared" si="4071"/>
        <v>0</v>
      </c>
      <c r="CJ913" s="1110">
        <f t="shared" si="4071"/>
        <v>0</v>
      </c>
      <c r="CK913" s="1111">
        <f t="shared" si="4071"/>
        <v>0</v>
      </c>
      <c r="CL913" s="1111">
        <f t="shared" si="4071"/>
        <v>0</v>
      </c>
      <c r="CM913" s="1111">
        <f t="shared" si="4071"/>
        <v>0</v>
      </c>
      <c r="CN913" s="1110">
        <f t="shared" si="4071"/>
        <v>0</v>
      </c>
      <c r="CO913" s="1110">
        <f t="shared" si="4071"/>
        <v>0</v>
      </c>
      <c r="CP913" s="1110">
        <f t="shared" si="4071"/>
        <v>0</v>
      </c>
      <c r="CQ913" s="1110">
        <f t="shared" si="4071"/>
        <v>0</v>
      </c>
      <c r="CR913" s="1110">
        <f t="shared" si="4071"/>
        <v>0</v>
      </c>
      <c r="CS913" s="1109">
        <f t="shared" si="4071"/>
        <v>0</v>
      </c>
      <c r="CT913" s="1112">
        <f t="shared" si="4071"/>
        <v>0</v>
      </c>
      <c r="CU913" s="324">
        <f t="shared" si="4072"/>
        <v>0</v>
      </c>
      <c r="CV913" s="325">
        <f t="shared" si="4073"/>
        <v>0</v>
      </c>
      <c r="CW913" s="326">
        <f t="shared" si="4074"/>
        <v>0</v>
      </c>
      <c r="CX913" s="326">
        <f t="shared" si="4075"/>
        <v>0</v>
      </c>
      <c r="CY913" s="326">
        <f t="shared" si="4076"/>
        <v>0</v>
      </c>
      <c r="CZ913" s="326">
        <f t="shared" si="4077"/>
        <v>0</v>
      </c>
      <c r="DA913" s="326">
        <f t="shared" si="4078"/>
        <v>0</v>
      </c>
      <c r="DB913" s="327">
        <f t="shared" si="4079"/>
        <v>0</v>
      </c>
      <c r="DC913" s="327">
        <f t="shared" si="4080"/>
        <v>0</v>
      </c>
      <c r="DD913" s="327">
        <f t="shared" si="4081"/>
        <v>0</v>
      </c>
      <c r="DE913" s="326">
        <f t="shared" si="4082"/>
        <v>0</v>
      </c>
      <c r="DF913" s="326">
        <f t="shared" si="4083"/>
        <v>0</v>
      </c>
      <c r="DG913" s="326">
        <f t="shared" si="4084"/>
        <v>0</v>
      </c>
      <c r="DH913" s="326">
        <f t="shared" si="4085"/>
        <v>0</v>
      </c>
      <c r="DI913" s="326">
        <f t="shared" si="4086"/>
        <v>0</v>
      </c>
      <c r="DJ913" s="325">
        <f t="shared" si="4087"/>
        <v>0</v>
      </c>
      <c r="DK913" s="324">
        <f t="shared" si="4088"/>
        <v>0</v>
      </c>
      <c r="DL913" s="428">
        <f t="shared" si="4089"/>
        <v>17</v>
      </c>
      <c r="DM913" s="66">
        <f t="shared" si="4090"/>
        <v>17</v>
      </c>
      <c r="DN913" s="66">
        <f t="shared" si="4091"/>
        <v>17</v>
      </c>
      <c r="DO913" s="66">
        <f t="shared" si="4092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174">SUM(B171)</f>
        <v>0</v>
      </c>
      <c r="C914" s="569">
        <f t="shared" si="4174"/>
        <v>0</v>
      </c>
      <c r="D914" s="569">
        <f t="shared" si="4174"/>
        <v>0</v>
      </c>
      <c r="E914" s="569">
        <f t="shared" si="4174"/>
        <v>0</v>
      </c>
      <c r="F914" s="569">
        <f t="shared" si="4174"/>
        <v>0</v>
      </c>
      <c r="G914" s="569">
        <f t="shared" si="4174"/>
        <v>0</v>
      </c>
      <c r="H914" s="569">
        <f t="shared" si="4174"/>
        <v>0</v>
      </c>
      <c r="I914" s="569">
        <f t="shared" si="4174"/>
        <v>0</v>
      </c>
      <c r="J914" s="569">
        <f t="shared" si="4174"/>
        <v>0</v>
      </c>
      <c r="K914" s="569">
        <f t="shared" ref="K914:R914" si="4175">SUM(K171)</f>
        <v>0</v>
      </c>
      <c r="L914" s="569">
        <f t="shared" si="4175"/>
        <v>0</v>
      </c>
      <c r="M914" s="569">
        <f t="shared" si="4175"/>
        <v>0</v>
      </c>
      <c r="N914" s="569">
        <f t="shared" si="4175"/>
        <v>0</v>
      </c>
      <c r="O914" s="569">
        <f t="shared" si="4175"/>
        <v>0</v>
      </c>
      <c r="P914" s="569">
        <f t="shared" si="4175"/>
        <v>0</v>
      </c>
      <c r="Q914" s="569">
        <f t="shared" si="4175"/>
        <v>0</v>
      </c>
      <c r="R914" s="569">
        <f t="shared" si="4175"/>
        <v>0</v>
      </c>
      <c r="S914" s="568"/>
      <c r="T914" s="569">
        <f t="shared" ref="T914:AB914" si="4176">SUM(T171)</f>
        <v>0</v>
      </c>
      <c r="U914" s="569">
        <f t="shared" si="4176"/>
        <v>0</v>
      </c>
      <c r="V914" s="569">
        <f t="shared" si="4176"/>
        <v>0</v>
      </c>
      <c r="W914" s="569">
        <f t="shared" si="4176"/>
        <v>0</v>
      </c>
      <c r="X914" s="569">
        <f t="shared" si="4176"/>
        <v>0</v>
      </c>
      <c r="Y914" s="569">
        <f t="shared" si="4176"/>
        <v>0</v>
      </c>
      <c r="Z914" s="569">
        <f t="shared" si="4176"/>
        <v>0</v>
      </c>
      <c r="AA914" s="569">
        <f t="shared" si="4176"/>
        <v>0</v>
      </c>
      <c r="AB914" s="569">
        <f t="shared" si="4176"/>
        <v>0</v>
      </c>
      <c r="AC914" s="569">
        <f t="shared" ref="AC914:AJ914" si="4177">SUM(AC171)</f>
        <v>0</v>
      </c>
      <c r="AD914" s="569">
        <f t="shared" si="4177"/>
        <v>0</v>
      </c>
      <c r="AE914" s="569">
        <f t="shared" si="4177"/>
        <v>0</v>
      </c>
      <c r="AF914" s="569">
        <f t="shared" si="4177"/>
        <v>0</v>
      </c>
      <c r="AG914" s="569">
        <f t="shared" si="4177"/>
        <v>0</v>
      </c>
      <c r="AH914" s="569">
        <f t="shared" si="4177"/>
        <v>0</v>
      </c>
      <c r="AI914" s="569">
        <f t="shared" si="4177"/>
        <v>0</v>
      </c>
      <c r="AJ914" s="569">
        <f t="shared" si="4177"/>
        <v>0</v>
      </c>
      <c r="AK914" s="568"/>
      <c r="AL914" s="569">
        <f t="shared" ref="AL914:AT914" si="4178">SUM(AL171)</f>
        <v>0</v>
      </c>
      <c r="AM914" s="569">
        <f t="shared" si="4178"/>
        <v>0</v>
      </c>
      <c r="AN914" s="569">
        <f t="shared" si="4178"/>
        <v>0</v>
      </c>
      <c r="AO914" s="569">
        <f t="shared" si="4178"/>
        <v>0</v>
      </c>
      <c r="AP914" s="569">
        <f t="shared" si="4178"/>
        <v>0</v>
      </c>
      <c r="AQ914" s="569">
        <f t="shared" si="4178"/>
        <v>0</v>
      </c>
      <c r="AR914" s="569">
        <f t="shared" si="4178"/>
        <v>0</v>
      </c>
      <c r="AS914" s="569">
        <f t="shared" si="4178"/>
        <v>0</v>
      </c>
      <c r="AT914" s="569">
        <f t="shared" si="4178"/>
        <v>0</v>
      </c>
      <c r="AU914" s="569">
        <f t="shared" ref="AU914:BB914" si="4179">SUM(AU171)</f>
        <v>0</v>
      </c>
      <c r="AV914" s="569">
        <f t="shared" si="4179"/>
        <v>0</v>
      </c>
      <c r="AW914" s="569">
        <f t="shared" si="4179"/>
        <v>0</v>
      </c>
      <c r="AX914" s="569">
        <f t="shared" si="4179"/>
        <v>0</v>
      </c>
      <c r="AY914" s="569">
        <f t="shared" si="4179"/>
        <v>0</v>
      </c>
      <c r="AZ914" s="569">
        <f t="shared" si="4179"/>
        <v>0</v>
      </c>
      <c r="BA914" s="569">
        <f t="shared" si="4179"/>
        <v>0</v>
      </c>
      <c r="BB914" s="569">
        <f t="shared" si="4179"/>
        <v>0</v>
      </c>
      <c r="BC914" s="568"/>
      <c r="BD914" s="569">
        <f t="shared" ref="BD914:BL914" si="4180">SUM(BD171)</f>
        <v>0</v>
      </c>
      <c r="BE914" s="569">
        <f t="shared" si="4180"/>
        <v>0</v>
      </c>
      <c r="BF914" s="569">
        <f t="shared" si="4180"/>
        <v>0</v>
      </c>
      <c r="BG914" s="569">
        <f t="shared" si="4180"/>
        <v>0</v>
      </c>
      <c r="BH914" s="569">
        <f t="shared" si="4180"/>
        <v>0</v>
      </c>
      <c r="BI914" s="569">
        <f t="shared" si="4180"/>
        <v>0</v>
      </c>
      <c r="BJ914" s="569">
        <f t="shared" si="4180"/>
        <v>0</v>
      </c>
      <c r="BK914" s="569">
        <f t="shared" si="4180"/>
        <v>0</v>
      </c>
      <c r="BL914" s="569">
        <f t="shared" si="4180"/>
        <v>0</v>
      </c>
      <c r="BM914" s="569">
        <f t="shared" ref="BM914:BT914" si="4181">SUM(BM171)</f>
        <v>0</v>
      </c>
      <c r="BN914" s="569">
        <f t="shared" si="4181"/>
        <v>0</v>
      </c>
      <c r="BO914" s="569">
        <f t="shared" si="4181"/>
        <v>0</v>
      </c>
      <c r="BP914" s="569">
        <f t="shared" si="4181"/>
        <v>0</v>
      </c>
      <c r="BQ914" s="569">
        <f t="shared" si="4181"/>
        <v>0</v>
      </c>
      <c r="BR914" s="569">
        <f t="shared" si="4181"/>
        <v>0</v>
      </c>
      <c r="BS914" s="569">
        <f t="shared" si="4181"/>
        <v>0</v>
      </c>
      <c r="BT914" s="569">
        <f t="shared" si="4181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66"/>
        <v>0</v>
      </c>
      <c r="CA914" s="373">
        <f t="shared" si="4067"/>
        <v>0</v>
      </c>
      <c r="CB914" s="373">
        <f t="shared" si="4068"/>
        <v>0</v>
      </c>
      <c r="CC914" s="373">
        <f t="shared" si="4069"/>
        <v>0</v>
      </c>
      <c r="CD914" s="1108">
        <f t="shared" si="4101"/>
        <v>0</v>
      </c>
      <c r="CE914" s="1109">
        <f t="shared" si="4071"/>
        <v>0</v>
      </c>
      <c r="CF914" s="1110">
        <f t="shared" si="4071"/>
        <v>0</v>
      </c>
      <c r="CG914" s="1110">
        <f t="shared" si="4071"/>
        <v>0</v>
      </c>
      <c r="CH914" s="1110">
        <f t="shared" si="4071"/>
        <v>0</v>
      </c>
      <c r="CI914" s="1110">
        <f t="shared" si="4071"/>
        <v>0</v>
      </c>
      <c r="CJ914" s="1110">
        <f t="shared" si="4071"/>
        <v>0</v>
      </c>
      <c r="CK914" s="1111">
        <f t="shared" si="4071"/>
        <v>0</v>
      </c>
      <c r="CL914" s="1111">
        <f t="shared" si="4071"/>
        <v>0</v>
      </c>
      <c r="CM914" s="1111">
        <f t="shared" si="4071"/>
        <v>0</v>
      </c>
      <c r="CN914" s="1110">
        <f t="shared" si="4071"/>
        <v>0</v>
      </c>
      <c r="CO914" s="1110">
        <f t="shared" si="4071"/>
        <v>0</v>
      </c>
      <c r="CP914" s="1110">
        <f t="shared" si="4071"/>
        <v>0</v>
      </c>
      <c r="CQ914" s="1110">
        <f t="shared" si="4071"/>
        <v>0</v>
      </c>
      <c r="CR914" s="1110">
        <f t="shared" si="4071"/>
        <v>0</v>
      </c>
      <c r="CS914" s="1109">
        <f t="shared" si="4071"/>
        <v>0</v>
      </c>
      <c r="CT914" s="1112">
        <f t="shared" si="4071"/>
        <v>0</v>
      </c>
      <c r="CU914" s="324">
        <f t="shared" si="4072"/>
        <v>0</v>
      </c>
      <c r="CV914" s="325">
        <f t="shared" si="4073"/>
        <v>0</v>
      </c>
      <c r="CW914" s="326">
        <f t="shared" si="4074"/>
        <v>0</v>
      </c>
      <c r="CX914" s="326">
        <f t="shared" si="4075"/>
        <v>0</v>
      </c>
      <c r="CY914" s="326">
        <f t="shared" si="4076"/>
        <v>0</v>
      </c>
      <c r="CZ914" s="326">
        <f t="shared" si="4077"/>
        <v>0</v>
      </c>
      <c r="DA914" s="326">
        <f t="shared" si="4078"/>
        <v>0</v>
      </c>
      <c r="DB914" s="327">
        <f t="shared" si="4079"/>
        <v>0</v>
      </c>
      <c r="DC914" s="327">
        <f t="shared" si="4080"/>
        <v>0</v>
      </c>
      <c r="DD914" s="327">
        <f t="shared" si="4081"/>
        <v>0</v>
      </c>
      <c r="DE914" s="326">
        <f t="shared" si="4082"/>
        <v>0</v>
      </c>
      <c r="DF914" s="326">
        <f t="shared" si="4083"/>
        <v>0</v>
      </c>
      <c r="DG914" s="326">
        <f t="shared" si="4084"/>
        <v>0</v>
      </c>
      <c r="DH914" s="326">
        <f t="shared" si="4085"/>
        <v>0</v>
      </c>
      <c r="DI914" s="326">
        <f t="shared" si="4086"/>
        <v>0</v>
      </c>
      <c r="DJ914" s="325">
        <f t="shared" si="4087"/>
        <v>0</v>
      </c>
      <c r="DK914" s="324">
        <f t="shared" si="4088"/>
        <v>0</v>
      </c>
      <c r="DL914" s="428">
        <f t="shared" si="4089"/>
        <v>17</v>
      </c>
      <c r="DM914" s="66">
        <f t="shared" si="4090"/>
        <v>17</v>
      </c>
      <c r="DN914" s="66">
        <f t="shared" si="4091"/>
        <v>17</v>
      </c>
      <c r="DO914" s="66">
        <f t="shared" si="4092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182">SUM(B219)</f>
        <v>0</v>
      </c>
      <c r="C915" s="569">
        <f t="shared" si="4182"/>
        <v>0</v>
      </c>
      <c r="D915" s="569">
        <f t="shared" si="4182"/>
        <v>0</v>
      </c>
      <c r="E915" s="569">
        <f t="shared" si="4182"/>
        <v>0</v>
      </c>
      <c r="F915" s="569">
        <f t="shared" si="4182"/>
        <v>0</v>
      </c>
      <c r="G915" s="569">
        <f t="shared" si="4182"/>
        <v>0</v>
      </c>
      <c r="H915" s="569">
        <f t="shared" si="4182"/>
        <v>0</v>
      </c>
      <c r="I915" s="569">
        <f t="shared" si="4182"/>
        <v>0</v>
      </c>
      <c r="J915" s="569">
        <f t="shared" si="4182"/>
        <v>0</v>
      </c>
      <c r="K915" s="569">
        <f t="shared" ref="K915:R915" si="4183">SUM(K219)</f>
        <v>0</v>
      </c>
      <c r="L915" s="569">
        <f t="shared" si="4183"/>
        <v>0</v>
      </c>
      <c r="M915" s="569">
        <f t="shared" si="4183"/>
        <v>0</v>
      </c>
      <c r="N915" s="569">
        <f t="shared" si="4183"/>
        <v>0</v>
      </c>
      <c r="O915" s="569">
        <f t="shared" si="4183"/>
        <v>0</v>
      </c>
      <c r="P915" s="569">
        <f t="shared" si="4183"/>
        <v>0</v>
      </c>
      <c r="Q915" s="569">
        <f t="shared" si="4183"/>
        <v>0</v>
      </c>
      <c r="R915" s="569">
        <f t="shared" si="4183"/>
        <v>0</v>
      </c>
      <c r="S915" s="568"/>
      <c r="T915" s="569">
        <f t="shared" ref="T915:AB915" si="4184">SUM(T219)</f>
        <v>0</v>
      </c>
      <c r="U915" s="569">
        <f t="shared" si="4184"/>
        <v>0</v>
      </c>
      <c r="V915" s="569">
        <f t="shared" si="4184"/>
        <v>0</v>
      </c>
      <c r="W915" s="569">
        <f t="shared" si="4184"/>
        <v>0</v>
      </c>
      <c r="X915" s="569">
        <f t="shared" si="4184"/>
        <v>0</v>
      </c>
      <c r="Y915" s="569">
        <f t="shared" si="4184"/>
        <v>0</v>
      </c>
      <c r="Z915" s="569">
        <f t="shared" si="4184"/>
        <v>0</v>
      </c>
      <c r="AA915" s="569">
        <f t="shared" si="4184"/>
        <v>0</v>
      </c>
      <c r="AB915" s="569">
        <f t="shared" si="4184"/>
        <v>10</v>
      </c>
      <c r="AC915" s="569">
        <f t="shared" ref="AC915:AJ915" si="4185">SUM(AC219)</f>
        <v>0</v>
      </c>
      <c r="AD915" s="569">
        <f t="shared" si="4185"/>
        <v>0</v>
      </c>
      <c r="AE915" s="569">
        <f t="shared" si="4185"/>
        <v>0</v>
      </c>
      <c r="AF915" s="569">
        <f t="shared" si="4185"/>
        <v>0</v>
      </c>
      <c r="AG915" s="569">
        <f t="shared" si="4185"/>
        <v>0</v>
      </c>
      <c r="AH915" s="569">
        <f t="shared" si="4185"/>
        <v>0</v>
      </c>
      <c r="AI915" s="569">
        <f t="shared" si="4185"/>
        <v>0</v>
      </c>
      <c r="AJ915" s="569">
        <f t="shared" si="4185"/>
        <v>0</v>
      </c>
      <c r="AK915" s="568"/>
      <c r="AL915" s="569">
        <f t="shared" ref="AL915:AT915" si="4186">SUM(AL219)</f>
        <v>0</v>
      </c>
      <c r="AM915" s="569">
        <f t="shared" si="4186"/>
        <v>0</v>
      </c>
      <c r="AN915" s="569">
        <f t="shared" si="4186"/>
        <v>0</v>
      </c>
      <c r="AO915" s="569">
        <f t="shared" si="4186"/>
        <v>0</v>
      </c>
      <c r="AP915" s="569">
        <f t="shared" si="4186"/>
        <v>0</v>
      </c>
      <c r="AQ915" s="569">
        <f t="shared" si="4186"/>
        <v>0</v>
      </c>
      <c r="AR915" s="569">
        <f t="shared" si="4186"/>
        <v>0</v>
      </c>
      <c r="AS915" s="569">
        <f t="shared" si="4186"/>
        <v>0</v>
      </c>
      <c r="AT915" s="569">
        <f t="shared" si="4186"/>
        <v>0</v>
      </c>
      <c r="AU915" s="569">
        <f t="shared" ref="AU915:BB915" si="4187">SUM(AU219)</f>
        <v>0</v>
      </c>
      <c r="AV915" s="569">
        <f t="shared" si="4187"/>
        <v>0</v>
      </c>
      <c r="AW915" s="569">
        <f t="shared" si="4187"/>
        <v>0</v>
      </c>
      <c r="AX915" s="569">
        <f t="shared" si="4187"/>
        <v>0</v>
      </c>
      <c r="AY915" s="569">
        <f t="shared" si="4187"/>
        <v>0</v>
      </c>
      <c r="AZ915" s="569">
        <f t="shared" si="4187"/>
        <v>0</v>
      </c>
      <c r="BA915" s="569">
        <f t="shared" si="4187"/>
        <v>0</v>
      </c>
      <c r="BB915" s="569">
        <f t="shared" si="4187"/>
        <v>0</v>
      </c>
      <c r="BC915" s="568"/>
      <c r="BD915" s="569">
        <f t="shared" ref="BD915:BL915" si="4188">SUM(BD219)</f>
        <v>20</v>
      </c>
      <c r="BE915" s="569">
        <f t="shared" si="4188"/>
        <v>0</v>
      </c>
      <c r="BF915" s="569">
        <f t="shared" si="4188"/>
        <v>0</v>
      </c>
      <c r="BG915" s="569">
        <f t="shared" si="4188"/>
        <v>0</v>
      </c>
      <c r="BH915" s="569">
        <f t="shared" si="4188"/>
        <v>0</v>
      </c>
      <c r="BI915" s="569">
        <f t="shared" si="4188"/>
        <v>0</v>
      </c>
      <c r="BJ915" s="569">
        <f t="shared" si="4188"/>
        <v>0</v>
      </c>
      <c r="BK915" s="569">
        <f t="shared" si="4188"/>
        <v>0</v>
      </c>
      <c r="BL915" s="569">
        <f t="shared" si="4188"/>
        <v>0</v>
      </c>
      <c r="BM915" s="569">
        <f t="shared" ref="BM915:BT915" si="4189">SUM(BM219)</f>
        <v>0</v>
      </c>
      <c r="BN915" s="569">
        <f t="shared" si="4189"/>
        <v>0</v>
      </c>
      <c r="BO915" s="569">
        <f t="shared" si="4189"/>
        <v>0</v>
      </c>
      <c r="BP915" s="569">
        <f t="shared" si="4189"/>
        <v>0</v>
      </c>
      <c r="BQ915" s="569">
        <f t="shared" si="4189"/>
        <v>0</v>
      </c>
      <c r="BR915" s="569">
        <f t="shared" si="4189"/>
        <v>0</v>
      </c>
      <c r="BS915" s="569">
        <f t="shared" si="4189"/>
        <v>0</v>
      </c>
      <c r="BT915" s="569">
        <f t="shared" si="4189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66"/>
        <v>0</v>
      </c>
      <c r="CA915" s="373">
        <f t="shared" si="4067"/>
        <v>0</v>
      </c>
      <c r="CB915" s="373">
        <f t="shared" si="4068"/>
        <v>0</v>
      </c>
      <c r="CC915" s="373">
        <f t="shared" si="4069"/>
        <v>0</v>
      </c>
      <c r="CD915" s="1108">
        <f t="shared" si="4101"/>
        <v>0</v>
      </c>
      <c r="CE915" s="1109">
        <f t="shared" si="4071"/>
        <v>0</v>
      </c>
      <c r="CF915" s="1110">
        <f t="shared" si="4071"/>
        <v>0</v>
      </c>
      <c r="CG915" s="1110">
        <f t="shared" si="4071"/>
        <v>0</v>
      </c>
      <c r="CH915" s="1110">
        <f t="shared" si="4071"/>
        <v>0</v>
      </c>
      <c r="CI915" s="1110">
        <f t="shared" si="4071"/>
        <v>0</v>
      </c>
      <c r="CJ915" s="1110">
        <f t="shared" si="4071"/>
        <v>0</v>
      </c>
      <c r="CK915" s="1111">
        <f t="shared" si="4071"/>
        <v>0</v>
      </c>
      <c r="CL915" s="1111">
        <f t="shared" si="4071"/>
        <v>0</v>
      </c>
      <c r="CM915" s="1111">
        <f t="shared" si="4071"/>
        <v>0</v>
      </c>
      <c r="CN915" s="1110">
        <f t="shared" si="4071"/>
        <v>0</v>
      </c>
      <c r="CO915" s="1110">
        <f t="shared" si="4071"/>
        <v>0</v>
      </c>
      <c r="CP915" s="1110">
        <f t="shared" si="4071"/>
        <v>0</v>
      </c>
      <c r="CQ915" s="1110">
        <f t="shared" si="4071"/>
        <v>0</v>
      </c>
      <c r="CR915" s="1110">
        <f t="shared" si="4071"/>
        <v>0</v>
      </c>
      <c r="CS915" s="1109">
        <f t="shared" si="4071"/>
        <v>0</v>
      </c>
      <c r="CT915" s="1112">
        <f t="shared" si="4071"/>
        <v>20</v>
      </c>
      <c r="CU915" s="324">
        <f t="shared" si="4072"/>
        <v>0</v>
      </c>
      <c r="CV915" s="325">
        <f t="shared" si="4073"/>
        <v>0</v>
      </c>
      <c r="CW915" s="326">
        <f t="shared" si="4074"/>
        <v>0</v>
      </c>
      <c r="CX915" s="326">
        <f t="shared" si="4075"/>
        <v>0</v>
      </c>
      <c r="CY915" s="326">
        <f t="shared" si="4076"/>
        <v>0</v>
      </c>
      <c r="CZ915" s="326">
        <f t="shared" si="4077"/>
        <v>0</v>
      </c>
      <c r="DA915" s="326">
        <f t="shared" si="4078"/>
        <v>0</v>
      </c>
      <c r="DB915" s="327">
        <f t="shared" si="4079"/>
        <v>0</v>
      </c>
      <c r="DC915" s="327">
        <f t="shared" si="4080"/>
        <v>0</v>
      </c>
      <c r="DD915" s="327">
        <f t="shared" si="4081"/>
        <v>0</v>
      </c>
      <c r="DE915" s="326">
        <f t="shared" si="4082"/>
        <v>0</v>
      </c>
      <c r="DF915" s="326">
        <f t="shared" si="4083"/>
        <v>0</v>
      </c>
      <c r="DG915" s="326">
        <f t="shared" si="4084"/>
        <v>0</v>
      </c>
      <c r="DH915" s="326">
        <f t="shared" si="4085"/>
        <v>0</v>
      </c>
      <c r="DI915" s="326">
        <f t="shared" si="4086"/>
        <v>0</v>
      </c>
      <c r="DJ915" s="325">
        <f t="shared" si="4087"/>
        <v>0</v>
      </c>
      <c r="DK915" s="324">
        <f t="shared" si="4088"/>
        <v>20</v>
      </c>
      <c r="DL915" s="428">
        <f t="shared" si="4089"/>
        <v>17</v>
      </c>
      <c r="DM915" s="66">
        <f t="shared" si="4090"/>
        <v>17</v>
      </c>
      <c r="DN915" s="66">
        <f t="shared" si="4091"/>
        <v>17</v>
      </c>
      <c r="DO915" s="66">
        <f t="shared" si="4092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190">SUM(B222)</f>
        <v>0</v>
      </c>
      <c r="C916" s="569">
        <f t="shared" si="4190"/>
        <v>0</v>
      </c>
      <c r="D916" s="569">
        <f t="shared" si="4190"/>
        <v>0</v>
      </c>
      <c r="E916" s="569">
        <f t="shared" si="4190"/>
        <v>0</v>
      </c>
      <c r="F916" s="569">
        <f t="shared" si="4190"/>
        <v>0</v>
      </c>
      <c r="G916" s="569">
        <f t="shared" si="4190"/>
        <v>0</v>
      </c>
      <c r="H916" s="569">
        <f t="shared" si="4190"/>
        <v>0</v>
      </c>
      <c r="I916" s="569">
        <f t="shared" si="4190"/>
        <v>0</v>
      </c>
      <c r="J916" s="569">
        <f t="shared" si="4190"/>
        <v>0</v>
      </c>
      <c r="K916" s="569">
        <f t="shared" ref="K916:R916" si="4191">SUM(K222)</f>
        <v>0</v>
      </c>
      <c r="L916" s="569">
        <f t="shared" si="4191"/>
        <v>0</v>
      </c>
      <c r="M916" s="569">
        <f t="shared" si="4191"/>
        <v>0</v>
      </c>
      <c r="N916" s="569">
        <f t="shared" si="4191"/>
        <v>0</v>
      </c>
      <c r="O916" s="569">
        <f t="shared" si="4191"/>
        <v>0</v>
      </c>
      <c r="P916" s="569">
        <f t="shared" si="4191"/>
        <v>0</v>
      </c>
      <c r="Q916" s="569">
        <f t="shared" si="4191"/>
        <v>0</v>
      </c>
      <c r="R916" s="569">
        <f t="shared" si="4191"/>
        <v>0</v>
      </c>
      <c r="S916" s="568"/>
      <c r="T916" s="569">
        <f t="shared" ref="T916:AB916" si="4192">SUM(T222)</f>
        <v>0</v>
      </c>
      <c r="U916" s="569">
        <f t="shared" si="4192"/>
        <v>0</v>
      </c>
      <c r="V916" s="569">
        <f t="shared" si="4192"/>
        <v>0</v>
      </c>
      <c r="W916" s="569">
        <f t="shared" si="4192"/>
        <v>0</v>
      </c>
      <c r="X916" s="569">
        <f t="shared" si="4192"/>
        <v>0</v>
      </c>
      <c r="Y916" s="569">
        <f t="shared" si="4192"/>
        <v>0</v>
      </c>
      <c r="Z916" s="569">
        <f t="shared" si="4192"/>
        <v>0</v>
      </c>
      <c r="AA916" s="569">
        <f t="shared" si="4192"/>
        <v>0</v>
      </c>
      <c r="AB916" s="569">
        <f t="shared" si="4192"/>
        <v>0</v>
      </c>
      <c r="AC916" s="569">
        <f t="shared" ref="AC916:AJ916" si="4193">SUM(AC222)</f>
        <v>0</v>
      </c>
      <c r="AD916" s="569">
        <f t="shared" si="4193"/>
        <v>0</v>
      </c>
      <c r="AE916" s="569">
        <f t="shared" si="4193"/>
        <v>0</v>
      </c>
      <c r="AF916" s="569">
        <f t="shared" si="4193"/>
        <v>0</v>
      </c>
      <c r="AG916" s="569">
        <f t="shared" si="4193"/>
        <v>0</v>
      </c>
      <c r="AH916" s="569">
        <f t="shared" si="4193"/>
        <v>0</v>
      </c>
      <c r="AI916" s="569">
        <f t="shared" si="4193"/>
        <v>0</v>
      </c>
      <c r="AJ916" s="569">
        <f t="shared" si="4193"/>
        <v>0</v>
      </c>
      <c r="AK916" s="568"/>
      <c r="AL916" s="569">
        <f t="shared" ref="AL916:AT916" si="4194">SUM(AL222)</f>
        <v>0</v>
      </c>
      <c r="AM916" s="569">
        <f t="shared" si="4194"/>
        <v>0</v>
      </c>
      <c r="AN916" s="569">
        <f t="shared" si="4194"/>
        <v>0</v>
      </c>
      <c r="AO916" s="569">
        <f t="shared" si="4194"/>
        <v>960</v>
      </c>
      <c r="AP916" s="569">
        <f t="shared" si="4194"/>
        <v>0</v>
      </c>
      <c r="AQ916" s="569">
        <f t="shared" si="4194"/>
        <v>700</v>
      </c>
      <c r="AR916" s="569">
        <f t="shared" si="4194"/>
        <v>0</v>
      </c>
      <c r="AS916" s="569">
        <f t="shared" si="4194"/>
        <v>1650</v>
      </c>
      <c r="AT916" s="569">
        <f t="shared" si="4194"/>
        <v>0</v>
      </c>
      <c r="AU916" s="569">
        <f t="shared" ref="AU916:BB916" si="4195">SUM(AU222)</f>
        <v>0</v>
      </c>
      <c r="AV916" s="569">
        <f t="shared" si="4195"/>
        <v>0</v>
      </c>
      <c r="AW916" s="569">
        <f t="shared" si="4195"/>
        <v>0</v>
      </c>
      <c r="AX916" s="569">
        <f t="shared" si="4195"/>
        <v>0</v>
      </c>
      <c r="AY916" s="569">
        <f t="shared" si="4195"/>
        <v>0</v>
      </c>
      <c r="AZ916" s="569">
        <f t="shared" si="4195"/>
        <v>0</v>
      </c>
      <c r="BA916" s="569">
        <f t="shared" si="4195"/>
        <v>0</v>
      </c>
      <c r="BB916" s="569">
        <f t="shared" si="4195"/>
        <v>0</v>
      </c>
      <c r="BC916" s="568"/>
      <c r="BD916" s="569">
        <f t="shared" ref="BD916:BL916" si="4196">SUM(BD222)</f>
        <v>0</v>
      </c>
      <c r="BE916" s="569">
        <f t="shared" si="4196"/>
        <v>0</v>
      </c>
      <c r="BF916" s="569">
        <f t="shared" si="4196"/>
        <v>0</v>
      </c>
      <c r="BG916" s="569">
        <f t="shared" si="4196"/>
        <v>0</v>
      </c>
      <c r="BH916" s="569">
        <f t="shared" si="4196"/>
        <v>0</v>
      </c>
      <c r="BI916" s="569">
        <f t="shared" si="4196"/>
        <v>0</v>
      </c>
      <c r="BJ916" s="569">
        <f t="shared" si="4196"/>
        <v>1960</v>
      </c>
      <c r="BK916" s="569">
        <f t="shared" si="4196"/>
        <v>2500</v>
      </c>
      <c r="BL916" s="569">
        <f t="shared" si="4196"/>
        <v>0</v>
      </c>
      <c r="BM916" s="569">
        <f t="shared" ref="BM916:BT916" si="4197">SUM(BM222)</f>
        <v>0</v>
      </c>
      <c r="BN916" s="569">
        <f t="shared" si="4197"/>
        <v>0</v>
      </c>
      <c r="BO916" s="569">
        <f t="shared" si="4197"/>
        <v>0</v>
      </c>
      <c r="BP916" s="569">
        <f t="shared" si="4197"/>
        <v>0</v>
      </c>
      <c r="BQ916" s="569">
        <f t="shared" si="4197"/>
        <v>0</v>
      </c>
      <c r="BR916" s="569">
        <f t="shared" si="4197"/>
        <v>0</v>
      </c>
      <c r="BS916" s="569">
        <f t="shared" si="4197"/>
        <v>0</v>
      </c>
      <c r="BT916" s="569">
        <f t="shared" si="4197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66"/>
        <v>0</v>
      </c>
      <c r="CA916" s="373">
        <f t="shared" si="4067"/>
        <v>0</v>
      </c>
      <c r="CB916" s="373">
        <f t="shared" si="4068"/>
        <v>110.66666666666667</v>
      </c>
      <c r="CC916" s="373">
        <f t="shared" si="4069"/>
        <v>130.66666666666666</v>
      </c>
      <c r="CD916" s="1108">
        <f t="shared" si="4101"/>
        <v>0</v>
      </c>
      <c r="CE916" s="1109">
        <f t="shared" si="4071"/>
        <v>0</v>
      </c>
      <c r="CF916" s="1110">
        <f t="shared" si="4071"/>
        <v>0</v>
      </c>
      <c r="CG916" s="1110">
        <f t="shared" si="4071"/>
        <v>0</v>
      </c>
      <c r="CH916" s="1110">
        <f t="shared" si="4071"/>
        <v>0</v>
      </c>
      <c r="CI916" s="1110">
        <f t="shared" si="4071"/>
        <v>0</v>
      </c>
      <c r="CJ916" s="1110">
        <f t="shared" si="4071"/>
        <v>0</v>
      </c>
      <c r="CK916" s="1111">
        <f t="shared" si="4071"/>
        <v>0</v>
      </c>
      <c r="CL916" s="1111">
        <f t="shared" si="4071"/>
        <v>0</v>
      </c>
      <c r="CM916" s="1111">
        <f t="shared" si="4071"/>
        <v>0</v>
      </c>
      <c r="CN916" s="1110">
        <f t="shared" si="4071"/>
        <v>0</v>
      </c>
      <c r="CO916" s="1110">
        <f t="shared" si="4071"/>
        <v>0</v>
      </c>
      <c r="CP916" s="1110">
        <f t="shared" si="4071"/>
        <v>0</v>
      </c>
      <c r="CQ916" s="1110">
        <f t="shared" si="4071"/>
        <v>0</v>
      </c>
      <c r="CR916" s="1110">
        <f t="shared" si="4071"/>
        <v>0</v>
      </c>
      <c r="CS916" s="1109">
        <f t="shared" si="4071"/>
        <v>1960</v>
      </c>
      <c r="CT916" s="1112">
        <f t="shared" si="4071"/>
        <v>2500</v>
      </c>
      <c r="CU916" s="324">
        <f t="shared" si="4072"/>
        <v>0</v>
      </c>
      <c r="CV916" s="325">
        <f t="shared" si="4073"/>
        <v>0</v>
      </c>
      <c r="CW916" s="326">
        <f t="shared" si="4074"/>
        <v>0</v>
      </c>
      <c r="CX916" s="326">
        <f t="shared" si="4075"/>
        <v>0</v>
      </c>
      <c r="CY916" s="326">
        <f t="shared" si="4076"/>
        <v>0</v>
      </c>
      <c r="CZ916" s="326">
        <f t="shared" si="4077"/>
        <v>0</v>
      </c>
      <c r="DA916" s="326">
        <f t="shared" si="4078"/>
        <v>0</v>
      </c>
      <c r="DB916" s="327">
        <f t="shared" si="4079"/>
        <v>0</v>
      </c>
      <c r="DC916" s="327">
        <f t="shared" si="4080"/>
        <v>0</v>
      </c>
      <c r="DD916" s="327">
        <f t="shared" si="4081"/>
        <v>0</v>
      </c>
      <c r="DE916" s="326">
        <f t="shared" si="4082"/>
        <v>0</v>
      </c>
      <c r="DF916" s="326">
        <f t="shared" si="4083"/>
        <v>0</v>
      </c>
      <c r="DG916" s="326">
        <f t="shared" si="4084"/>
        <v>0</v>
      </c>
      <c r="DH916" s="326">
        <f t="shared" si="4085"/>
        <v>0</v>
      </c>
      <c r="DI916" s="326">
        <f t="shared" si="4086"/>
        <v>0</v>
      </c>
      <c r="DJ916" s="325">
        <f t="shared" si="4087"/>
        <v>1960</v>
      </c>
      <c r="DK916" s="324">
        <f t="shared" si="4088"/>
        <v>2500</v>
      </c>
      <c r="DL916" s="428">
        <f t="shared" si="4089"/>
        <v>17</v>
      </c>
      <c r="DM916" s="66">
        <f t="shared" si="4090"/>
        <v>17</v>
      </c>
      <c r="DN916" s="66">
        <f t="shared" si="4091"/>
        <v>17</v>
      </c>
      <c r="DO916" s="66">
        <f t="shared" si="4092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198">SUM(B225)</f>
        <v>0</v>
      </c>
      <c r="C917" s="569">
        <f t="shared" si="4198"/>
        <v>0</v>
      </c>
      <c r="D917" s="569">
        <f t="shared" si="4198"/>
        <v>0</v>
      </c>
      <c r="E917" s="569">
        <f t="shared" si="4198"/>
        <v>0</v>
      </c>
      <c r="F917" s="569">
        <f t="shared" si="4198"/>
        <v>0</v>
      </c>
      <c r="G917" s="569">
        <f t="shared" si="4198"/>
        <v>0</v>
      </c>
      <c r="H917" s="569">
        <f t="shared" si="4198"/>
        <v>0</v>
      </c>
      <c r="I917" s="569">
        <f t="shared" si="4198"/>
        <v>0</v>
      </c>
      <c r="J917" s="569">
        <f t="shared" si="4198"/>
        <v>0</v>
      </c>
      <c r="K917" s="569">
        <f t="shared" ref="K917:R917" si="4199">SUM(K225)</f>
        <v>0</v>
      </c>
      <c r="L917" s="569">
        <f t="shared" si="4199"/>
        <v>0</v>
      </c>
      <c r="M917" s="569">
        <f t="shared" si="4199"/>
        <v>0</v>
      </c>
      <c r="N917" s="569">
        <f t="shared" si="4199"/>
        <v>0</v>
      </c>
      <c r="O917" s="569">
        <f t="shared" si="4199"/>
        <v>0</v>
      </c>
      <c r="P917" s="569">
        <f t="shared" si="4199"/>
        <v>0</v>
      </c>
      <c r="Q917" s="569">
        <f t="shared" si="4199"/>
        <v>0</v>
      </c>
      <c r="R917" s="569">
        <f t="shared" si="4199"/>
        <v>0</v>
      </c>
      <c r="S917" s="568"/>
      <c r="T917" s="569">
        <f t="shared" ref="T917:AB917" si="4200">SUM(T225)</f>
        <v>0</v>
      </c>
      <c r="U917" s="569">
        <f t="shared" si="4200"/>
        <v>0</v>
      </c>
      <c r="V917" s="569">
        <f t="shared" si="4200"/>
        <v>0</v>
      </c>
      <c r="W917" s="569">
        <f t="shared" si="4200"/>
        <v>0</v>
      </c>
      <c r="X917" s="569">
        <f t="shared" si="4200"/>
        <v>0</v>
      </c>
      <c r="Y917" s="569">
        <f t="shared" si="4200"/>
        <v>0</v>
      </c>
      <c r="Z917" s="569">
        <f t="shared" si="4200"/>
        <v>0</v>
      </c>
      <c r="AA917" s="569">
        <f t="shared" si="4200"/>
        <v>0</v>
      </c>
      <c r="AB917" s="569">
        <f t="shared" si="4200"/>
        <v>0</v>
      </c>
      <c r="AC917" s="569">
        <f t="shared" ref="AC917:AJ917" si="4201">SUM(AC225)</f>
        <v>0</v>
      </c>
      <c r="AD917" s="569">
        <f t="shared" si="4201"/>
        <v>0</v>
      </c>
      <c r="AE917" s="569">
        <f t="shared" si="4201"/>
        <v>0</v>
      </c>
      <c r="AF917" s="569">
        <f t="shared" si="4201"/>
        <v>0</v>
      </c>
      <c r="AG917" s="569">
        <f t="shared" si="4201"/>
        <v>0</v>
      </c>
      <c r="AH917" s="569">
        <f t="shared" si="4201"/>
        <v>0</v>
      </c>
      <c r="AI917" s="569">
        <f t="shared" si="4201"/>
        <v>0</v>
      </c>
      <c r="AJ917" s="569">
        <f t="shared" si="4201"/>
        <v>0</v>
      </c>
      <c r="AK917" s="568"/>
      <c r="AL917" s="569">
        <f t="shared" ref="AL917:AT917" si="4202">SUM(AL225)</f>
        <v>450</v>
      </c>
      <c r="AM917" s="569">
        <f t="shared" si="4202"/>
        <v>75</v>
      </c>
      <c r="AN917" s="569">
        <f t="shared" si="4202"/>
        <v>170</v>
      </c>
      <c r="AO917" s="569">
        <f t="shared" si="4202"/>
        <v>450</v>
      </c>
      <c r="AP917" s="569">
        <f t="shared" si="4202"/>
        <v>400</v>
      </c>
      <c r="AQ917" s="569">
        <f t="shared" si="4202"/>
        <v>0</v>
      </c>
      <c r="AR917" s="569">
        <f t="shared" si="4202"/>
        <v>0</v>
      </c>
      <c r="AS917" s="569">
        <f t="shared" si="4202"/>
        <v>900</v>
      </c>
      <c r="AT917" s="569">
        <f t="shared" si="4202"/>
        <v>525</v>
      </c>
      <c r="AU917" s="569">
        <f t="shared" ref="AU917:BB917" si="4203">SUM(AU225)</f>
        <v>0</v>
      </c>
      <c r="AV917" s="569">
        <f t="shared" si="4203"/>
        <v>0</v>
      </c>
      <c r="AW917" s="569">
        <f t="shared" si="4203"/>
        <v>0</v>
      </c>
      <c r="AX917" s="569">
        <f t="shared" si="4203"/>
        <v>0</v>
      </c>
      <c r="AY917" s="569">
        <f t="shared" si="4203"/>
        <v>0</v>
      </c>
      <c r="AZ917" s="569">
        <f t="shared" si="4203"/>
        <v>0</v>
      </c>
      <c r="BA917" s="569">
        <f t="shared" si="4203"/>
        <v>0</v>
      </c>
      <c r="BB917" s="569">
        <f t="shared" si="4203"/>
        <v>0</v>
      </c>
      <c r="BC917" s="568"/>
      <c r="BD917" s="569">
        <f t="shared" ref="BD917:BL917" si="4204">SUM(BD225)</f>
        <v>150</v>
      </c>
      <c r="BE917" s="569">
        <f t="shared" si="4204"/>
        <v>0</v>
      </c>
      <c r="BF917" s="569">
        <f t="shared" si="4204"/>
        <v>100</v>
      </c>
      <c r="BG917" s="569">
        <f t="shared" si="4204"/>
        <v>250</v>
      </c>
      <c r="BH917" s="569">
        <f t="shared" si="4204"/>
        <v>0</v>
      </c>
      <c r="BI917" s="569">
        <f t="shared" si="4204"/>
        <v>0</v>
      </c>
      <c r="BJ917" s="569">
        <f t="shared" si="4204"/>
        <v>0</v>
      </c>
      <c r="BK917" s="569">
        <f t="shared" si="4204"/>
        <v>0</v>
      </c>
      <c r="BL917" s="569">
        <f t="shared" si="4204"/>
        <v>1000</v>
      </c>
      <c r="BM917" s="569">
        <f t="shared" ref="BM917:BT917" si="4205">SUM(BM225)</f>
        <v>0</v>
      </c>
      <c r="BN917" s="569">
        <f t="shared" si="4205"/>
        <v>0</v>
      </c>
      <c r="BO917" s="569">
        <f t="shared" si="4205"/>
        <v>0</v>
      </c>
      <c r="BP917" s="569">
        <f t="shared" si="4205"/>
        <v>0</v>
      </c>
      <c r="BQ917" s="569">
        <f t="shared" si="4205"/>
        <v>0</v>
      </c>
      <c r="BR917" s="569">
        <f t="shared" si="4205"/>
        <v>0</v>
      </c>
      <c r="BS917" s="569">
        <f t="shared" si="4205"/>
        <v>0</v>
      </c>
      <c r="BT917" s="569">
        <f t="shared" si="4205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66"/>
        <v>0</v>
      </c>
      <c r="CA917" s="373">
        <f t="shared" si="4067"/>
        <v>0</v>
      </c>
      <c r="CB917" s="373">
        <f t="shared" si="4068"/>
        <v>138</v>
      </c>
      <c r="CC917" s="373">
        <f t="shared" si="4069"/>
        <v>33.333333333333336</v>
      </c>
      <c r="CD917" s="1108">
        <f t="shared" si="4101"/>
        <v>0</v>
      </c>
      <c r="CE917" s="1109">
        <f t="shared" si="4071"/>
        <v>0</v>
      </c>
      <c r="CF917" s="1110">
        <f t="shared" si="4071"/>
        <v>0</v>
      </c>
      <c r="CG917" s="1110">
        <f t="shared" si="4071"/>
        <v>0</v>
      </c>
      <c r="CH917" s="1110">
        <f t="shared" si="4071"/>
        <v>0</v>
      </c>
      <c r="CI917" s="1110">
        <f t="shared" si="4071"/>
        <v>0</v>
      </c>
      <c r="CJ917" s="1110">
        <f t="shared" si="4071"/>
        <v>0</v>
      </c>
      <c r="CK917" s="1111">
        <f t="shared" si="4071"/>
        <v>0</v>
      </c>
      <c r="CL917" s="1111">
        <f t="shared" si="4071"/>
        <v>0</v>
      </c>
      <c r="CM917" s="1111">
        <f t="shared" si="4071"/>
        <v>0</v>
      </c>
      <c r="CN917" s="1110">
        <f t="shared" si="4071"/>
        <v>0</v>
      </c>
      <c r="CO917" s="1110">
        <f t="shared" si="4071"/>
        <v>0</v>
      </c>
      <c r="CP917" s="1110">
        <f t="shared" si="4071"/>
        <v>0</v>
      </c>
      <c r="CQ917" s="1110">
        <f t="shared" si="4071"/>
        <v>100</v>
      </c>
      <c r="CR917" s="1110">
        <f t="shared" si="4071"/>
        <v>150</v>
      </c>
      <c r="CS917" s="1109">
        <f t="shared" si="4071"/>
        <v>250</v>
      </c>
      <c r="CT917" s="1112">
        <f t="shared" si="4071"/>
        <v>1000</v>
      </c>
      <c r="CU917" s="324">
        <f t="shared" si="4072"/>
        <v>0</v>
      </c>
      <c r="CV917" s="325">
        <f t="shared" si="4073"/>
        <v>0</v>
      </c>
      <c r="CW917" s="326">
        <f t="shared" si="4074"/>
        <v>0</v>
      </c>
      <c r="CX917" s="326">
        <f t="shared" si="4075"/>
        <v>0</v>
      </c>
      <c r="CY917" s="326">
        <f t="shared" si="4076"/>
        <v>0</v>
      </c>
      <c r="CZ917" s="326">
        <f t="shared" si="4077"/>
        <v>0</v>
      </c>
      <c r="DA917" s="326">
        <f t="shared" si="4078"/>
        <v>0</v>
      </c>
      <c r="DB917" s="327">
        <f t="shared" si="4079"/>
        <v>0</v>
      </c>
      <c r="DC917" s="327">
        <f t="shared" si="4080"/>
        <v>0</v>
      </c>
      <c r="DD917" s="327">
        <f t="shared" si="4081"/>
        <v>0</v>
      </c>
      <c r="DE917" s="326">
        <f t="shared" si="4082"/>
        <v>0</v>
      </c>
      <c r="DF917" s="326">
        <f t="shared" si="4083"/>
        <v>0</v>
      </c>
      <c r="DG917" s="326">
        <f t="shared" si="4084"/>
        <v>0</v>
      </c>
      <c r="DH917" s="326">
        <f t="shared" si="4085"/>
        <v>100</v>
      </c>
      <c r="DI917" s="326">
        <f t="shared" si="4086"/>
        <v>150</v>
      </c>
      <c r="DJ917" s="325">
        <f t="shared" si="4087"/>
        <v>250</v>
      </c>
      <c r="DK917" s="324">
        <f t="shared" si="4088"/>
        <v>1000</v>
      </c>
      <c r="DL917" s="428">
        <f t="shared" si="4089"/>
        <v>17</v>
      </c>
      <c r="DM917" s="66">
        <f t="shared" si="4090"/>
        <v>17</v>
      </c>
      <c r="DN917" s="66">
        <f t="shared" si="4091"/>
        <v>17</v>
      </c>
      <c r="DO917" s="66">
        <f t="shared" si="4092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8"/>
      <c r="CE918" s="1119"/>
      <c r="CF918" s="1119"/>
      <c r="CG918" s="1119"/>
      <c r="CH918" s="1119"/>
      <c r="CI918" s="1119"/>
      <c r="CJ918" s="1119"/>
      <c r="CK918" s="1119"/>
      <c r="CL918" s="1119"/>
      <c r="CM918" s="1119"/>
      <c r="CN918" s="1119"/>
      <c r="CO918" s="1119"/>
      <c r="CP918" s="1119"/>
      <c r="CQ918" s="1119"/>
      <c r="CR918" s="1119"/>
      <c r="CS918" s="1119"/>
      <c r="CT918" s="1120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06">SUM(B186)</f>
        <v>0</v>
      </c>
      <c r="C919" s="569">
        <f t="shared" si="4206"/>
        <v>0</v>
      </c>
      <c r="D919" s="569">
        <f t="shared" si="4206"/>
        <v>0</v>
      </c>
      <c r="E919" s="569">
        <f t="shared" si="4206"/>
        <v>0</v>
      </c>
      <c r="F919" s="569">
        <f t="shared" si="4206"/>
        <v>0</v>
      </c>
      <c r="G919" s="569">
        <f t="shared" si="4206"/>
        <v>0</v>
      </c>
      <c r="H919" s="569">
        <f t="shared" si="4206"/>
        <v>0</v>
      </c>
      <c r="I919" s="569">
        <f t="shared" si="4206"/>
        <v>0</v>
      </c>
      <c r="J919" s="569">
        <f t="shared" si="4206"/>
        <v>0</v>
      </c>
      <c r="K919" s="569">
        <f t="shared" ref="K919:R919" si="4207">SUM(K186)</f>
        <v>0</v>
      </c>
      <c r="L919" s="569">
        <f t="shared" si="4207"/>
        <v>0</v>
      </c>
      <c r="M919" s="569">
        <f t="shared" si="4207"/>
        <v>0</v>
      </c>
      <c r="N919" s="569">
        <f t="shared" si="4207"/>
        <v>0</v>
      </c>
      <c r="O919" s="569">
        <f t="shared" si="4207"/>
        <v>0</v>
      </c>
      <c r="P919" s="569">
        <f t="shared" si="4207"/>
        <v>0</v>
      </c>
      <c r="Q919" s="569">
        <f t="shared" si="4207"/>
        <v>0</v>
      </c>
      <c r="R919" s="569">
        <f t="shared" si="4207"/>
        <v>0</v>
      </c>
      <c r="S919" s="568"/>
      <c r="T919" s="569">
        <f t="shared" ref="T919:AB919" si="4208">SUM(T186)</f>
        <v>0</v>
      </c>
      <c r="U919" s="569">
        <f t="shared" si="4208"/>
        <v>0</v>
      </c>
      <c r="V919" s="569">
        <f t="shared" si="4208"/>
        <v>0</v>
      </c>
      <c r="W919" s="569">
        <f t="shared" si="4208"/>
        <v>0</v>
      </c>
      <c r="X919" s="569">
        <f t="shared" si="4208"/>
        <v>0</v>
      </c>
      <c r="Y919" s="569">
        <f t="shared" si="4208"/>
        <v>0</v>
      </c>
      <c r="Z919" s="569">
        <f t="shared" si="4208"/>
        <v>0</v>
      </c>
      <c r="AA919" s="569">
        <f t="shared" si="4208"/>
        <v>0</v>
      </c>
      <c r="AB919" s="569">
        <f t="shared" si="4208"/>
        <v>0</v>
      </c>
      <c r="AC919" s="569">
        <f t="shared" ref="AC919:AJ919" si="4209">SUM(AC186)</f>
        <v>0</v>
      </c>
      <c r="AD919" s="569">
        <f t="shared" si="4209"/>
        <v>0</v>
      </c>
      <c r="AE919" s="569">
        <f t="shared" si="4209"/>
        <v>0</v>
      </c>
      <c r="AF919" s="569">
        <f t="shared" si="4209"/>
        <v>0</v>
      </c>
      <c r="AG919" s="569">
        <f t="shared" si="4209"/>
        <v>0</v>
      </c>
      <c r="AH919" s="569">
        <f t="shared" si="4209"/>
        <v>0</v>
      </c>
      <c r="AI919" s="569">
        <f t="shared" si="4209"/>
        <v>0</v>
      </c>
      <c r="AJ919" s="569">
        <f t="shared" si="4209"/>
        <v>0</v>
      </c>
      <c r="AK919" s="568"/>
      <c r="AL919" s="569">
        <f t="shared" ref="AL919:AT919" si="4210">SUM(AL186)</f>
        <v>2000</v>
      </c>
      <c r="AM919" s="569">
        <f t="shared" si="4210"/>
        <v>2000</v>
      </c>
      <c r="AN919" s="569">
        <f t="shared" si="4210"/>
        <v>1250</v>
      </c>
      <c r="AO919" s="569">
        <f t="shared" si="4210"/>
        <v>900</v>
      </c>
      <c r="AP919" s="569">
        <f t="shared" si="4210"/>
        <v>1250</v>
      </c>
      <c r="AQ919" s="569">
        <f t="shared" si="4210"/>
        <v>0</v>
      </c>
      <c r="AR919" s="569">
        <f t="shared" si="4210"/>
        <v>0</v>
      </c>
      <c r="AS919" s="569">
        <f t="shared" si="4210"/>
        <v>1000</v>
      </c>
      <c r="AT919" s="569">
        <f t="shared" si="4210"/>
        <v>2100</v>
      </c>
      <c r="AU919" s="569">
        <f t="shared" ref="AU919:BB919" si="4211">SUM(AU186)</f>
        <v>0</v>
      </c>
      <c r="AV919" s="569">
        <f t="shared" si="4211"/>
        <v>0</v>
      </c>
      <c r="AW919" s="569">
        <f t="shared" si="4211"/>
        <v>0</v>
      </c>
      <c r="AX919" s="569">
        <f t="shared" si="4211"/>
        <v>0</v>
      </c>
      <c r="AY919" s="569">
        <f t="shared" si="4211"/>
        <v>0</v>
      </c>
      <c r="AZ919" s="569">
        <f t="shared" si="4211"/>
        <v>0</v>
      </c>
      <c r="BA919" s="569">
        <f t="shared" si="4211"/>
        <v>0</v>
      </c>
      <c r="BB919" s="569">
        <f t="shared" si="4211"/>
        <v>0</v>
      </c>
      <c r="BC919" s="568"/>
      <c r="BD919" s="569">
        <f t="shared" ref="BD919:BL919" si="4212">SUM(BD186)</f>
        <v>750</v>
      </c>
      <c r="BE919" s="569">
        <f t="shared" si="4212"/>
        <v>760</v>
      </c>
      <c r="BF919" s="569">
        <f t="shared" si="4212"/>
        <v>1500</v>
      </c>
      <c r="BG919" s="569">
        <f t="shared" si="4212"/>
        <v>1400</v>
      </c>
      <c r="BH919" s="569">
        <f t="shared" si="4212"/>
        <v>1500</v>
      </c>
      <c r="BI919" s="569">
        <f t="shared" si="4212"/>
        <v>300</v>
      </c>
      <c r="BJ919" s="569">
        <f t="shared" si="4212"/>
        <v>0</v>
      </c>
      <c r="BK919" s="569">
        <f t="shared" si="4212"/>
        <v>2750</v>
      </c>
      <c r="BL919" s="569">
        <f t="shared" si="4212"/>
        <v>0</v>
      </c>
      <c r="BM919" s="569">
        <f t="shared" ref="BM919:BT919" si="4213">SUM(BM186)</f>
        <v>0</v>
      </c>
      <c r="BN919" s="569">
        <f t="shared" si="4213"/>
        <v>0</v>
      </c>
      <c r="BO919" s="569">
        <f t="shared" si="4213"/>
        <v>0</v>
      </c>
      <c r="BP919" s="569">
        <f t="shared" si="4213"/>
        <v>0</v>
      </c>
      <c r="BQ919" s="569">
        <f t="shared" si="4213"/>
        <v>0</v>
      </c>
      <c r="BR919" s="569">
        <f t="shared" si="4213"/>
        <v>0</v>
      </c>
      <c r="BS919" s="569">
        <f t="shared" si="4213"/>
        <v>0</v>
      </c>
      <c r="BT919" s="569">
        <f t="shared" si="4213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14">IF(DL919&lt;3,"",(SUM(B919:R919)-MIN(B919:R919)-MAX(B919:R919))/(DL919-2))</f>
        <v>0</v>
      </c>
      <c r="CA919" s="373">
        <f t="shared" ref="CA919:CA928" si="4215">IF(DM919&lt;3,"",(SUM(T919:AJ919)-MIN(T919:AJ919)-MAX(T919:AJ919))/(DM919-2))</f>
        <v>0</v>
      </c>
      <c r="CB919" s="373">
        <f t="shared" ref="CB919:CB928" si="4216">IF(DN919&lt;3,"",(SUM(AL919:BB919)-MIN(AL919:BB919)-MAX(AL919:BB919))/(DN919-2))</f>
        <v>560</v>
      </c>
      <c r="CC919" s="373">
        <f t="shared" ref="CC919:CC928" si="4217">IF(DO919&lt;3,"",(SUM(BD919:BT919)-MIN(BD919:BT919)-MAX(BD919:BT919))/(DO919-2))</f>
        <v>414</v>
      </c>
      <c r="CD919" s="1108">
        <f t="shared" ref="CD919:CS919" si="421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9">
        <f t="shared" si="4218"/>
        <v>0</v>
      </c>
      <c r="CF919" s="1110">
        <f t="shared" si="4218"/>
        <v>0</v>
      </c>
      <c r="CG919" s="1110">
        <f t="shared" si="4218"/>
        <v>0</v>
      </c>
      <c r="CH919" s="1110">
        <f t="shared" si="4218"/>
        <v>0</v>
      </c>
      <c r="CI919" s="1110">
        <f t="shared" si="4218"/>
        <v>0</v>
      </c>
      <c r="CJ919" s="1110">
        <f t="shared" si="4218"/>
        <v>0</v>
      </c>
      <c r="CK919" s="1111">
        <f t="shared" si="4218"/>
        <v>0</v>
      </c>
      <c r="CL919" s="1111">
        <f t="shared" si="4218"/>
        <v>0</v>
      </c>
      <c r="CM919" s="1111">
        <f t="shared" si="4218"/>
        <v>0</v>
      </c>
      <c r="CN919" s="1110">
        <f t="shared" si="4218"/>
        <v>300</v>
      </c>
      <c r="CO919" s="1110">
        <f t="shared" si="4218"/>
        <v>750</v>
      </c>
      <c r="CP919" s="1110">
        <f t="shared" si="4218"/>
        <v>760</v>
      </c>
      <c r="CQ919" s="1110">
        <f t="shared" si="4218"/>
        <v>1400</v>
      </c>
      <c r="CR919" s="1110">
        <f t="shared" si="4218"/>
        <v>1500</v>
      </c>
      <c r="CS919" s="1109">
        <f t="shared" si="4218"/>
        <v>1500</v>
      </c>
      <c r="CT919" s="1112">
        <f t="shared" ref="CE919:CT928" si="421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2750</v>
      </c>
      <c r="CU919" s="324">
        <f t="shared" ref="CU919:CU928" si="422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2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2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2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2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2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2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2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2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2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3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423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423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423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423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423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423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8">
        <f t="shared" ref="DL919:DL928" si="4237">COUNT(B919:R919)</f>
        <v>17</v>
      </c>
      <c r="DM919" s="66">
        <f t="shared" ref="DM919:DM928" si="4238">COUNT(T919:AJ919)</f>
        <v>17</v>
      </c>
      <c r="DN919" s="66">
        <f t="shared" ref="DN919:DN928" si="4239">COUNT(AL919:BB919)</f>
        <v>17</v>
      </c>
      <c r="DO919" s="66">
        <f t="shared" ref="DO919:DO928" si="4240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41">SUM(B189)</f>
        <v>0</v>
      </c>
      <c r="C920" s="569">
        <f t="shared" si="4241"/>
        <v>0</v>
      </c>
      <c r="D920" s="569">
        <f t="shared" si="4241"/>
        <v>0</v>
      </c>
      <c r="E920" s="569">
        <f t="shared" si="4241"/>
        <v>0</v>
      </c>
      <c r="F920" s="569">
        <f t="shared" si="4241"/>
        <v>0</v>
      </c>
      <c r="G920" s="569">
        <f t="shared" si="4241"/>
        <v>0</v>
      </c>
      <c r="H920" s="569">
        <f t="shared" si="4241"/>
        <v>0</v>
      </c>
      <c r="I920" s="569">
        <f t="shared" si="4241"/>
        <v>0</v>
      </c>
      <c r="J920" s="569">
        <f t="shared" si="4241"/>
        <v>0</v>
      </c>
      <c r="K920" s="569">
        <f t="shared" ref="K920:R920" si="4242">SUM(K189)</f>
        <v>0</v>
      </c>
      <c r="L920" s="569">
        <f t="shared" si="4242"/>
        <v>0</v>
      </c>
      <c r="M920" s="569">
        <f t="shared" si="4242"/>
        <v>0</v>
      </c>
      <c r="N920" s="569">
        <f t="shared" si="4242"/>
        <v>0</v>
      </c>
      <c r="O920" s="569">
        <f t="shared" si="4242"/>
        <v>0</v>
      </c>
      <c r="P920" s="569">
        <f t="shared" si="4242"/>
        <v>0</v>
      </c>
      <c r="Q920" s="569">
        <f t="shared" si="4242"/>
        <v>0</v>
      </c>
      <c r="R920" s="569">
        <f t="shared" si="4242"/>
        <v>0</v>
      </c>
      <c r="S920" s="568"/>
      <c r="T920" s="569">
        <f t="shared" ref="T920:AB920" si="4243">SUM(T189)</f>
        <v>0</v>
      </c>
      <c r="U920" s="569">
        <f t="shared" si="4243"/>
        <v>0</v>
      </c>
      <c r="V920" s="569">
        <f t="shared" si="4243"/>
        <v>0</v>
      </c>
      <c r="W920" s="569">
        <f t="shared" si="4243"/>
        <v>0</v>
      </c>
      <c r="X920" s="569">
        <f t="shared" si="4243"/>
        <v>0</v>
      </c>
      <c r="Y920" s="569">
        <f t="shared" si="4243"/>
        <v>0</v>
      </c>
      <c r="Z920" s="569">
        <f t="shared" si="4243"/>
        <v>0</v>
      </c>
      <c r="AA920" s="569">
        <f t="shared" si="4243"/>
        <v>0</v>
      </c>
      <c r="AB920" s="569">
        <f t="shared" si="4243"/>
        <v>0</v>
      </c>
      <c r="AC920" s="569">
        <f t="shared" ref="AC920:AJ920" si="4244">SUM(AC189)</f>
        <v>0</v>
      </c>
      <c r="AD920" s="569">
        <f t="shared" si="4244"/>
        <v>0</v>
      </c>
      <c r="AE920" s="569">
        <f t="shared" si="4244"/>
        <v>0</v>
      </c>
      <c r="AF920" s="569">
        <f t="shared" si="4244"/>
        <v>0</v>
      </c>
      <c r="AG920" s="569">
        <f t="shared" si="4244"/>
        <v>0</v>
      </c>
      <c r="AH920" s="569">
        <f t="shared" si="4244"/>
        <v>0</v>
      </c>
      <c r="AI920" s="569">
        <f t="shared" si="4244"/>
        <v>0</v>
      </c>
      <c r="AJ920" s="569">
        <f t="shared" si="4244"/>
        <v>0</v>
      </c>
      <c r="AK920" s="568"/>
      <c r="AL920" s="569">
        <f t="shared" ref="AL920:AT920" si="4245">SUM(AL189)</f>
        <v>0</v>
      </c>
      <c r="AM920" s="569">
        <f t="shared" si="4245"/>
        <v>0</v>
      </c>
      <c r="AN920" s="569">
        <f t="shared" si="4245"/>
        <v>0</v>
      </c>
      <c r="AO920" s="569">
        <f t="shared" si="4245"/>
        <v>0</v>
      </c>
      <c r="AP920" s="569">
        <f t="shared" si="4245"/>
        <v>0</v>
      </c>
      <c r="AQ920" s="569">
        <f t="shared" si="4245"/>
        <v>0</v>
      </c>
      <c r="AR920" s="569">
        <f t="shared" si="4245"/>
        <v>0</v>
      </c>
      <c r="AS920" s="569">
        <f t="shared" si="4245"/>
        <v>0</v>
      </c>
      <c r="AT920" s="569">
        <f t="shared" si="4245"/>
        <v>0</v>
      </c>
      <c r="AU920" s="569">
        <f t="shared" ref="AU920:BB920" si="4246">SUM(AU189)</f>
        <v>0</v>
      </c>
      <c r="AV920" s="569">
        <f t="shared" si="4246"/>
        <v>0</v>
      </c>
      <c r="AW920" s="569">
        <f t="shared" si="4246"/>
        <v>0</v>
      </c>
      <c r="AX920" s="569">
        <f t="shared" si="4246"/>
        <v>0</v>
      </c>
      <c r="AY920" s="569">
        <f t="shared" si="4246"/>
        <v>0</v>
      </c>
      <c r="AZ920" s="569">
        <f t="shared" si="4246"/>
        <v>0</v>
      </c>
      <c r="BA920" s="569">
        <f t="shared" si="4246"/>
        <v>0</v>
      </c>
      <c r="BB920" s="569">
        <f t="shared" si="4246"/>
        <v>0</v>
      </c>
      <c r="BC920" s="568"/>
      <c r="BD920" s="569">
        <f t="shared" ref="BD920:BL920" si="4247">SUM(BD189)</f>
        <v>0</v>
      </c>
      <c r="BE920" s="569">
        <f t="shared" si="4247"/>
        <v>0</v>
      </c>
      <c r="BF920" s="569">
        <f t="shared" si="4247"/>
        <v>0</v>
      </c>
      <c r="BG920" s="569">
        <f t="shared" si="4247"/>
        <v>0</v>
      </c>
      <c r="BH920" s="569">
        <f t="shared" si="4247"/>
        <v>0</v>
      </c>
      <c r="BI920" s="569">
        <f t="shared" si="4247"/>
        <v>1200</v>
      </c>
      <c r="BJ920" s="569">
        <f t="shared" si="4247"/>
        <v>0</v>
      </c>
      <c r="BK920" s="569">
        <f t="shared" si="4247"/>
        <v>0</v>
      </c>
      <c r="BL920" s="569">
        <f t="shared" si="4247"/>
        <v>0</v>
      </c>
      <c r="BM920" s="569">
        <f t="shared" ref="BM920:BT920" si="4248">SUM(BM189)</f>
        <v>0</v>
      </c>
      <c r="BN920" s="569">
        <f t="shared" si="4248"/>
        <v>0</v>
      </c>
      <c r="BO920" s="569">
        <f t="shared" si="4248"/>
        <v>0</v>
      </c>
      <c r="BP920" s="569">
        <f t="shared" si="4248"/>
        <v>0</v>
      </c>
      <c r="BQ920" s="569">
        <f t="shared" si="4248"/>
        <v>0</v>
      </c>
      <c r="BR920" s="569">
        <f t="shared" si="4248"/>
        <v>0</v>
      </c>
      <c r="BS920" s="569">
        <f t="shared" si="4248"/>
        <v>0</v>
      </c>
      <c r="BT920" s="569">
        <f t="shared" si="4248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14"/>
        <v>0</v>
      </c>
      <c r="CA920" s="373">
        <f t="shared" si="4215"/>
        <v>0</v>
      </c>
      <c r="CB920" s="373">
        <f t="shared" si="4216"/>
        <v>0</v>
      </c>
      <c r="CC920" s="373">
        <f t="shared" si="4217"/>
        <v>0</v>
      </c>
      <c r="CD920" s="1108">
        <f t="shared" ref="CD920:CD928" si="424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9">
        <f t="shared" si="4219"/>
        <v>0</v>
      </c>
      <c r="CF920" s="1110">
        <f t="shared" si="4219"/>
        <v>0</v>
      </c>
      <c r="CG920" s="1110">
        <f t="shared" si="4219"/>
        <v>0</v>
      </c>
      <c r="CH920" s="1110">
        <f t="shared" si="4219"/>
        <v>0</v>
      </c>
      <c r="CI920" s="1110">
        <f t="shared" si="4219"/>
        <v>0</v>
      </c>
      <c r="CJ920" s="1110">
        <f t="shared" si="4219"/>
        <v>0</v>
      </c>
      <c r="CK920" s="1111">
        <f t="shared" si="4219"/>
        <v>0</v>
      </c>
      <c r="CL920" s="1111">
        <f t="shared" si="4219"/>
        <v>0</v>
      </c>
      <c r="CM920" s="1111">
        <f t="shared" si="4219"/>
        <v>0</v>
      </c>
      <c r="CN920" s="1110">
        <f t="shared" si="4219"/>
        <v>0</v>
      </c>
      <c r="CO920" s="1110">
        <f t="shared" si="4219"/>
        <v>0</v>
      </c>
      <c r="CP920" s="1110">
        <f t="shared" si="4219"/>
        <v>0</v>
      </c>
      <c r="CQ920" s="1110">
        <f t="shared" si="4219"/>
        <v>0</v>
      </c>
      <c r="CR920" s="1110">
        <f t="shared" si="4219"/>
        <v>0</v>
      </c>
      <c r="CS920" s="1109">
        <f t="shared" si="4219"/>
        <v>0</v>
      </c>
      <c r="CT920" s="1112">
        <f t="shared" si="4219"/>
        <v>1200</v>
      </c>
      <c r="CU920" s="324">
        <f t="shared" si="4220"/>
        <v>0</v>
      </c>
      <c r="CV920" s="325">
        <f t="shared" si="4221"/>
        <v>0</v>
      </c>
      <c r="CW920" s="326">
        <f t="shared" si="4222"/>
        <v>0</v>
      </c>
      <c r="CX920" s="326">
        <f t="shared" si="4223"/>
        <v>0</v>
      </c>
      <c r="CY920" s="326">
        <f t="shared" si="4224"/>
        <v>0</v>
      </c>
      <c r="CZ920" s="326">
        <f t="shared" si="4225"/>
        <v>0</v>
      </c>
      <c r="DA920" s="326">
        <f t="shared" si="4226"/>
        <v>0</v>
      </c>
      <c r="DB920" s="327">
        <f t="shared" si="4227"/>
        <v>0</v>
      </c>
      <c r="DC920" s="327">
        <f t="shared" si="4228"/>
        <v>0</v>
      </c>
      <c r="DD920" s="327">
        <f t="shared" si="4229"/>
        <v>0</v>
      </c>
      <c r="DE920" s="326">
        <f t="shared" si="4230"/>
        <v>0</v>
      </c>
      <c r="DF920" s="326">
        <f t="shared" si="4231"/>
        <v>0</v>
      </c>
      <c r="DG920" s="326">
        <f t="shared" si="4232"/>
        <v>0</v>
      </c>
      <c r="DH920" s="326">
        <f t="shared" si="4233"/>
        <v>0</v>
      </c>
      <c r="DI920" s="326">
        <f t="shared" si="4234"/>
        <v>0</v>
      </c>
      <c r="DJ920" s="325">
        <f t="shared" si="4235"/>
        <v>0</v>
      </c>
      <c r="DK920" s="324">
        <f t="shared" si="4236"/>
        <v>1200</v>
      </c>
      <c r="DL920" s="428">
        <f t="shared" si="4237"/>
        <v>17</v>
      </c>
      <c r="DM920" s="66">
        <f t="shared" si="4238"/>
        <v>17</v>
      </c>
      <c r="DN920" s="66">
        <f t="shared" si="4239"/>
        <v>17</v>
      </c>
      <c r="DO920" s="66">
        <f t="shared" si="4240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50">SUM(B193)</f>
        <v>0</v>
      </c>
      <c r="C921" s="569">
        <f t="shared" si="4250"/>
        <v>0</v>
      </c>
      <c r="D921" s="569">
        <f t="shared" si="4250"/>
        <v>0</v>
      </c>
      <c r="E921" s="569">
        <f t="shared" si="4250"/>
        <v>0</v>
      </c>
      <c r="F921" s="569">
        <f t="shared" si="4250"/>
        <v>0</v>
      </c>
      <c r="G921" s="569">
        <f t="shared" si="4250"/>
        <v>0</v>
      </c>
      <c r="H921" s="569">
        <f t="shared" si="4250"/>
        <v>0</v>
      </c>
      <c r="I921" s="569">
        <f t="shared" si="4250"/>
        <v>0</v>
      </c>
      <c r="J921" s="569">
        <f t="shared" si="4250"/>
        <v>0</v>
      </c>
      <c r="K921" s="569">
        <f t="shared" ref="K921:R921" si="4251">SUM(K193)</f>
        <v>0</v>
      </c>
      <c r="L921" s="569">
        <f t="shared" si="4251"/>
        <v>0</v>
      </c>
      <c r="M921" s="569">
        <f t="shared" si="4251"/>
        <v>0</v>
      </c>
      <c r="N921" s="569">
        <f t="shared" si="4251"/>
        <v>0</v>
      </c>
      <c r="O921" s="569">
        <f t="shared" si="4251"/>
        <v>0</v>
      </c>
      <c r="P921" s="569">
        <f t="shared" si="4251"/>
        <v>0</v>
      </c>
      <c r="Q921" s="569">
        <f t="shared" si="4251"/>
        <v>0</v>
      </c>
      <c r="R921" s="569">
        <f t="shared" si="4251"/>
        <v>0</v>
      </c>
      <c r="S921" s="568"/>
      <c r="T921" s="569">
        <f t="shared" ref="T921:AB921" si="4252">SUM(T193)</f>
        <v>0</v>
      </c>
      <c r="U921" s="569">
        <f t="shared" si="4252"/>
        <v>0</v>
      </c>
      <c r="V921" s="569">
        <f t="shared" si="4252"/>
        <v>0</v>
      </c>
      <c r="W921" s="569">
        <f t="shared" si="4252"/>
        <v>0</v>
      </c>
      <c r="X921" s="569">
        <f t="shared" si="4252"/>
        <v>0</v>
      </c>
      <c r="Y921" s="569">
        <f t="shared" si="4252"/>
        <v>0</v>
      </c>
      <c r="Z921" s="569">
        <f t="shared" si="4252"/>
        <v>0</v>
      </c>
      <c r="AA921" s="569">
        <f t="shared" si="4252"/>
        <v>0</v>
      </c>
      <c r="AB921" s="569">
        <f t="shared" si="4252"/>
        <v>0</v>
      </c>
      <c r="AC921" s="569">
        <f t="shared" ref="AC921:AJ921" si="4253">SUM(AC193)</f>
        <v>0</v>
      </c>
      <c r="AD921" s="569">
        <f t="shared" si="4253"/>
        <v>0</v>
      </c>
      <c r="AE921" s="569">
        <f t="shared" si="4253"/>
        <v>0</v>
      </c>
      <c r="AF921" s="569">
        <f t="shared" si="4253"/>
        <v>0</v>
      </c>
      <c r="AG921" s="569">
        <f t="shared" si="4253"/>
        <v>0</v>
      </c>
      <c r="AH921" s="569">
        <f t="shared" si="4253"/>
        <v>0</v>
      </c>
      <c r="AI921" s="569">
        <f t="shared" si="4253"/>
        <v>0</v>
      </c>
      <c r="AJ921" s="569">
        <f t="shared" si="4253"/>
        <v>0</v>
      </c>
      <c r="AK921" s="568"/>
      <c r="AL921" s="569">
        <f t="shared" ref="AL921:AT921" si="4254">SUM(AL193)</f>
        <v>0</v>
      </c>
      <c r="AM921" s="569">
        <f t="shared" si="4254"/>
        <v>0</v>
      </c>
      <c r="AN921" s="569">
        <f t="shared" si="4254"/>
        <v>0</v>
      </c>
      <c r="AO921" s="569">
        <f t="shared" si="4254"/>
        <v>0</v>
      </c>
      <c r="AP921" s="569">
        <f t="shared" si="4254"/>
        <v>0</v>
      </c>
      <c r="AQ921" s="569">
        <f t="shared" si="4254"/>
        <v>0</v>
      </c>
      <c r="AR921" s="569">
        <f t="shared" si="4254"/>
        <v>0</v>
      </c>
      <c r="AS921" s="569">
        <f t="shared" si="4254"/>
        <v>0</v>
      </c>
      <c r="AT921" s="569">
        <f t="shared" si="4254"/>
        <v>0</v>
      </c>
      <c r="AU921" s="569">
        <f t="shared" ref="AU921:BB921" si="4255">SUM(AU193)</f>
        <v>0</v>
      </c>
      <c r="AV921" s="569">
        <f t="shared" si="4255"/>
        <v>0</v>
      </c>
      <c r="AW921" s="569">
        <f t="shared" si="4255"/>
        <v>0</v>
      </c>
      <c r="AX921" s="569">
        <f t="shared" si="4255"/>
        <v>0</v>
      </c>
      <c r="AY921" s="569">
        <f t="shared" si="4255"/>
        <v>0</v>
      </c>
      <c r="AZ921" s="569">
        <f t="shared" si="4255"/>
        <v>0</v>
      </c>
      <c r="BA921" s="569">
        <f t="shared" si="4255"/>
        <v>0</v>
      </c>
      <c r="BB921" s="569">
        <f t="shared" si="4255"/>
        <v>0</v>
      </c>
      <c r="BC921" s="568"/>
      <c r="BD921" s="569">
        <f t="shared" ref="BD921:BL921" si="4256">SUM(BD193)</f>
        <v>0</v>
      </c>
      <c r="BE921" s="569">
        <f t="shared" si="4256"/>
        <v>0</v>
      </c>
      <c r="BF921" s="569">
        <f t="shared" si="4256"/>
        <v>0</v>
      </c>
      <c r="BG921" s="569">
        <f t="shared" si="4256"/>
        <v>0</v>
      </c>
      <c r="BH921" s="569">
        <f t="shared" si="4256"/>
        <v>0</v>
      </c>
      <c r="BI921" s="569">
        <f t="shared" si="4256"/>
        <v>0</v>
      </c>
      <c r="BJ921" s="569">
        <f t="shared" si="4256"/>
        <v>0</v>
      </c>
      <c r="BK921" s="569">
        <f t="shared" si="4256"/>
        <v>0</v>
      </c>
      <c r="BL921" s="569">
        <f t="shared" si="4256"/>
        <v>0</v>
      </c>
      <c r="BM921" s="569">
        <f t="shared" ref="BM921:BT921" si="4257">SUM(BM193)</f>
        <v>0</v>
      </c>
      <c r="BN921" s="569">
        <f t="shared" si="4257"/>
        <v>0</v>
      </c>
      <c r="BO921" s="569">
        <f t="shared" si="4257"/>
        <v>0</v>
      </c>
      <c r="BP921" s="569">
        <f t="shared" si="4257"/>
        <v>0</v>
      </c>
      <c r="BQ921" s="569">
        <f t="shared" si="4257"/>
        <v>0</v>
      </c>
      <c r="BR921" s="569">
        <f t="shared" si="4257"/>
        <v>0</v>
      </c>
      <c r="BS921" s="569">
        <f t="shared" si="4257"/>
        <v>0</v>
      </c>
      <c r="BT921" s="569">
        <f t="shared" si="4257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14"/>
        <v>0</v>
      </c>
      <c r="CA921" s="373">
        <f t="shared" si="4215"/>
        <v>0</v>
      </c>
      <c r="CB921" s="373">
        <f t="shared" si="4216"/>
        <v>0</v>
      </c>
      <c r="CC921" s="373">
        <f t="shared" si="4217"/>
        <v>0</v>
      </c>
      <c r="CD921" s="1108">
        <f t="shared" si="4249"/>
        <v>0</v>
      </c>
      <c r="CE921" s="1109">
        <f t="shared" si="4219"/>
        <v>0</v>
      </c>
      <c r="CF921" s="1110">
        <f t="shared" si="4219"/>
        <v>0</v>
      </c>
      <c r="CG921" s="1110">
        <f t="shared" si="4219"/>
        <v>0</v>
      </c>
      <c r="CH921" s="1110">
        <f t="shared" si="4219"/>
        <v>0</v>
      </c>
      <c r="CI921" s="1110">
        <f t="shared" si="4219"/>
        <v>0</v>
      </c>
      <c r="CJ921" s="1110">
        <f t="shared" si="4219"/>
        <v>0</v>
      </c>
      <c r="CK921" s="1111">
        <f t="shared" si="4219"/>
        <v>0</v>
      </c>
      <c r="CL921" s="1111">
        <f t="shared" si="4219"/>
        <v>0</v>
      </c>
      <c r="CM921" s="1111">
        <f t="shared" si="4219"/>
        <v>0</v>
      </c>
      <c r="CN921" s="1110">
        <f t="shared" si="4219"/>
        <v>0</v>
      </c>
      <c r="CO921" s="1110">
        <f t="shared" si="4219"/>
        <v>0</v>
      </c>
      <c r="CP921" s="1110">
        <f t="shared" si="4219"/>
        <v>0</v>
      </c>
      <c r="CQ921" s="1110">
        <f t="shared" si="4219"/>
        <v>0</v>
      </c>
      <c r="CR921" s="1110">
        <f t="shared" si="4219"/>
        <v>0</v>
      </c>
      <c r="CS921" s="1109">
        <f t="shared" si="4219"/>
        <v>0</v>
      </c>
      <c r="CT921" s="1112">
        <f t="shared" si="4219"/>
        <v>0</v>
      </c>
      <c r="CU921" s="324">
        <f t="shared" si="4220"/>
        <v>0</v>
      </c>
      <c r="CV921" s="325">
        <f t="shared" si="4221"/>
        <v>0</v>
      </c>
      <c r="CW921" s="326">
        <f t="shared" si="4222"/>
        <v>0</v>
      </c>
      <c r="CX921" s="326">
        <f t="shared" si="4223"/>
        <v>0</v>
      </c>
      <c r="CY921" s="326">
        <f t="shared" si="4224"/>
        <v>0</v>
      </c>
      <c r="CZ921" s="326">
        <f t="shared" si="4225"/>
        <v>0</v>
      </c>
      <c r="DA921" s="326">
        <f t="shared" si="4226"/>
        <v>0</v>
      </c>
      <c r="DB921" s="327">
        <f t="shared" si="4227"/>
        <v>0</v>
      </c>
      <c r="DC921" s="327">
        <f t="shared" si="4228"/>
        <v>0</v>
      </c>
      <c r="DD921" s="327">
        <f t="shared" si="4229"/>
        <v>0</v>
      </c>
      <c r="DE921" s="326">
        <f t="shared" si="4230"/>
        <v>0</v>
      </c>
      <c r="DF921" s="326">
        <f t="shared" si="4231"/>
        <v>0</v>
      </c>
      <c r="DG921" s="326">
        <f t="shared" si="4232"/>
        <v>0</v>
      </c>
      <c r="DH921" s="326">
        <f t="shared" si="4233"/>
        <v>0</v>
      </c>
      <c r="DI921" s="326">
        <f t="shared" si="4234"/>
        <v>0</v>
      </c>
      <c r="DJ921" s="325">
        <f t="shared" si="4235"/>
        <v>0</v>
      </c>
      <c r="DK921" s="324">
        <f t="shared" si="4236"/>
        <v>0</v>
      </c>
      <c r="DL921" s="428">
        <f t="shared" si="4237"/>
        <v>17</v>
      </c>
      <c r="DM921" s="66">
        <f t="shared" si="4238"/>
        <v>17</v>
      </c>
      <c r="DN921" s="66">
        <f t="shared" si="4239"/>
        <v>17</v>
      </c>
      <c r="DO921" s="66">
        <f t="shared" si="4240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58">SUM(B196)</f>
        <v>0</v>
      </c>
      <c r="C922" s="569">
        <f t="shared" si="4258"/>
        <v>0</v>
      </c>
      <c r="D922" s="569">
        <f t="shared" si="4258"/>
        <v>0</v>
      </c>
      <c r="E922" s="569">
        <f t="shared" si="4258"/>
        <v>0</v>
      </c>
      <c r="F922" s="569">
        <f t="shared" si="4258"/>
        <v>0</v>
      </c>
      <c r="G922" s="569">
        <f t="shared" si="4258"/>
        <v>0</v>
      </c>
      <c r="H922" s="569">
        <f t="shared" si="4258"/>
        <v>0</v>
      </c>
      <c r="I922" s="569">
        <f t="shared" si="4258"/>
        <v>0</v>
      </c>
      <c r="J922" s="569">
        <f t="shared" si="4258"/>
        <v>0</v>
      </c>
      <c r="K922" s="569">
        <f t="shared" ref="K922:R922" si="4259">SUM(K196)</f>
        <v>0</v>
      </c>
      <c r="L922" s="569">
        <f t="shared" si="4259"/>
        <v>0</v>
      </c>
      <c r="M922" s="569">
        <f t="shared" si="4259"/>
        <v>0</v>
      </c>
      <c r="N922" s="569">
        <f t="shared" si="4259"/>
        <v>0</v>
      </c>
      <c r="O922" s="569">
        <f t="shared" si="4259"/>
        <v>0</v>
      </c>
      <c r="P922" s="569">
        <f t="shared" si="4259"/>
        <v>0</v>
      </c>
      <c r="Q922" s="569">
        <f t="shared" si="4259"/>
        <v>0</v>
      </c>
      <c r="R922" s="569">
        <f t="shared" si="4259"/>
        <v>0</v>
      </c>
      <c r="S922" s="568"/>
      <c r="T922" s="569">
        <f t="shared" ref="T922:AB922" si="4260">SUM(T196)</f>
        <v>0</v>
      </c>
      <c r="U922" s="569">
        <f t="shared" si="4260"/>
        <v>0</v>
      </c>
      <c r="V922" s="569">
        <f t="shared" si="4260"/>
        <v>0</v>
      </c>
      <c r="W922" s="569">
        <f t="shared" si="4260"/>
        <v>0</v>
      </c>
      <c r="X922" s="569">
        <f t="shared" si="4260"/>
        <v>0</v>
      </c>
      <c r="Y922" s="569">
        <f t="shared" si="4260"/>
        <v>0</v>
      </c>
      <c r="Z922" s="569">
        <f t="shared" si="4260"/>
        <v>0</v>
      </c>
      <c r="AA922" s="569">
        <f t="shared" si="4260"/>
        <v>0</v>
      </c>
      <c r="AB922" s="569">
        <f t="shared" si="4260"/>
        <v>0</v>
      </c>
      <c r="AC922" s="569">
        <f t="shared" ref="AC922:AJ922" si="4261">SUM(AC196)</f>
        <v>0</v>
      </c>
      <c r="AD922" s="569">
        <f t="shared" si="4261"/>
        <v>0</v>
      </c>
      <c r="AE922" s="569">
        <f t="shared" si="4261"/>
        <v>0</v>
      </c>
      <c r="AF922" s="569">
        <f t="shared" si="4261"/>
        <v>0</v>
      </c>
      <c r="AG922" s="569">
        <f t="shared" si="4261"/>
        <v>0</v>
      </c>
      <c r="AH922" s="569">
        <f t="shared" si="4261"/>
        <v>0</v>
      </c>
      <c r="AI922" s="569">
        <f t="shared" si="4261"/>
        <v>0</v>
      </c>
      <c r="AJ922" s="569">
        <f t="shared" si="4261"/>
        <v>0</v>
      </c>
      <c r="AK922" s="568"/>
      <c r="AL922" s="569">
        <f t="shared" ref="AL922:AT922" si="4262">SUM(AL196)</f>
        <v>0</v>
      </c>
      <c r="AM922" s="569">
        <f t="shared" si="4262"/>
        <v>0</v>
      </c>
      <c r="AN922" s="569">
        <f t="shared" si="4262"/>
        <v>0</v>
      </c>
      <c r="AO922" s="569">
        <f t="shared" si="4262"/>
        <v>0</v>
      </c>
      <c r="AP922" s="569">
        <f t="shared" si="4262"/>
        <v>0</v>
      </c>
      <c r="AQ922" s="569">
        <f t="shared" si="4262"/>
        <v>0</v>
      </c>
      <c r="AR922" s="569">
        <f t="shared" si="4262"/>
        <v>0</v>
      </c>
      <c r="AS922" s="569">
        <f t="shared" si="4262"/>
        <v>0</v>
      </c>
      <c r="AT922" s="569">
        <f t="shared" si="4262"/>
        <v>0</v>
      </c>
      <c r="AU922" s="569">
        <f t="shared" ref="AU922:BB922" si="4263">SUM(AU196)</f>
        <v>0</v>
      </c>
      <c r="AV922" s="569">
        <f t="shared" si="4263"/>
        <v>0</v>
      </c>
      <c r="AW922" s="569">
        <f t="shared" si="4263"/>
        <v>0</v>
      </c>
      <c r="AX922" s="569">
        <f t="shared" si="4263"/>
        <v>0</v>
      </c>
      <c r="AY922" s="569">
        <f t="shared" si="4263"/>
        <v>0</v>
      </c>
      <c r="AZ922" s="569">
        <f t="shared" si="4263"/>
        <v>0</v>
      </c>
      <c r="BA922" s="569">
        <f t="shared" si="4263"/>
        <v>0</v>
      </c>
      <c r="BB922" s="569">
        <f t="shared" si="4263"/>
        <v>0</v>
      </c>
      <c r="BC922" s="568"/>
      <c r="BD922" s="569">
        <f t="shared" ref="BD922:BL922" si="4264">SUM(BD196)</f>
        <v>0</v>
      </c>
      <c r="BE922" s="569">
        <f t="shared" si="4264"/>
        <v>0</v>
      </c>
      <c r="BF922" s="569">
        <f t="shared" si="4264"/>
        <v>0</v>
      </c>
      <c r="BG922" s="569">
        <f t="shared" si="4264"/>
        <v>0</v>
      </c>
      <c r="BH922" s="569">
        <f t="shared" si="4264"/>
        <v>0</v>
      </c>
      <c r="BI922" s="569">
        <f t="shared" si="4264"/>
        <v>0</v>
      </c>
      <c r="BJ922" s="569">
        <f t="shared" si="4264"/>
        <v>0</v>
      </c>
      <c r="BK922" s="569">
        <f t="shared" si="4264"/>
        <v>0</v>
      </c>
      <c r="BL922" s="569">
        <f t="shared" si="4264"/>
        <v>0</v>
      </c>
      <c r="BM922" s="569">
        <f t="shared" ref="BM922:BT922" si="4265">SUM(BM196)</f>
        <v>0</v>
      </c>
      <c r="BN922" s="569">
        <f t="shared" si="4265"/>
        <v>0</v>
      </c>
      <c r="BO922" s="569">
        <f t="shared" si="4265"/>
        <v>0</v>
      </c>
      <c r="BP922" s="569">
        <f t="shared" si="4265"/>
        <v>0</v>
      </c>
      <c r="BQ922" s="569">
        <f t="shared" si="4265"/>
        <v>0</v>
      </c>
      <c r="BR922" s="569">
        <f t="shared" si="4265"/>
        <v>0</v>
      </c>
      <c r="BS922" s="569">
        <f t="shared" si="4265"/>
        <v>0</v>
      </c>
      <c r="BT922" s="569">
        <f t="shared" si="4265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14"/>
        <v>0</v>
      </c>
      <c r="CA922" s="373">
        <f t="shared" si="4215"/>
        <v>0</v>
      </c>
      <c r="CB922" s="373">
        <f t="shared" si="4216"/>
        <v>0</v>
      </c>
      <c r="CC922" s="373">
        <f t="shared" si="4217"/>
        <v>0</v>
      </c>
      <c r="CD922" s="1108">
        <f t="shared" si="4249"/>
        <v>0</v>
      </c>
      <c r="CE922" s="1109">
        <f t="shared" si="4219"/>
        <v>0</v>
      </c>
      <c r="CF922" s="1110">
        <f t="shared" si="4219"/>
        <v>0</v>
      </c>
      <c r="CG922" s="1110">
        <f t="shared" si="4219"/>
        <v>0</v>
      </c>
      <c r="CH922" s="1110">
        <f t="shared" si="4219"/>
        <v>0</v>
      </c>
      <c r="CI922" s="1110">
        <f t="shared" si="4219"/>
        <v>0</v>
      </c>
      <c r="CJ922" s="1110">
        <f t="shared" si="4219"/>
        <v>0</v>
      </c>
      <c r="CK922" s="1111">
        <f t="shared" si="4219"/>
        <v>0</v>
      </c>
      <c r="CL922" s="1111">
        <f t="shared" si="4219"/>
        <v>0</v>
      </c>
      <c r="CM922" s="1111">
        <f t="shared" si="4219"/>
        <v>0</v>
      </c>
      <c r="CN922" s="1110">
        <f t="shared" si="4219"/>
        <v>0</v>
      </c>
      <c r="CO922" s="1110">
        <f t="shared" si="4219"/>
        <v>0</v>
      </c>
      <c r="CP922" s="1110">
        <f t="shared" si="4219"/>
        <v>0</v>
      </c>
      <c r="CQ922" s="1110">
        <f t="shared" si="4219"/>
        <v>0</v>
      </c>
      <c r="CR922" s="1110">
        <f t="shared" si="4219"/>
        <v>0</v>
      </c>
      <c r="CS922" s="1109">
        <f t="shared" si="4219"/>
        <v>0</v>
      </c>
      <c r="CT922" s="1112">
        <f t="shared" si="4219"/>
        <v>0</v>
      </c>
      <c r="CU922" s="324">
        <f t="shared" si="4220"/>
        <v>0</v>
      </c>
      <c r="CV922" s="325">
        <f t="shared" si="4221"/>
        <v>0</v>
      </c>
      <c r="CW922" s="326">
        <f t="shared" si="4222"/>
        <v>0</v>
      </c>
      <c r="CX922" s="326">
        <f t="shared" si="4223"/>
        <v>0</v>
      </c>
      <c r="CY922" s="326">
        <f t="shared" si="4224"/>
        <v>0</v>
      </c>
      <c r="CZ922" s="326">
        <f t="shared" si="4225"/>
        <v>0</v>
      </c>
      <c r="DA922" s="326">
        <f t="shared" si="4226"/>
        <v>0</v>
      </c>
      <c r="DB922" s="327">
        <f t="shared" si="4227"/>
        <v>0</v>
      </c>
      <c r="DC922" s="327">
        <f t="shared" si="4228"/>
        <v>0</v>
      </c>
      <c r="DD922" s="327">
        <f t="shared" si="4229"/>
        <v>0</v>
      </c>
      <c r="DE922" s="326">
        <f t="shared" si="4230"/>
        <v>0</v>
      </c>
      <c r="DF922" s="326">
        <f t="shared" si="4231"/>
        <v>0</v>
      </c>
      <c r="DG922" s="326">
        <f t="shared" si="4232"/>
        <v>0</v>
      </c>
      <c r="DH922" s="326">
        <f t="shared" si="4233"/>
        <v>0</v>
      </c>
      <c r="DI922" s="326">
        <f t="shared" si="4234"/>
        <v>0</v>
      </c>
      <c r="DJ922" s="325">
        <f t="shared" si="4235"/>
        <v>0</v>
      </c>
      <c r="DK922" s="324">
        <f t="shared" si="4236"/>
        <v>0</v>
      </c>
      <c r="DL922" s="428">
        <f t="shared" si="4237"/>
        <v>17</v>
      </c>
      <c r="DM922" s="66">
        <f t="shared" si="4238"/>
        <v>17</v>
      </c>
      <c r="DN922" s="66">
        <f t="shared" si="4239"/>
        <v>17</v>
      </c>
      <c r="DO922" s="66">
        <f t="shared" si="4240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66">SUM(B199)</f>
        <v>0</v>
      </c>
      <c r="C923" s="569">
        <f t="shared" si="4266"/>
        <v>0</v>
      </c>
      <c r="D923" s="569">
        <f t="shared" si="4266"/>
        <v>0</v>
      </c>
      <c r="E923" s="569">
        <f t="shared" si="4266"/>
        <v>0</v>
      </c>
      <c r="F923" s="569">
        <f t="shared" si="4266"/>
        <v>0</v>
      </c>
      <c r="G923" s="569">
        <f t="shared" si="4266"/>
        <v>0</v>
      </c>
      <c r="H923" s="569">
        <f t="shared" si="4266"/>
        <v>0</v>
      </c>
      <c r="I923" s="569">
        <f t="shared" si="4266"/>
        <v>0</v>
      </c>
      <c r="J923" s="569">
        <f t="shared" si="4266"/>
        <v>0</v>
      </c>
      <c r="K923" s="569">
        <f t="shared" ref="K923:R923" si="4267">SUM(K199)</f>
        <v>0</v>
      </c>
      <c r="L923" s="569">
        <f t="shared" si="4267"/>
        <v>0</v>
      </c>
      <c r="M923" s="569">
        <f t="shared" si="4267"/>
        <v>0</v>
      </c>
      <c r="N923" s="569">
        <f t="shared" si="4267"/>
        <v>0</v>
      </c>
      <c r="O923" s="569">
        <f t="shared" si="4267"/>
        <v>0</v>
      </c>
      <c r="P923" s="569">
        <f t="shared" si="4267"/>
        <v>0</v>
      </c>
      <c r="Q923" s="569">
        <f t="shared" si="4267"/>
        <v>0</v>
      </c>
      <c r="R923" s="569">
        <f t="shared" si="4267"/>
        <v>0</v>
      </c>
      <c r="S923" s="568"/>
      <c r="T923" s="569">
        <f t="shared" ref="T923:AB923" si="4268">SUM(T199)</f>
        <v>0</v>
      </c>
      <c r="U923" s="569">
        <f t="shared" si="4268"/>
        <v>0</v>
      </c>
      <c r="V923" s="569">
        <f t="shared" si="4268"/>
        <v>0</v>
      </c>
      <c r="W923" s="569">
        <f t="shared" si="4268"/>
        <v>0</v>
      </c>
      <c r="X923" s="569">
        <f t="shared" si="4268"/>
        <v>0</v>
      </c>
      <c r="Y923" s="569">
        <f t="shared" si="4268"/>
        <v>0</v>
      </c>
      <c r="Z923" s="569">
        <f t="shared" si="4268"/>
        <v>0</v>
      </c>
      <c r="AA923" s="569">
        <f t="shared" si="4268"/>
        <v>0</v>
      </c>
      <c r="AB923" s="569">
        <f t="shared" si="4268"/>
        <v>0</v>
      </c>
      <c r="AC923" s="569">
        <f t="shared" ref="AC923:AJ923" si="4269">SUM(AC199)</f>
        <v>0</v>
      </c>
      <c r="AD923" s="569">
        <f t="shared" si="4269"/>
        <v>0</v>
      </c>
      <c r="AE923" s="569">
        <f t="shared" si="4269"/>
        <v>0</v>
      </c>
      <c r="AF923" s="569">
        <f t="shared" si="4269"/>
        <v>0</v>
      </c>
      <c r="AG923" s="569">
        <f t="shared" si="4269"/>
        <v>0</v>
      </c>
      <c r="AH923" s="569">
        <f t="shared" si="4269"/>
        <v>0</v>
      </c>
      <c r="AI923" s="569">
        <f t="shared" si="4269"/>
        <v>0</v>
      </c>
      <c r="AJ923" s="569">
        <f t="shared" si="4269"/>
        <v>0</v>
      </c>
      <c r="AK923" s="568"/>
      <c r="AL923" s="569">
        <f t="shared" ref="AL923:AT923" si="4270">SUM(AL199)</f>
        <v>1500</v>
      </c>
      <c r="AM923" s="569">
        <f t="shared" si="4270"/>
        <v>0</v>
      </c>
      <c r="AN923" s="569">
        <f t="shared" si="4270"/>
        <v>1500</v>
      </c>
      <c r="AO923" s="569">
        <f t="shared" si="4270"/>
        <v>3600</v>
      </c>
      <c r="AP923" s="569">
        <f t="shared" si="4270"/>
        <v>2000</v>
      </c>
      <c r="AQ923" s="569">
        <f t="shared" si="4270"/>
        <v>2400</v>
      </c>
      <c r="AR923" s="569">
        <f t="shared" si="4270"/>
        <v>0</v>
      </c>
      <c r="AS923" s="569">
        <f t="shared" si="4270"/>
        <v>3000</v>
      </c>
      <c r="AT923" s="569">
        <f t="shared" si="4270"/>
        <v>1800</v>
      </c>
      <c r="AU923" s="569">
        <f t="shared" ref="AU923:BB923" si="4271">SUM(AU199)</f>
        <v>0</v>
      </c>
      <c r="AV923" s="569">
        <f t="shared" si="4271"/>
        <v>0</v>
      </c>
      <c r="AW923" s="569">
        <f t="shared" si="4271"/>
        <v>0</v>
      </c>
      <c r="AX923" s="569">
        <f t="shared" si="4271"/>
        <v>0</v>
      </c>
      <c r="AY923" s="569">
        <f t="shared" si="4271"/>
        <v>0</v>
      </c>
      <c r="AZ923" s="569">
        <f t="shared" si="4271"/>
        <v>0</v>
      </c>
      <c r="BA923" s="569">
        <f t="shared" si="4271"/>
        <v>0</v>
      </c>
      <c r="BB923" s="569">
        <f t="shared" si="4271"/>
        <v>0</v>
      </c>
      <c r="BC923" s="568"/>
      <c r="BD923" s="569">
        <f t="shared" ref="BD923:BL923" si="4272">SUM(BD199)</f>
        <v>5000</v>
      </c>
      <c r="BE923" s="569">
        <f t="shared" si="4272"/>
        <v>0</v>
      </c>
      <c r="BF923" s="569">
        <f t="shared" si="4272"/>
        <v>6000</v>
      </c>
      <c r="BG923" s="569">
        <f t="shared" si="4272"/>
        <v>6000</v>
      </c>
      <c r="BH923" s="569">
        <f t="shared" si="4272"/>
        <v>6000</v>
      </c>
      <c r="BI923" s="569">
        <f t="shared" si="4272"/>
        <v>1500</v>
      </c>
      <c r="BJ923" s="569">
        <f t="shared" si="4272"/>
        <v>1500</v>
      </c>
      <c r="BK923" s="569">
        <f t="shared" si="4272"/>
        <v>1650</v>
      </c>
      <c r="BL923" s="569">
        <f t="shared" si="4272"/>
        <v>3000</v>
      </c>
      <c r="BM923" s="569">
        <f t="shared" ref="BM923:BT923" si="4273">SUM(BM199)</f>
        <v>0</v>
      </c>
      <c r="BN923" s="569">
        <f t="shared" si="4273"/>
        <v>0</v>
      </c>
      <c r="BO923" s="569">
        <f t="shared" si="4273"/>
        <v>0</v>
      </c>
      <c r="BP923" s="569">
        <f t="shared" si="4273"/>
        <v>0</v>
      </c>
      <c r="BQ923" s="569">
        <f t="shared" si="4273"/>
        <v>0</v>
      </c>
      <c r="BR923" s="569">
        <f t="shared" si="4273"/>
        <v>0</v>
      </c>
      <c r="BS923" s="569">
        <f t="shared" si="4273"/>
        <v>0</v>
      </c>
      <c r="BT923" s="569">
        <f t="shared" si="4273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14"/>
        <v>0</v>
      </c>
      <c r="CA923" s="373">
        <f t="shared" si="4215"/>
        <v>0</v>
      </c>
      <c r="CB923" s="373">
        <f t="shared" si="4216"/>
        <v>813.33333333333337</v>
      </c>
      <c r="CC923" s="373">
        <f t="shared" si="4217"/>
        <v>1643.3333333333333</v>
      </c>
      <c r="CD923" s="1108">
        <f t="shared" si="4249"/>
        <v>0</v>
      </c>
      <c r="CE923" s="1109">
        <f t="shared" si="4219"/>
        <v>0</v>
      </c>
      <c r="CF923" s="1110">
        <f t="shared" si="4219"/>
        <v>0</v>
      </c>
      <c r="CG923" s="1110">
        <f t="shared" si="4219"/>
        <v>0</v>
      </c>
      <c r="CH923" s="1110">
        <f t="shared" si="4219"/>
        <v>0</v>
      </c>
      <c r="CI923" s="1110">
        <f t="shared" si="4219"/>
        <v>0</v>
      </c>
      <c r="CJ923" s="1110">
        <f t="shared" si="4219"/>
        <v>0</v>
      </c>
      <c r="CK923" s="1111">
        <f t="shared" si="4219"/>
        <v>0</v>
      </c>
      <c r="CL923" s="1111">
        <f t="shared" si="4219"/>
        <v>0</v>
      </c>
      <c r="CM923" s="1111">
        <f t="shared" si="4219"/>
        <v>1500</v>
      </c>
      <c r="CN923" s="1110">
        <f t="shared" si="4219"/>
        <v>1500</v>
      </c>
      <c r="CO923" s="1110">
        <f t="shared" si="4219"/>
        <v>1650</v>
      </c>
      <c r="CP923" s="1110">
        <f t="shared" si="4219"/>
        <v>3000</v>
      </c>
      <c r="CQ923" s="1110">
        <f t="shared" si="4219"/>
        <v>5000</v>
      </c>
      <c r="CR923" s="1110">
        <f t="shared" si="4219"/>
        <v>6000</v>
      </c>
      <c r="CS923" s="1109">
        <f t="shared" si="4219"/>
        <v>6000</v>
      </c>
      <c r="CT923" s="1112">
        <f t="shared" si="4219"/>
        <v>6000</v>
      </c>
      <c r="CU923" s="324">
        <f t="shared" si="4220"/>
        <v>0</v>
      </c>
      <c r="CV923" s="325">
        <f t="shared" si="4221"/>
        <v>0</v>
      </c>
      <c r="CW923" s="326">
        <f t="shared" si="4222"/>
        <v>0</v>
      </c>
      <c r="CX923" s="326">
        <f t="shared" si="4223"/>
        <v>0</v>
      </c>
      <c r="CY923" s="326">
        <f t="shared" si="4224"/>
        <v>0</v>
      </c>
      <c r="CZ923" s="326">
        <f t="shared" si="4225"/>
        <v>0</v>
      </c>
      <c r="DA923" s="326">
        <f t="shared" si="4226"/>
        <v>0</v>
      </c>
      <c r="DB923" s="327">
        <f t="shared" si="4227"/>
        <v>0</v>
      </c>
      <c r="DC923" s="327">
        <f t="shared" si="4228"/>
        <v>0</v>
      </c>
      <c r="DD923" s="327">
        <f t="shared" si="4229"/>
        <v>1500</v>
      </c>
      <c r="DE923" s="326">
        <f t="shared" si="4230"/>
        <v>1500</v>
      </c>
      <c r="DF923" s="326">
        <f t="shared" si="4231"/>
        <v>1650</v>
      </c>
      <c r="DG923" s="326">
        <f t="shared" si="4232"/>
        <v>3000</v>
      </c>
      <c r="DH923" s="326">
        <f t="shared" si="4233"/>
        <v>5000</v>
      </c>
      <c r="DI923" s="326">
        <f t="shared" si="4234"/>
        <v>6000</v>
      </c>
      <c r="DJ923" s="325">
        <f t="shared" si="4235"/>
        <v>6000</v>
      </c>
      <c r="DK923" s="324">
        <f t="shared" si="4236"/>
        <v>6000</v>
      </c>
      <c r="DL923" s="428">
        <f t="shared" si="4237"/>
        <v>17</v>
      </c>
      <c r="DM923" s="66">
        <f t="shared" si="4238"/>
        <v>17</v>
      </c>
      <c r="DN923" s="66">
        <f t="shared" si="4239"/>
        <v>17</v>
      </c>
      <c r="DO923" s="66">
        <f t="shared" si="4240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274">SUM(B203)</f>
        <v>0</v>
      </c>
      <c r="C924" s="569">
        <f t="shared" si="4274"/>
        <v>0</v>
      </c>
      <c r="D924" s="569">
        <f t="shared" si="4274"/>
        <v>0</v>
      </c>
      <c r="E924" s="569">
        <f t="shared" si="4274"/>
        <v>0</v>
      </c>
      <c r="F924" s="569">
        <f t="shared" si="4274"/>
        <v>0</v>
      </c>
      <c r="G924" s="569">
        <f t="shared" si="4274"/>
        <v>0</v>
      </c>
      <c r="H924" s="569">
        <f t="shared" si="4274"/>
        <v>0</v>
      </c>
      <c r="I924" s="569">
        <f t="shared" si="4274"/>
        <v>0</v>
      </c>
      <c r="J924" s="569">
        <f t="shared" si="4274"/>
        <v>0</v>
      </c>
      <c r="K924" s="569">
        <f t="shared" ref="K924:R924" si="4275">SUM(K203)</f>
        <v>0</v>
      </c>
      <c r="L924" s="569">
        <f t="shared" si="4275"/>
        <v>0</v>
      </c>
      <c r="M924" s="569">
        <f t="shared" si="4275"/>
        <v>0</v>
      </c>
      <c r="N924" s="569">
        <f t="shared" si="4275"/>
        <v>0</v>
      </c>
      <c r="O924" s="569">
        <f t="shared" si="4275"/>
        <v>0</v>
      </c>
      <c r="P924" s="569">
        <f t="shared" si="4275"/>
        <v>0</v>
      </c>
      <c r="Q924" s="569">
        <f t="shared" si="4275"/>
        <v>0</v>
      </c>
      <c r="R924" s="569">
        <f t="shared" si="4275"/>
        <v>0</v>
      </c>
      <c r="S924" s="568"/>
      <c r="T924" s="569">
        <f t="shared" ref="T924:AB924" si="4276">SUM(T203)</f>
        <v>0</v>
      </c>
      <c r="U924" s="569">
        <f t="shared" si="4276"/>
        <v>0</v>
      </c>
      <c r="V924" s="569">
        <f t="shared" si="4276"/>
        <v>0</v>
      </c>
      <c r="W924" s="569">
        <f t="shared" si="4276"/>
        <v>0</v>
      </c>
      <c r="X924" s="569">
        <f t="shared" si="4276"/>
        <v>0</v>
      </c>
      <c r="Y924" s="569">
        <f t="shared" si="4276"/>
        <v>0</v>
      </c>
      <c r="Z924" s="569">
        <f t="shared" si="4276"/>
        <v>0</v>
      </c>
      <c r="AA924" s="569">
        <f t="shared" si="4276"/>
        <v>0</v>
      </c>
      <c r="AB924" s="569">
        <f t="shared" si="4276"/>
        <v>0</v>
      </c>
      <c r="AC924" s="569">
        <f t="shared" ref="AC924:AJ924" si="4277">SUM(AC203)</f>
        <v>0</v>
      </c>
      <c r="AD924" s="569">
        <f t="shared" si="4277"/>
        <v>0</v>
      </c>
      <c r="AE924" s="569">
        <f t="shared" si="4277"/>
        <v>0</v>
      </c>
      <c r="AF924" s="569">
        <f t="shared" si="4277"/>
        <v>0</v>
      </c>
      <c r="AG924" s="569">
        <f t="shared" si="4277"/>
        <v>0</v>
      </c>
      <c r="AH924" s="569">
        <f t="shared" si="4277"/>
        <v>0</v>
      </c>
      <c r="AI924" s="569">
        <f t="shared" si="4277"/>
        <v>0</v>
      </c>
      <c r="AJ924" s="569">
        <f t="shared" si="4277"/>
        <v>0</v>
      </c>
      <c r="AK924" s="568"/>
      <c r="AL924" s="569">
        <f t="shared" ref="AL924:AT924" si="4278">SUM(AL203)</f>
        <v>0</v>
      </c>
      <c r="AM924" s="569">
        <f t="shared" si="4278"/>
        <v>0</v>
      </c>
      <c r="AN924" s="569">
        <f t="shared" si="4278"/>
        <v>0</v>
      </c>
      <c r="AO924" s="569">
        <f t="shared" si="4278"/>
        <v>0</v>
      </c>
      <c r="AP924" s="569">
        <f t="shared" si="4278"/>
        <v>0</v>
      </c>
      <c r="AQ924" s="569">
        <f t="shared" si="4278"/>
        <v>0</v>
      </c>
      <c r="AR924" s="569">
        <f t="shared" si="4278"/>
        <v>0</v>
      </c>
      <c r="AS924" s="569">
        <f t="shared" si="4278"/>
        <v>0</v>
      </c>
      <c r="AT924" s="569">
        <f t="shared" si="4278"/>
        <v>0</v>
      </c>
      <c r="AU924" s="569">
        <f t="shared" ref="AU924:BB924" si="4279">SUM(AU203)</f>
        <v>0</v>
      </c>
      <c r="AV924" s="569">
        <f t="shared" si="4279"/>
        <v>0</v>
      </c>
      <c r="AW924" s="569">
        <f t="shared" si="4279"/>
        <v>0</v>
      </c>
      <c r="AX924" s="569">
        <f t="shared" si="4279"/>
        <v>0</v>
      </c>
      <c r="AY924" s="569">
        <f t="shared" si="4279"/>
        <v>0</v>
      </c>
      <c r="AZ924" s="569">
        <f t="shared" si="4279"/>
        <v>0</v>
      </c>
      <c r="BA924" s="569">
        <f t="shared" si="4279"/>
        <v>0</v>
      </c>
      <c r="BB924" s="569">
        <f t="shared" si="4279"/>
        <v>0</v>
      </c>
      <c r="BC924" s="568"/>
      <c r="BD924" s="569">
        <f t="shared" ref="BD924:BL924" si="4280">SUM(BD203)</f>
        <v>0</v>
      </c>
      <c r="BE924" s="569">
        <f t="shared" si="4280"/>
        <v>0</v>
      </c>
      <c r="BF924" s="569">
        <f t="shared" si="4280"/>
        <v>0</v>
      </c>
      <c r="BG924" s="569">
        <f t="shared" si="4280"/>
        <v>0</v>
      </c>
      <c r="BH924" s="569">
        <f t="shared" si="4280"/>
        <v>0</v>
      </c>
      <c r="BI924" s="569">
        <f t="shared" si="4280"/>
        <v>0</v>
      </c>
      <c r="BJ924" s="569">
        <f t="shared" si="4280"/>
        <v>0</v>
      </c>
      <c r="BK924" s="569">
        <f t="shared" si="4280"/>
        <v>0</v>
      </c>
      <c r="BL924" s="569">
        <f t="shared" si="4280"/>
        <v>0</v>
      </c>
      <c r="BM924" s="569">
        <f t="shared" ref="BM924:BT924" si="4281">SUM(BM203)</f>
        <v>0</v>
      </c>
      <c r="BN924" s="569">
        <f t="shared" si="4281"/>
        <v>0</v>
      </c>
      <c r="BO924" s="569">
        <f t="shared" si="4281"/>
        <v>0</v>
      </c>
      <c r="BP924" s="569">
        <f t="shared" si="4281"/>
        <v>0</v>
      </c>
      <c r="BQ924" s="569">
        <f t="shared" si="4281"/>
        <v>0</v>
      </c>
      <c r="BR924" s="569">
        <f t="shared" si="4281"/>
        <v>0</v>
      </c>
      <c r="BS924" s="569">
        <f t="shared" si="4281"/>
        <v>0</v>
      </c>
      <c r="BT924" s="569">
        <f t="shared" si="4281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14"/>
        <v>0</v>
      </c>
      <c r="CA924" s="373">
        <f t="shared" si="4215"/>
        <v>0</v>
      </c>
      <c r="CB924" s="373">
        <f t="shared" si="4216"/>
        <v>0</v>
      </c>
      <c r="CC924" s="373">
        <f t="shared" si="4217"/>
        <v>0</v>
      </c>
      <c r="CD924" s="1108">
        <f t="shared" si="4249"/>
        <v>0</v>
      </c>
      <c r="CE924" s="1109">
        <f t="shared" si="4219"/>
        <v>0</v>
      </c>
      <c r="CF924" s="1110">
        <f t="shared" si="4219"/>
        <v>0</v>
      </c>
      <c r="CG924" s="1110">
        <f t="shared" si="4219"/>
        <v>0</v>
      </c>
      <c r="CH924" s="1110">
        <f t="shared" si="4219"/>
        <v>0</v>
      </c>
      <c r="CI924" s="1110">
        <f t="shared" si="4219"/>
        <v>0</v>
      </c>
      <c r="CJ924" s="1110">
        <f t="shared" si="4219"/>
        <v>0</v>
      </c>
      <c r="CK924" s="1111">
        <f t="shared" si="4219"/>
        <v>0</v>
      </c>
      <c r="CL924" s="1111">
        <f t="shared" si="4219"/>
        <v>0</v>
      </c>
      <c r="CM924" s="1111">
        <f t="shared" si="4219"/>
        <v>0</v>
      </c>
      <c r="CN924" s="1110">
        <f t="shared" si="4219"/>
        <v>0</v>
      </c>
      <c r="CO924" s="1110">
        <f t="shared" si="4219"/>
        <v>0</v>
      </c>
      <c r="CP924" s="1110">
        <f t="shared" si="4219"/>
        <v>0</v>
      </c>
      <c r="CQ924" s="1110">
        <f t="shared" si="4219"/>
        <v>0</v>
      </c>
      <c r="CR924" s="1110">
        <f t="shared" si="4219"/>
        <v>0</v>
      </c>
      <c r="CS924" s="1109">
        <f t="shared" si="4219"/>
        <v>0</v>
      </c>
      <c r="CT924" s="1112">
        <f t="shared" si="4219"/>
        <v>0</v>
      </c>
      <c r="CU924" s="324">
        <f t="shared" si="4220"/>
        <v>0</v>
      </c>
      <c r="CV924" s="325">
        <f t="shared" si="4221"/>
        <v>0</v>
      </c>
      <c r="CW924" s="326">
        <f t="shared" si="4222"/>
        <v>0</v>
      </c>
      <c r="CX924" s="326">
        <f t="shared" si="4223"/>
        <v>0</v>
      </c>
      <c r="CY924" s="326">
        <f t="shared" si="4224"/>
        <v>0</v>
      </c>
      <c r="CZ924" s="326">
        <f t="shared" si="4225"/>
        <v>0</v>
      </c>
      <c r="DA924" s="326">
        <f t="shared" si="4226"/>
        <v>0</v>
      </c>
      <c r="DB924" s="327">
        <f t="shared" si="4227"/>
        <v>0</v>
      </c>
      <c r="DC924" s="327">
        <f t="shared" si="4228"/>
        <v>0</v>
      </c>
      <c r="DD924" s="327">
        <f t="shared" si="4229"/>
        <v>0</v>
      </c>
      <c r="DE924" s="326">
        <f t="shared" si="4230"/>
        <v>0</v>
      </c>
      <c r="DF924" s="326">
        <f t="shared" si="4231"/>
        <v>0</v>
      </c>
      <c r="DG924" s="326">
        <f t="shared" si="4232"/>
        <v>0</v>
      </c>
      <c r="DH924" s="326">
        <f t="shared" si="4233"/>
        <v>0</v>
      </c>
      <c r="DI924" s="326">
        <f t="shared" si="4234"/>
        <v>0</v>
      </c>
      <c r="DJ924" s="325">
        <f t="shared" si="4235"/>
        <v>0</v>
      </c>
      <c r="DK924" s="324">
        <f t="shared" si="4236"/>
        <v>0</v>
      </c>
      <c r="DL924" s="428">
        <f t="shared" si="4237"/>
        <v>17</v>
      </c>
      <c r="DM924" s="66">
        <f t="shared" si="4238"/>
        <v>17</v>
      </c>
      <c r="DN924" s="66">
        <f t="shared" si="4239"/>
        <v>17</v>
      </c>
      <c r="DO924" s="66">
        <f t="shared" si="4240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282">SUM(B206)</f>
        <v>0</v>
      </c>
      <c r="C925" s="569">
        <f t="shared" si="4282"/>
        <v>0</v>
      </c>
      <c r="D925" s="569">
        <f t="shared" si="4282"/>
        <v>0</v>
      </c>
      <c r="E925" s="569">
        <f t="shared" si="4282"/>
        <v>0</v>
      </c>
      <c r="F925" s="569">
        <f t="shared" si="4282"/>
        <v>0</v>
      </c>
      <c r="G925" s="569">
        <f t="shared" si="4282"/>
        <v>0</v>
      </c>
      <c r="H925" s="569">
        <f t="shared" si="4282"/>
        <v>0</v>
      </c>
      <c r="I925" s="569">
        <f t="shared" si="4282"/>
        <v>0</v>
      </c>
      <c r="J925" s="569">
        <f t="shared" si="4282"/>
        <v>0</v>
      </c>
      <c r="K925" s="569">
        <f t="shared" ref="K925:R925" si="4283">SUM(K206)</f>
        <v>0</v>
      </c>
      <c r="L925" s="569">
        <f t="shared" si="4283"/>
        <v>0</v>
      </c>
      <c r="M925" s="569">
        <f t="shared" si="4283"/>
        <v>0</v>
      </c>
      <c r="N925" s="569">
        <f t="shared" si="4283"/>
        <v>0</v>
      </c>
      <c r="O925" s="569">
        <f t="shared" si="4283"/>
        <v>0</v>
      </c>
      <c r="P925" s="569">
        <f t="shared" si="4283"/>
        <v>0</v>
      </c>
      <c r="Q925" s="569">
        <f t="shared" si="4283"/>
        <v>0</v>
      </c>
      <c r="R925" s="569">
        <f t="shared" si="4283"/>
        <v>0</v>
      </c>
      <c r="S925" s="568"/>
      <c r="T925" s="569">
        <f t="shared" ref="T925:AB925" si="4284">SUM(T206)</f>
        <v>0</v>
      </c>
      <c r="U925" s="569">
        <f t="shared" si="4284"/>
        <v>150</v>
      </c>
      <c r="V925" s="569">
        <f t="shared" si="4284"/>
        <v>0</v>
      </c>
      <c r="W925" s="569">
        <f t="shared" si="4284"/>
        <v>150</v>
      </c>
      <c r="X925" s="569">
        <f t="shared" si="4284"/>
        <v>0</v>
      </c>
      <c r="Y925" s="569">
        <f t="shared" si="4284"/>
        <v>150</v>
      </c>
      <c r="Z925" s="569">
        <f t="shared" si="4284"/>
        <v>0</v>
      </c>
      <c r="AA925" s="569">
        <f t="shared" si="4284"/>
        <v>0</v>
      </c>
      <c r="AB925" s="569">
        <f t="shared" si="4284"/>
        <v>0</v>
      </c>
      <c r="AC925" s="569">
        <f t="shared" ref="AC925:AJ925" si="4285">SUM(AC206)</f>
        <v>0</v>
      </c>
      <c r="AD925" s="569">
        <f t="shared" si="4285"/>
        <v>0</v>
      </c>
      <c r="AE925" s="569">
        <f t="shared" si="4285"/>
        <v>0</v>
      </c>
      <c r="AF925" s="569">
        <f t="shared" si="4285"/>
        <v>0</v>
      </c>
      <c r="AG925" s="569">
        <f t="shared" si="4285"/>
        <v>0</v>
      </c>
      <c r="AH925" s="569">
        <f t="shared" si="4285"/>
        <v>0</v>
      </c>
      <c r="AI925" s="569">
        <f t="shared" si="4285"/>
        <v>0</v>
      </c>
      <c r="AJ925" s="569">
        <f t="shared" si="4285"/>
        <v>0</v>
      </c>
      <c r="AK925" s="568"/>
      <c r="AL925" s="569">
        <f t="shared" ref="AL925:AT925" si="4286">SUM(AL206)</f>
        <v>150</v>
      </c>
      <c r="AM925" s="569">
        <f t="shared" si="4286"/>
        <v>300</v>
      </c>
      <c r="AN925" s="569">
        <f t="shared" si="4286"/>
        <v>150</v>
      </c>
      <c r="AO925" s="569">
        <f t="shared" si="4286"/>
        <v>450</v>
      </c>
      <c r="AP925" s="569">
        <f t="shared" si="4286"/>
        <v>750</v>
      </c>
      <c r="AQ925" s="569">
        <f t="shared" si="4286"/>
        <v>150</v>
      </c>
      <c r="AR925" s="569">
        <f t="shared" si="4286"/>
        <v>300</v>
      </c>
      <c r="AS925" s="569">
        <f t="shared" si="4286"/>
        <v>750</v>
      </c>
      <c r="AT925" s="569">
        <f t="shared" si="4286"/>
        <v>2500</v>
      </c>
      <c r="AU925" s="569">
        <f t="shared" ref="AU925:BB925" si="4287">SUM(AU206)</f>
        <v>0</v>
      </c>
      <c r="AV925" s="569">
        <f t="shared" si="4287"/>
        <v>0</v>
      </c>
      <c r="AW925" s="569">
        <f t="shared" si="4287"/>
        <v>0</v>
      </c>
      <c r="AX925" s="569">
        <f t="shared" si="4287"/>
        <v>0</v>
      </c>
      <c r="AY925" s="569">
        <f t="shared" si="4287"/>
        <v>0</v>
      </c>
      <c r="AZ925" s="569">
        <f t="shared" si="4287"/>
        <v>0</v>
      </c>
      <c r="BA925" s="569">
        <f t="shared" si="4287"/>
        <v>0</v>
      </c>
      <c r="BB925" s="569">
        <f t="shared" si="4287"/>
        <v>0</v>
      </c>
      <c r="BC925" s="568"/>
      <c r="BD925" s="569">
        <f t="shared" ref="BD925:BL925" si="4288">SUM(BD206)</f>
        <v>450</v>
      </c>
      <c r="BE925" s="569">
        <f t="shared" si="4288"/>
        <v>0</v>
      </c>
      <c r="BF925" s="569">
        <f t="shared" si="4288"/>
        <v>600</v>
      </c>
      <c r="BG925" s="569">
        <f t="shared" si="4288"/>
        <v>350</v>
      </c>
      <c r="BH925" s="569">
        <f t="shared" si="4288"/>
        <v>0</v>
      </c>
      <c r="BI925" s="569">
        <f t="shared" si="4288"/>
        <v>150</v>
      </c>
      <c r="BJ925" s="569">
        <f t="shared" si="4288"/>
        <v>5000</v>
      </c>
      <c r="BK925" s="569">
        <f t="shared" si="4288"/>
        <v>300</v>
      </c>
      <c r="BL925" s="569">
        <f t="shared" si="4288"/>
        <v>450</v>
      </c>
      <c r="BM925" s="569">
        <f t="shared" ref="BM925:BT925" si="4289">SUM(BM206)</f>
        <v>0</v>
      </c>
      <c r="BN925" s="569">
        <f t="shared" si="4289"/>
        <v>0</v>
      </c>
      <c r="BO925" s="569">
        <f t="shared" si="4289"/>
        <v>0</v>
      </c>
      <c r="BP925" s="569">
        <f t="shared" si="4289"/>
        <v>0</v>
      </c>
      <c r="BQ925" s="569">
        <f t="shared" si="4289"/>
        <v>0</v>
      </c>
      <c r="BR925" s="569">
        <f t="shared" si="4289"/>
        <v>0</v>
      </c>
      <c r="BS925" s="569">
        <f t="shared" si="4289"/>
        <v>0</v>
      </c>
      <c r="BT925" s="569">
        <f t="shared" si="4289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14"/>
        <v>0</v>
      </c>
      <c r="CA925" s="373">
        <f t="shared" si="4215"/>
        <v>20</v>
      </c>
      <c r="CB925" s="373">
        <f t="shared" si="4216"/>
        <v>200</v>
      </c>
      <c r="CC925" s="373">
        <f t="shared" si="4217"/>
        <v>153.33333333333334</v>
      </c>
      <c r="CD925" s="1108">
        <f t="shared" si="4249"/>
        <v>0</v>
      </c>
      <c r="CE925" s="1109">
        <f t="shared" si="4219"/>
        <v>0</v>
      </c>
      <c r="CF925" s="1110">
        <f t="shared" si="4219"/>
        <v>0</v>
      </c>
      <c r="CG925" s="1110">
        <f t="shared" si="4219"/>
        <v>0</v>
      </c>
      <c r="CH925" s="1110">
        <f t="shared" si="4219"/>
        <v>0</v>
      </c>
      <c r="CI925" s="1110">
        <f t="shared" si="4219"/>
        <v>0</v>
      </c>
      <c r="CJ925" s="1110">
        <f t="shared" si="4219"/>
        <v>0</v>
      </c>
      <c r="CK925" s="1111">
        <f t="shared" si="4219"/>
        <v>0</v>
      </c>
      <c r="CL925" s="1111">
        <f t="shared" si="4219"/>
        <v>0</v>
      </c>
      <c r="CM925" s="1111">
        <f t="shared" si="4219"/>
        <v>0</v>
      </c>
      <c r="CN925" s="1110">
        <f t="shared" si="4219"/>
        <v>150</v>
      </c>
      <c r="CO925" s="1110">
        <f t="shared" si="4219"/>
        <v>300</v>
      </c>
      <c r="CP925" s="1110">
        <f t="shared" si="4219"/>
        <v>350</v>
      </c>
      <c r="CQ925" s="1110">
        <f t="shared" si="4219"/>
        <v>450</v>
      </c>
      <c r="CR925" s="1110">
        <f t="shared" si="4219"/>
        <v>450</v>
      </c>
      <c r="CS925" s="1109">
        <f t="shared" si="4219"/>
        <v>600</v>
      </c>
      <c r="CT925" s="1112">
        <f t="shared" si="4219"/>
        <v>5000</v>
      </c>
      <c r="CU925" s="324">
        <f t="shared" si="4220"/>
        <v>0</v>
      </c>
      <c r="CV925" s="325">
        <f t="shared" si="4221"/>
        <v>0</v>
      </c>
      <c r="CW925" s="326">
        <f t="shared" si="4222"/>
        <v>0</v>
      </c>
      <c r="CX925" s="326">
        <f t="shared" si="4223"/>
        <v>0</v>
      </c>
      <c r="CY925" s="326">
        <f t="shared" si="4224"/>
        <v>0</v>
      </c>
      <c r="CZ925" s="326">
        <f t="shared" si="4225"/>
        <v>0</v>
      </c>
      <c r="DA925" s="326">
        <f t="shared" si="4226"/>
        <v>0</v>
      </c>
      <c r="DB925" s="327">
        <f t="shared" si="4227"/>
        <v>0</v>
      </c>
      <c r="DC925" s="327">
        <f t="shared" si="4228"/>
        <v>0</v>
      </c>
      <c r="DD925" s="327">
        <f t="shared" si="4229"/>
        <v>0</v>
      </c>
      <c r="DE925" s="326">
        <f t="shared" si="4230"/>
        <v>150</v>
      </c>
      <c r="DF925" s="326">
        <f t="shared" si="4231"/>
        <v>300</v>
      </c>
      <c r="DG925" s="326">
        <f t="shared" si="4232"/>
        <v>350</v>
      </c>
      <c r="DH925" s="326">
        <f t="shared" si="4233"/>
        <v>450</v>
      </c>
      <c r="DI925" s="326">
        <f t="shared" si="4234"/>
        <v>450</v>
      </c>
      <c r="DJ925" s="325">
        <f t="shared" si="4235"/>
        <v>600</v>
      </c>
      <c r="DK925" s="324">
        <f t="shared" si="4236"/>
        <v>5000</v>
      </c>
      <c r="DL925" s="428">
        <f t="shared" si="4237"/>
        <v>17</v>
      </c>
      <c r="DM925" s="66">
        <f t="shared" si="4238"/>
        <v>17</v>
      </c>
      <c r="DN925" s="66">
        <f t="shared" si="4239"/>
        <v>17</v>
      </c>
      <c r="DO925" s="66">
        <f t="shared" si="4240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290">SUM(B209)</f>
        <v>0</v>
      </c>
      <c r="C926" s="569">
        <f t="shared" si="4290"/>
        <v>0</v>
      </c>
      <c r="D926" s="569">
        <f t="shared" si="4290"/>
        <v>0</v>
      </c>
      <c r="E926" s="569">
        <f t="shared" si="4290"/>
        <v>0</v>
      </c>
      <c r="F926" s="569">
        <f t="shared" si="4290"/>
        <v>0</v>
      </c>
      <c r="G926" s="569">
        <f t="shared" si="4290"/>
        <v>0</v>
      </c>
      <c r="H926" s="569">
        <f t="shared" si="4290"/>
        <v>0</v>
      </c>
      <c r="I926" s="569">
        <f t="shared" si="4290"/>
        <v>0</v>
      </c>
      <c r="J926" s="569">
        <f t="shared" si="4290"/>
        <v>0</v>
      </c>
      <c r="K926" s="569">
        <f t="shared" ref="K926:R926" si="4291">SUM(K209)</f>
        <v>0</v>
      </c>
      <c r="L926" s="569">
        <f t="shared" si="4291"/>
        <v>0</v>
      </c>
      <c r="M926" s="569">
        <f t="shared" si="4291"/>
        <v>0</v>
      </c>
      <c r="N926" s="569">
        <f t="shared" si="4291"/>
        <v>0</v>
      </c>
      <c r="O926" s="569">
        <f t="shared" si="4291"/>
        <v>0</v>
      </c>
      <c r="P926" s="569">
        <f t="shared" si="4291"/>
        <v>0</v>
      </c>
      <c r="Q926" s="569">
        <f t="shared" si="4291"/>
        <v>0</v>
      </c>
      <c r="R926" s="569">
        <f t="shared" si="4291"/>
        <v>0</v>
      </c>
      <c r="S926" s="568"/>
      <c r="T926" s="569">
        <f t="shared" ref="T926:AB926" si="4292">SUM(T209)</f>
        <v>0</v>
      </c>
      <c r="U926" s="569">
        <f t="shared" si="4292"/>
        <v>0</v>
      </c>
      <c r="V926" s="569">
        <f t="shared" si="4292"/>
        <v>0</v>
      </c>
      <c r="W926" s="569">
        <f t="shared" si="4292"/>
        <v>0</v>
      </c>
      <c r="X926" s="569">
        <f t="shared" si="4292"/>
        <v>0</v>
      </c>
      <c r="Y926" s="569">
        <f t="shared" si="4292"/>
        <v>0</v>
      </c>
      <c r="Z926" s="569">
        <f t="shared" si="4292"/>
        <v>0</v>
      </c>
      <c r="AA926" s="569">
        <f t="shared" si="4292"/>
        <v>0</v>
      </c>
      <c r="AB926" s="569">
        <f t="shared" si="4292"/>
        <v>0</v>
      </c>
      <c r="AC926" s="569">
        <f t="shared" ref="AC926:AJ926" si="4293">SUM(AC209)</f>
        <v>0</v>
      </c>
      <c r="AD926" s="569">
        <f t="shared" si="4293"/>
        <v>0</v>
      </c>
      <c r="AE926" s="569">
        <f t="shared" si="4293"/>
        <v>0</v>
      </c>
      <c r="AF926" s="569">
        <f t="shared" si="4293"/>
        <v>0</v>
      </c>
      <c r="AG926" s="569">
        <f t="shared" si="4293"/>
        <v>0</v>
      </c>
      <c r="AH926" s="569">
        <f t="shared" si="4293"/>
        <v>0</v>
      </c>
      <c r="AI926" s="569">
        <f t="shared" si="4293"/>
        <v>0</v>
      </c>
      <c r="AJ926" s="569">
        <f t="shared" si="4293"/>
        <v>0</v>
      </c>
      <c r="AK926" s="568"/>
      <c r="AL926" s="569">
        <f t="shared" ref="AL926:AT926" si="4294">SUM(AL209)</f>
        <v>0</v>
      </c>
      <c r="AM926" s="569">
        <f t="shared" si="4294"/>
        <v>0</v>
      </c>
      <c r="AN926" s="569">
        <f t="shared" si="4294"/>
        <v>0</v>
      </c>
      <c r="AO926" s="569">
        <f t="shared" si="4294"/>
        <v>0</v>
      </c>
      <c r="AP926" s="569">
        <f t="shared" si="4294"/>
        <v>0</v>
      </c>
      <c r="AQ926" s="569">
        <f t="shared" si="4294"/>
        <v>0</v>
      </c>
      <c r="AR926" s="569">
        <f t="shared" si="4294"/>
        <v>0</v>
      </c>
      <c r="AS926" s="569">
        <f t="shared" si="4294"/>
        <v>0</v>
      </c>
      <c r="AT926" s="569">
        <f t="shared" si="4294"/>
        <v>0</v>
      </c>
      <c r="AU926" s="569">
        <f t="shared" ref="AU926:BB926" si="4295">SUM(AU209)</f>
        <v>0</v>
      </c>
      <c r="AV926" s="569">
        <f t="shared" si="4295"/>
        <v>0</v>
      </c>
      <c r="AW926" s="569">
        <f t="shared" si="4295"/>
        <v>0</v>
      </c>
      <c r="AX926" s="569">
        <f t="shared" si="4295"/>
        <v>0</v>
      </c>
      <c r="AY926" s="569">
        <f t="shared" si="4295"/>
        <v>0</v>
      </c>
      <c r="AZ926" s="569">
        <f t="shared" si="4295"/>
        <v>0</v>
      </c>
      <c r="BA926" s="569">
        <f t="shared" si="4295"/>
        <v>0</v>
      </c>
      <c r="BB926" s="569">
        <f t="shared" si="4295"/>
        <v>0</v>
      </c>
      <c r="BC926" s="568"/>
      <c r="BD926" s="569">
        <f t="shared" ref="BD926:BL926" si="4296">SUM(BD209)</f>
        <v>0</v>
      </c>
      <c r="BE926" s="569">
        <f t="shared" si="4296"/>
        <v>0</v>
      </c>
      <c r="BF926" s="569">
        <f t="shared" si="4296"/>
        <v>0</v>
      </c>
      <c r="BG926" s="569">
        <f t="shared" si="4296"/>
        <v>0</v>
      </c>
      <c r="BH926" s="569">
        <f t="shared" si="4296"/>
        <v>0</v>
      </c>
      <c r="BI926" s="569">
        <f t="shared" si="4296"/>
        <v>0</v>
      </c>
      <c r="BJ926" s="569">
        <f t="shared" si="4296"/>
        <v>0</v>
      </c>
      <c r="BK926" s="569">
        <f t="shared" si="4296"/>
        <v>0</v>
      </c>
      <c r="BL926" s="569">
        <f t="shared" si="4296"/>
        <v>0</v>
      </c>
      <c r="BM926" s="569">
        <f t="shared" ref="BM926:BT926" si="4297">SUM(BM209)</f>
        <v>0</v>
      </c>
      <c r="BN926" s="569">
        <f t="shared" si="4297"/>
        <v>0</v>
      </c>
      <c r="BO926" s="569">
        <f t="shared" si="4297"/>
        <v>0</v>
      </c>
      <c r="BP926" s="569">
        <f t="shared" si="4297"/>
        <v>0</v>
      </c>
      <c r="BQ926" s="569">
        <f t="shared" si="4297"/>
        <v>0</v>
      </c>
      <c r="BR926" s="569">
        <f t="shared" si="4297"/>
        <v>0</v>
      </c>
      <c r="BS926" s="569">
        <f t="shared" si="4297"/>
        <v>0</v>
      </c>
      <c r="BT926" s="569">
        <f t="shared" si="4297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14"/>
        <v>0</v>
      </c>
      <c r="CA926" s="373">
        <f t="shared" si="4215"/>
        <v>0</v>
      </c>
      <c r="CB926" s="373">
        <f t="shared" si="4216"/>
        <v>0</v>
      </c>
      <c r="CC926" s="373">
        <f t="shared" si="4217"/>
        <v>0</v>
      </c>
      <c r="CD926" s="1108">
        <f t="shared" si="4249"/>
        <v>0</v>
      </c>
      <c r="CE926" s="1109">
        <f t="shared" si="4219"/>
        <v>0</v>
      </c>
      <c r="CF926" s="1110">
        <f t="shared" si="4219"/>
        <v>0</v>
      </c>
      <c r="CG926" s="1110">
        <f t="shared" si="4219"/>
        <v>0</v>
      </c>
      <c r="CH926" s="1110">
        <f t="shared" si="4219"/>
        <v>0</v>
      </c>
      <c r="CI926" s="1110">
        <f t="shared" si="4219"/>
        <v>0</v>
      </c>
      <c r="CJ926" s="1110">
        <f t="shared" si="4219"/>
        <v>0</v>
      </c>
      <c r="CK926" s="1111">
        <f t="shared" si="4219"/>
        <v>0</v>
      </c>
      <c r="CL926" s="1111">
        <f t="shared" si="4219"/>
        <v>0</v>
      </c>
      <c r="CM926" s="1111">
        <f t="shared" si="4219"/>
        <v>0</v>
      </c>
      <c r="CN926" s="1110">
        <f t="shared" si="4219"/>
        <v>0</v>
      </c>
      <c r="CO926" s="1110">
        <f t="shared" si="4219"/>
        <v>0</v>
      </c>
      <c r="CP926" s="1110">
        <f t="shared" si="4219"/>
        <v>0</v>
      </c>
      <c r="CQ926" s="1110">
        <f t="shared" si="4219"/>
        <v>0</v>
      </c>
      <c r="CR926" s="1110">
        <f t="shared" si="4219"/>
        <v>0</v>
      </c>
      <c r="CS926" s="1109">
        <f t="shared" si="4219"/>
        <v>0</v>
      </c>
      <c r="CT926" s="1112">
        <f t="shared" si="4219"/>
        <v>0</v>
      </c>
      <c r="CU926" s="324">
        <f t="shared" si="4220"/>
        <v>0</v>
      </c>
      <c r="CV926" s="325">
        <f t="shared" si="4221"/>
        <v>0</v>
      </c>
      <c r="CW926" s="326">
        <f t="shared" si="4222"/>
        <v>0</v>
      </c>
      <c r="CX926" s="326">
        <f t="shared" si="4223"/>
        <v>0</v>
      </c>
      <c r="CY926" s="326">
        <f t="shared" si="4224"/>
        <v>0</v>
      </c>
      <c r="CZ926" s="326">
        <f t="shared" si="4225"/>
        <v>0</v>
      </c>
      <c r="DA926" s="326">
        <f t="shared" si="4226"/>
        <v>0</v>
      </c>
      <c r="DB926" s="327">
        <f t="shared" si="4227"/>
        <v>0</v>
      </c>
      <c r="DC926" s="327">
        <f t="shared" si="4228"/>
        <v>0</v>
      </c>
      <c r="DD926" s="327">
        <f t="shared" si="4229"/>
        <v>0</v>
      </c>
      <c r="DE926" s="326">
        <f t="shared" si="4230"/>
        <v>0</v>
      </c>
      <c r="DF926" s="326">
        <f t="shared" si="4231"/>
        <v>0</v>
      </c>
      <c r="DG926" s="326">
        <f t="shared" si="4232"/>
        <v>0</v>
      </c>
      <c r="DH926" s="326">
        <f t="shared" si="4233"/>
        <v>0</v>
      </c>
      <c r="DI926" s="326">
        <f t="shared" si="4234"/>
        <v>0</v>
      </c>
      <c r="DJ926" s="325">
        <f t="shared" si="4235"/>
        <v>0</v>
      </c>
      <c r="DK926" s="324">
        <f t="shared" si="4236"/>
        <v>0</v>
      </c>
      <c r="DL926" s="428">
        <f t="shared" si="4237"/>
        <v>17</v>
      </c>
      <c r="DM926" s="66">
        <f t="shared" si="4238"/>
        <v>17</v>
      </c>
      <c r="DN926" s="66">
        <f t="shared" si="4239"/>
        <v>17</v>
      </c>
      <c r="DO926" s="66">
        <f t="shared" si="4240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298">SUM(B212)</f>
        <v>0</v>
      </c>
      <c r="C927" s="569">
        <f t="shared" si="4298"/>
        <v>0</v>
      </c>
      <c r="D927" s="569">
        <f t="shared" si="4298"/>
        <v>0</v>
      </c>
      <c r="E927" s="569">
        <f t="shared" si="4298"/>
        <v>0</v>
      </c>
      <c r="F927" s="569">
        <f t="shared" si="4298"/>
        <v>0</v>
      </c>
      <c r="G927" s="569">
        <f t="shared" si="4298"/>
        <v>0</v>
      </c>
      <c r="H927" s="569">
        <f t="shared" si="4298"/>
        <v>0</v>
      </c>
      <c r="I927" s="569">
        <f t="shared" si="4298"/>
        <v>0</v>
      </c>
      <c r="J927" s="569">
        <f t="shared" si="4298"/>
        <v>0</v>
      </c>
      <c r="K927" s="569">
        <f t="shared" ref="K927:R927" si="4299">SUM(K212)</f>
        <v>0</v>
      </c>
      <c r="L927" s="569">
        <f t="shared" si="4299"/>
        <v>0</v>
      </c>
      <c r="M927" s="569">
        <f t="shared" si="4299"/>
        <v>0</v>
      </c>
      <c r="N927" s="569">
        <f t="shared" si="4299"/>
        <v>0</v>
      </c>
      <c r="O927" s="569">
        <f t="shared" si="4299"/>
        <v>0</v>
      </c>
      <c r="P927" s="569">
        <f t="shared" si="4299"/>
        <v>0</v>
      </c>
      <c r="Q927" s="569">
        <f t="shared" si="4299"/>
        <v>0</v>
      </c>
      <c r="R927" s="569">
        <f t="shared" si="4299"/>
        <v>0</v>
      </c>
      <c r="S927" s="568"/>
      <c r="T927" s="569">
        <f t="shared" ref="T927:AB927" si="4300">SUM(T212)</f>
        <v>0</v>
      </c>
      <c r="U927" s="569">
        <f t="shared" si="4300"/>
        <v>0</v>
      </c>
      <c r="V927" s="569">
        <f t="shared" si="4300"/>
        <v>0</v>
      </c>
      <c r="W927" s="569">
        <f t="shared" si="4300"/>
        <v>0</v>
      </c>
      <c r="X927" s="569">
        <f t="shared" si="4300"/>
        <v>0</v>
      </c>
      <c r="Y927" s="569">
        <f t="shared" si="4300"/>
        <v>0</v>
      </c>
      <c r="Z927" s="569">
        <f t="shared" si="4300"/>
        <v>0</v>
      </c>
      <c r="AA927" s="569">
        <f t="shared" si="4300"/>
        <v>0</v>
      </c>
      <c r="AB927" s="569">
        <f t="shared" si="4300"/>
        <v>0</v>
      </c>
      <c r="AC927" s="569">
        <f t="shared" ref="AC927:AJ927" si="4301">SUM(AC212)</f>
        <v>0</v>
      </c>
      <c r="AD927" s="569">
        <f t="shared" si="4301"/>
        <v>0</v>
      </c>
      <c r="AE927" s="569">
        <f t="shared" si="4301"/>
        <v>0</v>
      </c>
      <c r="AF927" s="569">
        <f t="shared" si="4301"/>
        <v>0</v>
      </c>
      <c r="AG927" s="569">
        <f t="shared" si="4301"/>
        <v>0</v>
      </c>
      <c r="AH927" s="569">
        <f t="shared" si="4301"/>
        <v>0</v>
      </c>
      <c r="AI927" s="569">
        <f t="shared" si="4301"/>
        <v>0</v>
      </c>
      <c r="AJ927" s="569">
        <f t="shared" si="4301"/>
        <v>0</v>
      </c>
      <c r="AK927" s="568"/>
      <c r="AL927" s="569">
        <f t="shared" ref="AL927:AT927" si="4302">SUM(AL212)</f>
        <v>0</v>
      </c>
      <c r="AM927" s="569">
        <f t="shared" si="4302"/>
        <v>0</v>
      </c>
      <c r="AN927" s="569">
        <f t="shared" si="4302"/>
        <v>0</v>
      </c>
      <c r="AO927" s="569">
        <f t="shared" si="4302"/>
        <v>0</v>
      </c>
      <c r="AP927" s="569">
        <f t="shared" si="4302"/>
        <v>0</v>
      </c>
      <c r="AQ927" s="569">
        <f t="shared" si="4302"/>
        <v>0</v>
      </c>
      <c r="AR927" s="569">
        <f t="shared" si="4302"/>
        <v>0</v>
      </c>
      <c r="AS927" s="569">
        <f t="shared" si="4302"/>
        <v>0</v>
      </c>
      <c r="AT927" s="569">
        <f t="shared" si="4302"/>
        <v>0</v>
      </c>
      <c r="AU927" s="569">
        <f t="shared" ref="AU927:BB927" si="4303">SUM(AU212)</f>
        <v>0</v>
      </c>
      <c r="AV927" s="569">
        <f t="shared" si="4303"/>
        <v>0</v>
      </c>
      <c r="AW927" s="569">
        <f t="shared" si="4303"/>
        <v>0</v>
      </c>
      <c r="AX927" s="569">
        <f t="shared" si="4303"/>
        <v>0</v>
      </c>
      <c r="AY927" s="569">
        <f t="shared" si="4303"/>
        <v>0</v>
      </c>
      <c r="AZ927" s="569">
        <f t="shared" si="4303"/>
        <v>0</v>
      </c>
      <c r="BA927" s="569">
        <f t="shared" si="4303"/>
        <v>0</v>
      </c>
      <c r="BB927" s="569">
        <f t="shared" si="4303"/>
        <v>0</v>
      </c>
      <c r="BC927" s="568"/>
      <c r="BD927" s="569">
        <f t="shared" ref="BD927:BL927" si="4304">SUM(BD212)</f>
        <v>0</v>
      </c>
      <c r="BE927" s="569">
        <f t="shared" si="4304"/>
        <v>0</v>
      </c>
      <c r="BF927" s="569">
        <f t="shared" si="4304"/>
        <v>0</v>
      </c>
      <c r="BG927" s="569">
        <f t="shared" si="4304"/>
        <v>0</v>
      </c>
      <c r="BH927" s="569">
        <f t="shared" si="4304"/>
        <v>0</v>
      </c>
      <c r="BI927" s="569">
        <f t="shared" si="4304"/>
        <v>0</v>
      </c>
      <c r="BJ927" s="569">
        <f t="shared" si="4304"/>
        <v>0</v>
      </c>
      <c r="BK927" s="569">
        <f t="shared" si="4304"/>
        <v>0</v>
      </c>
      <c r="BL927" s="569">
        <f t="shared" si="4304"/>
        <v>0</v>
      </c>
      <c r="BM927" s="569">
        <f t="shared" ref="BM927:BT927" si="4305">SUM(BM212)</f>
        <v>0</v>
      </c>
      <c r="BN927" s="569">
        <f t="shared" si="4305"/>
        <v>0</v>
      </c>
      <c r="BO927" s="569">
        <f t="shared" si="4305"/>
        <v>0</v>
      </c>
      <c r="BP927" s="569">
        <f t="shared" si="4305"/>
        <v>0</v>
      </c>
      <c r="BQ927" s="569">
        <f t="shared" si="4305"/>
        <v>0</v>
      </c>
      <c r="BR927" s="569">
        <f t="shared" si="4305"/>
        <v>0</v>
      </c>
      <c r="BS927" s="569">
        <f t="shared" si="4305"/>
        <v>0</v>
      </c>
      <c r="BT927" s="569">
        <f t="shared" si="4305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14"/>
        <v>0</v>
      </c>
      <c r="CA927" s="373">
        <f t="shared" si="4215"/>
        <v>0</v>
      </c>
      <c r="CB927" s="373">
        <f t="shared" si="4216"/>
        <v>0</v>
      </c>
      <c r="CC927" s="373">
        <f t="shared" si="4217"/>
        <v>0</v>
      </c>
      <c r="CD927" s="1108">
        <f t="shared" si="4249"/>
        <v>0</v>
      </c>
      <c r="CE927" s="1109">
        <f t="shared" si="4219"/>
        <v>0</v>
      </c>
      <c r="CF927" s="1110">
        <f t="shared" si="4219"/>
        <v>0</v>
      </c>
      <c r="CG927" s="1110">
        <f t="shared" si="4219"/>
        <v>0</v>
      </c>
      <c r="CH927" s="1110">
        <f t="shared" si="4219"/>
        <v>0</v>
      </c>
      <c r="CI927" s="1110">
        <f t="shared" si="4219"/>
        <v>0</v>
      </c>
      <c r="CJ927" s="1110">
        <f t="shared" si="4219"/>
        <v>0</v>
      </c>
      <c r="CK927" s="1111">
        <f t="shared" si="4219"/>
        <v>0</v>
      </c>
      <c r="CL927" s="1111">
        <f t="shared" si="4219"/>
        <v>0</v>
      </c>
      <c r="CM927" s="1111">
        <f t="shared" si="4219"/>
        <v>0</v>
      </c>
      <c r="CN927" s="1110">
        <f t="shared" si="4219"/>
        <v>0</v>
      </c>
      <c r="CO927" s="1110">
        <f t="shared" si="4219"/>
        <v>0</v>
      </c>
      <c r="CP927" s="1110">
        <f t="shared" si="4219"/>
        <v>0</v>
      </c>
      <c r="CQ927" s="1110">
        <f t="shared" si="4219"/>
        <v>0</v>
      </c>
      <c r="CR927" s="1110">
        <f t="shared" si="4219"/>
        <v>0</v>
      </c>
      <c r="CS927" s="1109">
        <f t="shared" si="4219"/>
        <v>0</v>
      </c>
      <c r="CT927" s="1112">
        <f t="shared" si="4219"/>
        <v>0</v>
      </c>
      <c r="CU927" s="324">
        <f t="shared" si="4220"/>
        <v>0</v>
      </c>
      <c r="CV927" s="325">
        <f t="shared" si="4221"/>
        <v>0</v>
      </c>
      <c r="CW927" s="326">
        <f t="shared" si="4222"/>
        <v>0</v>
      </c>
      <c r="CX927" s="326">
        <f t="shared" si="4223"/>
        <v>0</v>
      </c>
      <c r="CY927" s="326">
        <f t="shared" si="4224"/>
        <v>0</v>
      </c>
      <c r="CZ927" s="326">
        <f t="shared" si="4225"/>
        <v>0</v>
      </c>
      <c r="DA927" s="326">
        <f t="shared" si="4226"/>
        <v>0</v>
      </c>
      <c r="DB927" s="327">
        <f t="shared" si="4227"/>
        <v>0</v>
      </c>
      <c r="DC927" s="327">
        <f t="shared" si="4228"/>
        <v>0</v>
      </c>
      <c r="DD927" s="327">
        <f t="shared" si="4229"/>
        <v>0</v>
      </c>
      <c r="DE927" s="326">
        <f t="shared" si="4230"/>
        <v>0</v>
      </c>
      <c r="DF927" s="326">
        <f t="shared" si="4231"/>
        <v>0</v>
      </c>
      <c r="DG927" s="326">
        <f t="shared" si="4232"/>
        <v>0</v>
      </c>
      <c r="DH927" s="326">
        <f t="shared" si="4233"/>
        <v>0</v>
      </c>
      <c r="DI927" s="326">
        <f t="shared" si="4234"/>
        <v>0</v>
      </c>
      <c r="DJ927" s="325">
        <f t="shared" si="4235"/>
        <v>0</v>
      </c>
      <c r="DK927" s="324">
        <f t="shared" si="4236"/>
        <v>0</v>
      </c>
      <c r="DL927" s="428">
        <f t="shared" si="4237"/>
        <v>17</v>
      </c>
      <c r="DM927" s="66">
        <f t="shared" si="4238"/>
        <v>17</v>
      </c>
      <c r="DN927" s="66">
        <f t="shared" si="4239"/>
        <v>17</v>
      </c>
      <c r="DO927" s="66">
        <f t="shared" si="4240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06">SUM(B216)</f>
        <v>0</v>
      </c>
      <c r="C928" s="569">
        <f t="shared" si="4306"/>
        <v>200</v>
      </c>
      <c r="D928" s="569">
        <f t="shared" si="4306"/>
        <v>60</v>
      </c>
      <c r="E928" s="569">
        <f t="shared" si="4306"/>
        <v>0</v>
      </c>
      <c r="F928" s="569">
        <f t="shared" si="4306"/>
        <v>75</v>
      </c>
      <c r="G928" s="569">
        <f t="shared" si="4306"/>
        <v>25</v>
      </c>
      <c r="H928" s="569">
        <f t="shared" si="4306"/>
        <v>75</v>
      </c>
      <c r="I928" s="569">
        <f t="shared" si="4306"/>
        <v>0</v>
      </c>
      <c r="J928" s="569">
        <f t="shared" si="4306"/>
        <v>80</v>
      </c>
      <c r="K928" s="569">
        <f t="shared" ref="K928:R928" si="4307">SUM(K216)</f>
        <v>0</v>
      </c>
      <c r="L928" s="569">
        <f t="shared" si="4307"/>
        <v>0</v>
      </c>
      <c r="M928" s="569">
        <f t="shared" si="4307"/>
        <v>0</v>
      </c>
      <c r="N928" s="569">
        <f t="shared" si="4307"/>
        <v>0</v>
      </c>
      <c r="O928" s="569">
        <f t="shared" si="4307"/>
        <v>0</v>
      </c>
      <c r="P928" s="569">
        <f t="shared" si="4307"/>
        <v>0</v>
      </c>
      <c r="Q928" s="569">
        <f t="shared" si="4307"/>
        <v>0</v>
      </c>
      <c r="R928" s="569">
        <f t="shared" si="4307"/>
        <v>0</v>
      </c>
      <c r="S928" s="568"/>
      <c r="T928" s="569">
        <f t="shared" ref="T928:AB928" si="4308">SUM(T216)</f>
        <v>300</v>
      </c>
      <c r="U928" s="569">
        <f t="shared" si="4308"/>
        <v>60</v>
      </c>
      <c r="V928" s="569">
        <f t="shared" si="4308"/>
        <v>50</v>
      </c>
      <c r="W928" s="569">
        <f t="shared" si="4308"/>
        <v>500</v>
      </c>
      <c r="X928" s="569">
        <f t="shared" si="4308"/>
        <v>275</v>
      </c>
      <c r="Y928" s="569">
        <f t="shared" si="4308"/>
        <v>160</v>
      </c>
      <c r="Z928" s="569">
        <f t="shared" si="4308"/>
        <v>500</v>
      </c>
      <c r="AA928" s="569">
        <f t="shared" si="4308"/>
        <v>750</v>
      </c>
      <c r="AB928" s="569">
        <f t="shared" si="4308"/>
        <v>200</v>
      </c>
      <c r="AC928" s="569">
        <f t="shared" ref="AC928:AJ928" si="4309">SUM(AC216)</f>
        <v>0</v>
      </c>
      <c r="AD928" s="569">
        <f t="shared" si="4309"/>
        <v>0</v>
      </c>
      <c r="AE928" s="569">
        <f t="shared" si="4309"/>
        <v>0</v>
      </c>
      <c r="AF928" s="569">
        <f t="shared" si="4309"/>
        <v>0</v>
      </c>
      <c r="AG928" s="569">
        <f t="shared" si="4309"/>
        <v>0</v>
      </c>
      <c r="AH928" s="569">
        <f t="shared" si="4309"/>
        <v>0</v>
      </c>
      <c r="AI928" s="569">
        <f t="shared" si="4309"/>
        <v>0</v>
      </c>
      <c r="AJ928" s="569">
        <f t="shared" si="4309"/>
        <v>0</v>
      </c>
      <c r="AK928" s="568"/>
      <c r="AL928" s="569">
        <f t="shared" ref="AL928:AT928" si="4310">SUM(AL216)</f>
        <v>325</v>
      </c>
      <c r="AM928" s="569">
        <f t="shared" si="4310"/>
        <v>375</v>
      </c>
      <c r="AN928" s="569">
        <f t="shared" si="4310"/>
        <v>50</v>
      </c>
      <c r="AO928" s="569">
        <f t="shared" si="4310"/>
        <v>750</v>
      </c>
      <c r="AP928" s="569">
        <f t="shared" si="4310"/>
        <v>100</v>
      </c>
      <c r="AQ928" s="569">
        <f t="shared" si="4310"/>
        <v>200</v>
      </c>
      <c r="AR928" s="569">
        <f t="shared" si="4310"/>
        <v>500</v>
      </c>
      <c r="AS928" s="569">
        <f t="shared" si="4310"/>
        <v>400</v>
      </c>
      <c r="AT928" s="569">
        <f t="shared" si="4310"/>
        <v>2500</v>
      </c>
      <c r="AU928" s="569">
        <f t="shared" ref="AU928:BB928" si="4311">SUM(AU216)</f>
        <v>0</v>
      </c>
      <c r="AV928" s="569">
        <f t="shared" si="4311"/>
        <v>0</v>
      </c>
      <c r="AW928" s="569">
        <f t="shared" si="4311"/>
        <v>0</v>
      </c>
      <c r="AX928" s="569">
        <f t="shared" si="4311"/>
        <v>0</v>
      </c>
      <c r="AY928" s="569">
        <f t="shared" si="4311"/>
        <v>0</v>
      </c>
      <c r="AZ928" s="569">
        <f t="shared" si="4311"/>
        <v>0</v>
      </c>
      <c r="BA928" s="569">
        <f t="shared" si="4311"/>
        <v>0</v>
      </c>
      <c r="BB928" s="569">
        <f t="shared" si="4311"/>
        <v>0</v>
      </c>
      <c r="BC928" s="568"/>
      <c r="BD928" s="569">
        <f t="shared" ref="BD928:BL928" si="4312">SUM(BD216)</f>
        <v>160</v>
      </c>
      <c r="BE928" s="569">
        <f t="shared" si="4312"/>
        <v>0</v>
      </c>
      <c r="BF928" s="569">
        <f t="shared" si="4312"/>
        <v>250</v>
      </c>
      <c r="BG928" s="569">
        <f t="shared" si="4312"/>
        <v>525</v>
      </c>
      <c r="BH928" s="569">
        <f t="shared" si="4312"/>
        <v>400</v>
      </c>
      <c r="BI928" s="569">
        <f t="shared" si="4312"/>
        <v>125</v>
      </c>
      <c r="BJ928" s="569">
        <f t="shared" si="4312"/>
        <v>500</v>
      </c>
      <c r="BK928" s="569">
        <f t="shared" si="4312"/>
        <v>40</v>
      </c>
      <c r="BL928" s="569">
        <f t="shared" si="4312"/>
        <v>250</v>
      </c>
      <c r="BM928" s="569">
        <f t="shared" ref="BM928:BT928" si="4313">SUM(BM216)</f>
        <v>0</v>
      </c>
      <c r="BN928" s="569">
        <f t="shared" si="4313"/>
        <v>0</v>
      </c>
      <c r="BO928" s="569">
        <f t="shared" si="4313"/>
        <v>0</v>
      </c>
      <c r="BP928" s="569">
        <f t="shared" si="4313"/>
        <v>0</v>
      </c>
      <c r="BQ928" s="569">
        <f t="shared" si="4313"/>
        <v>0</v>
      </c>
      <c r="BR928" s="569">
        <f t="shared" si="4313"/>
        <v>0</v>
      </c>
      <c r="BS928" s="569">
        <f t="shared" si="4313"/>
        <v>0</v>
      </c>
      <c r="BT928" s="569">
        <f t="shared" si="4313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14"/>
        <v>21</v>
      </c>
      <c r="CA928" s="373">
        <f t="shared" si="4215"/>
        <v>136.33333333333334</v>
      </c>
      <c r="CB928" s="373">
        <f t="shared" si="4216"/>
        <v>180</v>
      </c>
      <c r="CC928" s="373">
        <f t="shared" si="4217"/>
        <v>115</v>
      </c>
      <c r="CD928" s="1108">
        <f t="shared" si="4249"/>
        <v>0</v>
      </c>
      <c r="CE928" s="1109">
        <f t="shared" si="4219"/>
        <v>0</v>
      </c>
      <c r="CF928" s="1110">
        <f t="shared" si="4219"/>
        <v>0</v>
      </c>
      <c r="CG928" s="1110">
        <f t="shared" si="4219"/>
        <v>0</v>
      </c>
      <c r="CH928" s="1110">
        <f t="shared" si="4219"/>
        <v>0</v>
      </c>
      <c r="CI928" s="1110">
        <f t="shared" si="4219"/>
        <v>0</v>
      </c>
      <c r="CJ928" s="1110">
        <f t="shared" si="4219"/>
        <v>0</v>
      </c>
      <c r="CK928" s="1111">
        <f t="shared" si="4219"/>
        <v>0</v>
      </c>
      <c r="CL928" s="1111">
        <f t="shared" si="4219"/>
        <v>0</v>
      </c>
      <c r="CM928" s="1111">
        <f t="shared" si="4219"/>
        <v>40</v>
      </c>
      <c r="CN928" s="1110">
        <f t="shared" si="4219"/>
        <v>125</v>
      </c>
      <c r="CO928" s="1110">
        <f t="shared" si="4219"/>
        <v>160</v>
      </c>
      <c r="CP928" s="1110">
        <f t="shared" si="4219"/>
        <v>250</v>
      </c>
      <c r="CQ928" s="1110">
        <f t="shared" si="4219"/>
        <v>250</v>
      </c>
      <c r="CR928" s="1110">
        <f t="shared" si="4219"/>
        <v>400</v>
      </c>
      <c r="CS928" s="1109">
        <f t="shared" si="4219"/>
        <v>500</v>
      </c>
      <c r="CT928" s="1112">
        <f t="shared" si="4219"/>
        <v>525</v>
      </c>
      <c r="CU928" s="324">
        <f t="shared" si="4220"/>
        <v>0</v>
      </c>
      <c r="CV928" s="325">
        <f t="shared" si="4221"/>
        <v>0</v>
      </c>
      <c r="CW928" s="326">
        <f t="shared" si="4222"/>
        <v>0</v>
      </c>
      <c r="CX928" s="326">
        <f t="shared" si="4223"/>
        <v>0</v>
      </c>
      <c r="CY928" s="326">
        <f t="shared" si="4224"/>
        <v>0</v>
      </c>
      <c r="CZ928" s="326">
        <f t="shared" si="4225"/>
        <v>0</v>
      </c>
      <c r="DA928" s="326">
        <f t="shared" si="4226"/>
        <v>0</v>
      </c>
      <c r="DB928" s="327">
        <f t="shared" si="4227"/>
        <v>0</v>
      </c>
      <c r="DC928" s="327">
        <f t="shared" si="4228"/>
        <v>0</v>
      </c>
      <c r="DD928" s="327">
        <f t="shared" si="4229"/>
        <v>40</v>
      </c>
      <c r="DE928" s="326">
        <f t="shared" si="4230"/>
        <v>125</v>
      </c>
      <c r="DF928" s="326">
        <f t="shared" si="4231"/>
        <v>160</v>
      </c>
      <c r="DG928" s="326">
        <f t="shared" si="4232"/>
        <v>250</v>
      </c>
      <c r="DH928" s="326">
        <f t="shared" si="4233"/>
        <v>250</v>
      </c>
      <c r="DI928" s="326">
        <f t="shared" si="4234"/>
        <v>400</v>
      </c>
      <c r="DJ928" s="325">
        <f t="shared" si="4235"/>
        <v>500</v>
      </c>
      <c r="DK928" s="324">
        <f t="shared" si="4236"/>
        <v>525</v>
      </c>
      <c r="DL928" s="428">
        <f t="shared" si="4237"/>
        <v>17</v>
      </c>
      <c r="DM928" s="66">
        <f t="shared" si="4238"/>
        <v>17</v>
      </c>
      <c r="DN928" s="66">
        <f t="shared" si="4239"/>
        <v>17</v>
      </c>
      <c r="DO928" s="66">
        <f t="shared" si="4240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8"/>
      <c r="CE929" s="1119"/>
      <c r="CF929" s="1119"/>
      <c r="CG929" s="1119"/>
      <c r="CH929" s="1119"/>
      <c r="CI929" s="1119"/>
      <c r="CJ929" s="1119"/>
      <c r="CK929" s="1119"/>
      <c r="CL929" s="1119"/>
      <c r="CM929" s="1119"/>
      <c r="CN929" s="1119"/>
      <c r="CO929" s="1119"/>
      <c r="CP929" s="1119"/>
      <c r="CQ929" s="1119"/>
      <c r="CR929" s="1119"/>
      <c r="CS929" s="1119"/>
      <c r="CT929" s="1120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14">SUM(B235)</f>
        <v>0</v>
      </c>
      <c r="C930" s="569">
        <f t="shared" si="4314"/>
        <v>0</v>
      </c>
      <c r="D930" s="569">
        <f t="shared" si="4314"/>
        <v>0</v>
      </c>
      <c r="E930" s="569">
        <f t="shared" si="4314"/>
        <v>0</v>
      </c>
      <c r="F930" s="569">
        <f t="shared" si="4314"/>
        <v>0</v>
      </c>
      <c r="G930" s="569">
        <f t="shared" si="4314"/>
        <v>0</v>
      </c>
      <c r="H930" s="569">
        <f t="shared" si="4314"/>
        <v>0</v>
      </c>
      <c r="I930" s="569">
        <f t="shared" si="4314"/>
        <v>0</v>
      </c>
      <c r="J930" s="569">
        <f t="shared" si="4314"/>
        <v>0</v>
      </c>
      <c r="K930" s="569">
        <f t="shared" ref="K930:R930" si="4315">SUM(K235)</f>
        <v>0</v>
      </c>
      <c r="L930" s="569">
        <f t="shared" si="4315"/>
        <v>0</v>
      </c>
      <c r="M930" s="569">
        <f t="shared" si="4315"/>
        <v>0</v>
      </c>
      <c r="N930" s="569">
        <f t="shared" si="4315"/>
        <v>0</v>
      </c>
      <c r="O930" s="569">
        <f t="shared" si="4315"/>
        <v>0</v>
      </c>
      <c r="P930" s="569">
        <f t="shared" si="4315"/>
        <v>0</v>
      </c>
      <c r="Q930" s="569">
        <f t="shared" si="4315"/>
        <v>0</v>
      </c>
      <c r="R930" s="569">
        <f t="shared" si="4315"/>
        <v>0</v>
      </c>
      <c r="S930" s="568"/>
      <c r="T930" s="569">
        <f t="shared" ref="T930:AB930" si="4316">SUM(T235)</f>
        <v>0</v>
      </c>
      <c r="U930" s="569">
        <f t="shared" si="4316"/>
        <v>0</v>
      </c>
      <c r="V930" s="569">
        <f t="shared" si="4316"/>
        <v>0</v>
      </c>
      <c r="W930" s="569">
        <f t="shared" si="4316"/>
        <v>0</v>
      </c>
      <c r="X930" s="569">
        <f t="shared" si="4316"/>
        <v>0</v>
      </c>
      <c r="Y930" s="569">
        <f t="shared" si="4316"/>
        <v>0</v>
      </c>
      <c r="Z930" s="569">
        <f t="shared" si="4316"/>
        <v>0</v>
      </c>
      <c r="AA930" s="569">
        <f t="shared" si="4316"/>
        <v>0</v>
      </c>
      <c r="AB930" s="569">
        <f t="shared" si="4316"/>
        <v>0</v>
      </c>
      <c r="AC930" s="569">
        <f t="shared" ref="AC930:AJ930" si="4317">SUM(AC235)</f>
        <v>0</v>
      </c>
      <c r="AD930" s="569">
        <f t="shared" si="4317"/>
        <v>0</v>
      </c>
      <c r="AE930" s="569">
        <f t="shared" si="4317"/>
        <v>0</v>
      </c>
      <c r="AF930" s="569">
        <f t="shared" si="4317"/>
        <v>0</v>
      </c>
      <c r="AG930" s="569">
        <f t="shared" si="4317"/>
        <v>0</v>
      </c>
      <c r="AH930" s="569">
        <f t="shared" si="4317"/>
        <v>0</v>
      </c>
      <c r="AI930" s="569">
        <f t="shared" si="4317"/>
        <v>0</v>
      </c>
      <c r="AJ930" s="569">
        <f t="shared" si="4317"/>
        <v>0</v>
      </c>
      <c r="AK930" s="568"/>
      <c r="AL930" s="569">
        <f t="shared" ref="AL930:AT930" si="4318">SUM(AL235)</f>
        <v>0</v>
      </c>
      <c r="AM930" s="569">
        <f t="shared" si="4318"/>
        <v>0</v>
      </c>
      <c r="AN930" s="569">
        <f t="shared" si="4318"/>
        <v>0</v>
      </c>
      <c r="AO930" s="569">
        <f t="shared" si="4318"/>
        <v>0</v>
      </c>
      <c r="AP930" s="569">
        <f t="shared" si="4318"/>
        <v>0</v>
      </c>
      <c r="AQ930" s="569">
        <f t="shared" si="4318"/>
        <v>0</v>
      </c>
      <c r="AR930" s="569">
        <f t="shared" si="4318"/>
        <v>0</v>
      </c>
      <c r="AS930" s="569">
        <f t="shared" si="4318"/>
        <v>0</v>
      </c>
      <c r="AT930" s="569">
        <f t="shared" si="4318"/>
        <v>0</v>
      </c>
      <c r="AU930" s="569">
        <f t="shared" ref="AU930:BB930" si="4319">SUM(AU235)</f>
        <v>0</v>
      </c>
      <c r="AV930" s="569">
        <f t="shared" si="4319"/>
        <v>0</v>
      </c>
      <c r="AW930" s="569">
        <f t="shared" si="4319"/>
        <v>0</v>
      </c>
      <c r="AX930" s="569">
        <f t="shared" si="4319"/>
        <v>0</v>
      </c>
      <c r="AY930" s="569">
        <f t="shared" si="4319"/>
        <v>0</v>
      </c>
      <c r="AZ930" s="569">
        <f t="shared" si="4319"/>
        <v>0</v>
      </c>
      <c r="BA930" s="569">
        <f t="shared" si="4319"/>
        <v>0</v>
      </c>
      <c r="BB930" s="569">
        <f t="shared" si="4319"/>
        <v>0</v>
      </c>
      <c r="BC930" s="568"/>
      <c r="BD930" s="569">
        <f t="shared" ref="BD930:BL930" si="4320">SUM(BD235)</f>
        <v>0</v>
      </c>
      <c r="BE930" s="569">
        <f t="shared" si="4320"/>
        <v>0</v>
      </c>
      <c r="BF930" s="569">
        <f t="shared" si="4320"/>
        <v>0</v>
      </c>
      <c r="BG930" s="569">
        <f t="shared" si="4320"/>
        <v>0</v>
      </c>
      <c r="BH930" s="569">
        <f t="shared" si="4320"/>
        <v>0</v>
      </c>
      <c r="BI930" s="569">
        <f t="shared" si="4320"/>
        <v>0</v>
      </c>
      <c r="BJ930" s="569">
        <f t="shared" si="4320"/>
        <v>0</v>
      </c>
      <c r="BK930" s="569">
        <f t="shared" si="4320"/>
        <v>0</v>
      </c>
      <c r="BL930" s="569">
        <f t="shared" si="4320"/>
        <v>0</v>
      </c>
      <c r="BM930" s="569">
        <f t="shared" ref="BM930:BT930" si="4321">SUM(BM235)</f>
        <v>0</v>
      </c>
      <c r="BN930" s="569">
        <f t="shared" si="4321"/>
        <v>0</v>
      </c>
      <c r="BO930" s="569">
        <f t="shared" si="4321"/>
        <v>0</v>
      </c>
      <c r="BP930" s="569">
        <f t="shared" si="4321"/>
        <v>0</v>
      </c>
      <c r="BQ930" s="569">
        <f t="shared" si="4321"/>
        <v>0</v>
      </c>
      <c r="BR930" s="569">
        <f t="shared" si="4321"/>
        <v>0</v>
      </c>
      <c r="BS930" s="569">
        <f t="shared" si="4321"/>
        <v>0</v>
      </c>
      <c r="BT930" s="569">
        <f t="shared" si="4321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22">IF(DL930&lt;3,"",(SUM(B930:R930)-MIN(B930:R930)-MAX(B930:R930))/(DL930-2))</f>
        <v>0</v>
      </c>
      <c r="CA930" s="373">
        <f t="shared" ref="CA930:CA959" si="4323">IF(DM930&lt;3,"",(SUM(T930:AJ930)-MIN(T930:AJ930)-MAX(T930:AJ930))/(DM930-2))</f>
        <v>0</v>
      </c>
      <c r="CB930" s="373">
        <f t="shared" ref="CB930:CB959" si="4324">IF(DN930&lt;3,"",(SUM(AL930:BB930)-MIN(AL930:BB930)-MAX(AL930:BB930))/(DN930-2))</f>
        <v>0</v>
      </c>
      <c r="CC930" s="373">
        <f t="shared" ref="CC930:CC959" si="4325">IF(DO930&lt;3,"",(SUM(BD930:BT930)-MIN(BD930:BT930)-MAX(BD930:BT930))/(DO930-2))</f>
        <v>0</v>
      </c>
      <c r="CD930" s="1108">
        <f t="shared" ref="CD930:CS930" si="43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9">
        <f t="shared" si="4326"/>
        <v>0</v>
      </c>
      <c r="CF930" s="1110">
        <f t="shared" si="4326"/>
        <v>0</v>
      </c>
      <c r="CG930" s="1110">
        <f t="shared" si="4326"/>
        <v>0</v>
      </c>
      <c r="CH930" s="1110">
        <f t="shared" si="4326"/>
        <v>0</v>
      </c>
      <c r="CI930" s="1110">
        <f t="shared" si="4326"/>
        <v>0</v>
      </c>
      <c r="CJ930" s="1110">
        <f t="shared" si="4326"/>
        <v>0</v>
      </c>
      <c r="CK930" s="1111">
        <f t="shared" si="4326"/>
        <v>0</v>
      </c>
      <c r="CL930" s="1111">
        <f t="shared" si="4326"/>
        <v>0</v>
      </c>
      <c r="CM930" s="1111">
        <f t="shared" si="4326"/>
        <v>0</v>
      </c>
      <c r="CN930" s="1110">
        <f t="shared" si="4326"/>
        <v>0</v>
      </c>
      <c r="CO930" s="1110">
        <f t="shared" si="4326"/>
        <v>0</v>
      </c>
      <c r="CP930" s="1110">
        <f t="shared" si="4326"/>
        <v>0</v>
      </c>
      <c r="CQ930" s="1110">
        <f t="shared" si="4326"/>
        <v>0</v>
      </c>
      <c r="CR930" s="1110">
        <f t="shared" si="4326"/>
        <v>0</v>
      </c>
      <c r="CS930" s="1109">
        <f t="shared" si="4326"/>
        <v>0</v>
      </c>
      <c r="CT930" s="1112">
        <f t="shared" ref="CE930:CT946" si="43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45">COUNT(B930:R930)</f>
        <v>17</v>
      </c>
      <c r="DM930" s="66">
        <f t="shared" ref="DM930:DM959" si="4346">COUNT(T930:AJ930)</f>
        <v>17</v>
      </c>
      <c r="DN930" s="66">
        <f t="shared" ref="DN930:DN959" si="4347">COUNT(AL930:BB930)</f>
        <v>17</v>
      </c>
      <c r="DO930" s="66">
        <f t="shared" ref="DO930:DO959" si="4348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49">SUM(B240)</f>
        <v>0</v>
      </c>
      <c r="C931" s="569">
        <f t="shared" si="4349"/>
        <v>0</v>
      </c>
      <c r="D931" s="569">
        <f t="shared" si="4349"/>
        <v>0</v>
      </c>
      <c r="E931" s="569">
        <f t="shared" si="4349"/>
        <v>0</v>
      </c>
      <c r="F931" s="569">
        <f t="shared" si="4349"/>
        <v>130</v>
      </c>
      <c r="G931" s="569">
        <f t="shared" si="4349"/>
        <v>0</v>
      </c>
      <c r="H931" s="569">
        <f t="shared" si="4349"/>
        <v>0</v>
      </c>
      <c r="I931" s="569">
        <f t="shared" si="4349"/>
        <v>0</v>
      </c>
      <c r="J931" s="569">
        <f t="shared" si="4349"/>
        <v>0</v>
      </c>
      <c r="K931" s="569">
        <f t="shared" ref="K931:R931" si="4350">SUM(K240)</f>
        <v>0</v>
      </c>
      <c r="L931" s="569">
        <f t="shared" si="4350"/>
        <v>0</v>
      </c>
      <c r="M931" s="569">
        <f t="shared" si="4350"/>
        <v>0</v>
      </c>
      <c r="N931" s="569">
        <f t="shared" si="4350"/>
        <v>0</v>
      </c>
      <c r="O931" s="569">
        <f t="shared" si="4350"/>
        <v>0</v>
      </c>
      <c r="P931" s="569">
        <f t="shared" si="4350"/>
        <v>0</v>
      </c>
      <c r="Q931" s="569">
        <f t="shared" si="4350"/>
        <v>0</v>
      </c>
      <c r="R931" s="569">
        <f t="shared" si="4350"/>
        <v>0</v>
      </c>
      <c r="S931" s="568"/>
      <c r="T931" s="569">
        <f t="shared" ref="T931:AB931" si="4351">SUM(T240)</f>
        <v>0</v>
      </c>
      <c r="U931" s="569">
        <f t="shared" si="4351"/>
        <v>0</v>
      </c>
      <c r="V931" s="569">
        <f t="shared" si="4351"/>
        <v>0</v>
      </c>
      <c r="W931" s="569">
        <f t="shared" si="4351"/>
        <v>210</v>
      </c>
      <c r="X931" s="569">
        <f t="shared" si="4351"/>
        <v>350</v>
      </c>
      <c r="Y931" s="569">
        <f t="shared" si="4351"/>
        <v>489.99999999999994</v>
      </c>
      <c r="Z931" s="569">
        <f t="shared" si="4351"/>
        <v>0</v>
      </c>
      <c r="AA931" s="569">
        <f t="shared" si="4351"/>
        <v>0</v>
      </c>
      <c r="AB931" s="569">
        <f t="shared" si="4351"/>
        <v>0</v>
      </c>
      <c r="AC931" s="569">
        <f t="shared" ref="AC931:AJ931" si="4352">SUM(AC240)</f>
        <v>0</v>
      </c>
      <c r="AD931" s="569">
        <f t="shared" si="4352"/>
        <v>0</v>
      </c>
      <c r="AE931" s="569">
        <f t="shared" si="4352"/>
        <v>0</v>
      </c>
      <c r="AF931" s="569">
        <f t="shared" si="4352"/>
        <v>0</v>
      </c>
      <c r="AG931" s="569">
        <f t="shared" si="4352"/>
        <v>0</v>
      </c>
      <c r="AH931" s="569">
        <f t="shared" si="4352"/>
        <v>0</v>
      </c>
      <c r="AI931" s="569">
        <f t="shared" si="4352"/>
        <v>0</v>
      </c>
      <c r="AJ931" s="569">
        <f t="shared" si="4352"/>
        <v>0</v>
      </c>
      <c r="AK931" s="568"/>
      <c r="AL931" s="569">
        <f t="shared" ref="AL931:AT931" si="4353">SUM(AL240)</f>
        <v>5200</v>
      </c>
      <c r="AM931" s="569">
        <f t="shared" si="4353"/>
        <v>4550</v>
      </c>
      <c r="AN931" s="569">
        <f t="shared" si="4353"/>
        <v>4444</v>
      </c>
      <c r="AO931" s="569">
        <f t="shared" si="4353"/>
        <v>2600</v>
      </c>
      <c r="AP931" s="569">
        <f t="shared" si="4353"/>
        <v>4485</v>
      </c>
      <c r="AQ931" s="569">
        <f t="shared" si="4353"/>
        <v>3250</v>
      </c>
      <c r="AR931" s="569">
        <f t="shared" si="4353"/>
        <v>7000</v>
      </c>
      <c r="AS931" s="569">
        <f t="shared" si="4353"/>
        <v>9100</v>
      </c>
      <c r="AT931" s="569">
        <f t="shared" si="4353"/>
        <v>4200</v>
      </c>
      <c r="AU931" s="569">
        <f t="shared" ref="AU931:BB931" si="4354">SUM(AU240)</f>
        <v>0</v>
      </c>
      <c r="AV931" s="569">
        <f t="shared" si="4354"/>
        <v>0</v>
      </c>
      <c r="AW931" s="569">
        <f t="shared" si="4354"/>
        <v>0</v>
      </c>
      <c r="AX931" s="569">
        <f t="shared" si="4354"/>
        <v>0</v>
      </c>
      <c r="AY931" s="569">
        <f t="shared" si="4354"/>
        <v>0</v>
      </c>
      <c r="AZ931" s="569">
        <f t="shared" si="4354"/>
        <v>0</v>
      </c>
      <c r="BA931" s="569">
        <f t="shared" si="4354"/>
        <v>0</v>
      </c>
      <c r="BB931" s="569">
        <f t="shared" si="4354"/>
        <v>0</v>
      </c>
      <c r="BC931" s="568"/>
      <c r="BD931" s="569">
        <f t="shared" ref="BD931:BL931" si="4355">SUM(BD240)</f>
        <v>7995</v>
      </c>
      <c r="BE931" s="569">
        <f t="shared" si="4355"/>
        <v>6490.0000000000009</v>
      </c>
      <c r="BF931" s="569">
        <f t="shared" si="4355"/>
        <v>9750</v>
      </c>
      <c r="BG931" s="569">
        <f t="shared" si="4355"/>
        <v>11900</v>
      </c>
      <c r="BH931" s="569">
        <f t="shared" si="4355"/>
        <v>9750</v>
      </c>
      <c r="BI931" s="569">
        <f t="shared" si="4355"/>
        <v>350</v>
      </c>
      <c r="BJ931" s="569">
        <f t="shared" si="4355"/>
        <v>12600</v>
      </c>
      <c r="BK931" s="569">
        <f t="shared" si="4355"/>
        <v>14000</v>
      </c>
      <c r="BL931" s="569">
        <f t="shared" si="4355"/>
        <v>10500</v>
      </c>
      <c r="BM931" s="569">
        <f t="shared" ref="BM931:BT931" si="4356">SUM(BM240)</f>
        <v>0</v>
      </c>
      <c r="BN931" s="569">
        <f t="shared" si="4356"/>
        <v>0</v>
      </c>
      <c r="BO931" s="569">
        <f t="shared" si="4356"/>
        <v>0</v>
      </c>
      <c r="BP931" s="569">
        <f t="shared" si="4356"/>
        <v>0</v>
      </c>
      <c r="BQ931" s="569">
        <f t="shared" si="4356"/>
        <v>0</v>
      </c>
      <c r="BR931" s="569">
        <f t="shared" si="4356"/>
        <v>0</v>
      </c>
      <c r="BS931" s="569">
        <f t="shared" si="4356"/>
        <v>0</v>
      </c>
      <c r="BT931" s="569">
        <f t="shared" si="4356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22"/>
        <v>0</v>
      </c>
      <c r="CA931" s="373">
        <f t="shared" si="4323"/>
        <v>37.333333333333336</v>
      </c>
      <c r="CB931" s="373">
        <f t="shared" si="4324"/>
        <v>2381.9333333333334</v>
      </c>
      <c r="CC931" s="373">
        <f t="shared" si="4325"/>
        <v>4622.333333333333</v>
      </c>
      <c r="CD931" s="1108">
        <f t="shared" ref="CD931:CD959" si="435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9">
        <f t="shared" si="4327"/>
        <v>0</v>
      </c>
      <c r="CF931" s="1110">
        <f t="shared" si="4327"/>
        <v>0</v>
      </c>
      <c r="CG931" s="1110">
        <f t="shared" si="4327"/>
        <v>0</v>
      </c>
      <c r="CH931" s="1110">
        <f t="shared" si="4327"/>
        <v>0</v>
      </c>
      <c r="CI931" s="1110">
        <f t="shared" si="4327"/>
        <v>0</v>
      </c>
      <c r="CJ931" s="1110">
        <f t="shared" si="4327"/>
        <v>0</v>
      </c>
      <c r="CK931" s="1111">
        <f t="shared" si="4327"/>
        <v>0</v>
      </c>
      <c r="CL931" s="1111">
        <f t="shared" si="4327"/>
        <v>350</v>
      </c>
      <c r="CM931" s="1111">
        <f t="shared" si="4327"/>
        <v>6490.0000000000009</v>
      </c>
      <c r="CN931" s="1110">
        <f t="shared" si="4327"/>
        <v>7995</v>
      </c>
      <c r="CO931" s="1110">
        <f t="shared" si="4327"/>
        <v>9750</v>
      </c>
      <c r="CP931" s="1110">
        <f t="shared" si="4327"/>
        <v>9750</v>
      </c>
      <c r="CQ931" s="1110">
        <f t="shared" si="4327"/>
        <v>10500</v>
      </c>
      <c r="CR931" s="1110">
        <f t="shared" si="4327"/>
        <v>11900</v>
      </c>
      <c r="CS931" s="1109">
        <f t="shared" si="4327"/>
        <v>12600</v>
      </c>
      <c r="CT931" s="1112">
        <f t="shared" si="4327"/>
        <v>14000</v>
      </c>
      <c r="CU931" s="324">
        <f t="shared" si="4328"/>
        <v>0</v>
      </c>
      <c r="CV931" s="325">
        <f t="shared" si="4329"/>
        <v>0</v>
      </c>
      <c r="CW931" s="326">
        <f t="shared" si="4330"/>
        <v>0</v>
      </c>
      <c r="CX931" s="326">
        <f t="shared" si="4331"/>
        <v>0</v>
      </c>
      <c r="CY931" s="326">
        <f t="shared" si="4332"/>
        <v>0</v>
      </c>
      <c r="CZ931" s="326">
        <f t="shared" si="4333"/>
        <v>0</v>
      </c>
      <c r="DA931" s="326">
        <f t="shared" si="4334"/>
        <v>0</v>
      </c>
      <c r="DB931" s="327">
        <f t="shared" si="4335"/>
        <v>0</v>
      </c>
      <c r="DC931" s="327">
        <f t="shared" si="4336"/>
        <v>350</v>
      </c>
      <c r="DD931" s="327">
        <f t="shared" si="4337"/>
        <v>6490.0000000000009</v>
      </c>
      <c r="DE931" s="326">
        <f t="shared" si="4338"/>
        <v>7995</v>
      </c>
      <c r="DF931" s="326">
        <f t="shared" si="4339"/>
        <v>9750</v>
      </c>
      <c r="DG931" s="326">
        <f t="shared" si="4340"/>
        <v>9750</v>
      </c>
      <c r="DH931" s="326">
        <f t="shared" si="4341"/>
        <v>10500</v>
      </c>
      <c r="DI931" s="326">
        <f t="shared" si="4342"/>
        <v>11900</v>
      </c>
      <c r="DJ931" s="325">
        <f t="shared" si="4343"/>
        <v>12600</v>
      </c>
      <c r="DK931" s="324">
        <f t="shared" si="4344"/>
        <v>14000</v>
      </c>
      <c r="DL931" s="428">
        <f t="shared" si="4345"/>
        <v>17</v>
      </c>
      <c r="DM931" s="66">
        <f t="shared" si="4346"/>
        <v>17</v>
      </c>
      <c r="DN931" s="66">
        <f t="shared" si="4347"/>
        <v>17</v>
      </c>
      <c r="DO931" s="66">
        <f t="shared" si="4348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58">SUM(B247)</f>
        <v>0</v>
      </c>
      <c r="C932" s="569">
        <f t="shared" si="4358"/>
        <v>0</v>
      </c>
      <c r="D932" s="569">
        <f t="shared" si="4358"/>
        <v>0</v>
      </c>
      <c r="E932" s="569">
        <f t="shared" si="4358"/>
        <v>0</v>
      </c>
      <c r="F932" s="569">
        <f t="shared" si="4358"/>
        <v>0</v>
      </c>
      <c r="G932" s="569">
        <f t="shared" si="4358"/>
        <v>0</v>
      </c>
      <c r="H932" s="569">
        <f t="shared" si="4358"/>
        <v>0</v>
      </c>
      <c r="I932" s="569">
        <f t="shared" si="4358"/>
        <v>0</v>
      </c>
      <c r="J932" s="569">
        <f t="shared" si="4358"/>
        <v>0</v>
      </c>
      <c r="K932" s="569">
        <f t="shared" ref="K932:R932" si="4359">SUM(K247)</f>
        <v>0</v>
      </c>
      <c r="L932" s="569">
        <f t="shared" si="4359"/>
        <v>0</v>
      </c>
      <c r="M932" s="569">
        <f t="shared" si="4359"/>
        <v>0</v>
      </c>
      <c r="N932" s="569">
        <f t="shared" si="4359"/>
        <v>0</v>
      </c>
      <c r="O932" s="569">
        <f t="shared" si="4359"/>
        <v>0</v>
      </c>
      <c r="P932" s="569">
        <f t="shared" si="4359"/>
        <v>0</v>
      </c>
      <c r="Q932" s="569">
        <f t="shared" si="4359"/>
        <v>0</v>
      </c>
      <c r="R932" s="569">
        <f t="shared" si="4359"/>
        <v>0</v>
      </c>
      <c r="S932" s="568"/>
      <c r="T932" s="569">
        <f t="shared" ref="T932:AB932" si="4360">SUM(T247)</f>
        <v>0</v>
      </c>
      <c r="U932" s="569">
        <f t="shared" si="4360"/>
        <v>0</v>
      </c>
      <c r="V932" s="569">
        <f t="shared" si="4360"/>
        <v>0</v>
      </c>
      <c r="W932" s="569">
        <f t="shared" si="4360"/>
        <v>0</v>
      </c>
      <c r="X932" s="569">
        <f t="shared" si="4360"/>
        <v>0</v>
      </c>
      <c r="Y932" s="569">
        <f t="shared" si="4360"/>
        <v>0</v>
      </c>
      <c r="Z932" s="569">
        <f t="shared" si="4360"/>
        <v>0</v>
      </c>
      <c r="AA932" s="569">
        <f t="shared" si="4360"/>
        <v>0</v>
      </c>
      <c r="AB932" s="569">
        <f t="shared" si="4360"/>
        <v>0</v>
      </c>
      <c r="AC932" s="569">
        <f t="shared" ref="AC932:AJ932" si="4361">SUM(AC247)</f>
        <v>0</v>
      </c>
      <c r="AD932" s="569">
        <f t="shared" si="4361"/>
        <v>0</v>
      </c>
      <c r="AE932" s="569">
        <f t="shared" si="4361"/>
        <v>0</v>
      </c>
      <c r="AF932" s="569">
        <f t="shared" si="4361"/>
        <v>0</v>
      </c>
      <c r="AG932" s="569">
        <f t="shared" si="4361"/>
        <v>0</v>
      </c>
      <c r="AH932" s="569">
        <f t="shared" si="4361"/>
        <v>0</v>
      </c>
      <c r="AI932" s="569">
        <f t="shared" si="4361"/>
        <v>0</v>
      </c>
      <c r="AJ932" s="569">
        <f t="shared" si="4361"/>
        <v>0</v>
      </c>
      <c r="AK932" s="568"/>
      <c r="AL932" s="569">
        <f t="shared" ref="AL932:AT932" si="4362">SUM(AL247)</f>
        <v>0</v>
      </c>
      <c r="AM932" s="569">
        <f t="shared" si="4362"/>
        <v>0</v>
      </c>
      <c r="AN932" s="569">
        <f t="shared" si="4362"/>
        <v>0</v>
      </c>
      <c r="AO932" s="569">
        <f t="shared" si="4362"/>
        <v>0</v>
      </c>
      <c r="AP932" s="569">
        <f t="shared" si="4362"/>
        <v>0</v>
      </c>
      <c r="AQ932" s="569">
        <f t="shared" si="4362"/>
        <v>180</v>
      </c>
      <c r="AR932" s="569">
        <f t="shared" si="4362"/>
        <v>0</v>
      </c>
      <c r="AS932" s="569">
        <f t="shared" si="4362"/>
        <v>0</v>
      </c>
      <c r="AT932" s="569">
        <f t="shared" si="4362"/>
        <v>0</v>
      </c>
      <c r="AU932" s="569">
        <f t="shared" ref="AU932:BB932" si="4363">SUM(AU247)</f>
        <v>0</v>
      </c>
      <c r="AV932" s="569">
        <f t="shared" si="4363"/>
        <v>0</v>
      </c>
      <c r="AW932" s="569">
        <f t="shared" si="4363"/>
        <v>0</v>
      </c>
      <c r="AX932" s="569">
        <f t="shared" si="4363"/>
        <v>0</v>
      </c>
      <c r="AY932" s="569">
        <f t="shared" si="4363"/>
        <v>0</v>
      </c>
      <c r="AZ932" s="569">
        <f t="shared" si="4363"/>
        <v>0</v>
      </c>
      <c r="BA932" s="569">
        <f t="shared" si="4363"/>
        <v>0</v>
      </c>
      <c r="BB932" s="569">
        <f t="shared" si="4363"/>
        <v>0</v>
      </c>
      <c r="BC932" s="568"/>
      <c r="BD932" s="569">
        <f t="shared" ref="BD932:BL932" si="4364">SUM(BD247)</f>
        <v>0</v>
      </c>
      <c r="BE932" s="569">
        <f t="shared" si="4364"/>
        <v>0</v>
      </c>
      <c r="BF932" s="569">
        <f t="shared" si="4364"/>
        <v>0</v>
      </c>
      <c r="BG932" s="569">
        <f t="shared" si="4364"/>
        <v>0</v>
      </c>
      <c r="BH932" s="569">
        <f t="shared" si="4364"/>
        <v>0</v>
      </c>
      <c r="BI932" s="569">
        <f t="shared" si="4364"/>
        <v>0</v>
      </c>
      <c r="BJ932" s="569">
        <f t="shared" si="4364"/>
        <v>0</v>
      </c>
      <c r="BK932" s="569">
        <f t="shared" si="4364"/>
        <v>0</v>
      </c>
      <c r="BL932" s="569">
        <f t="shared" si="4364"/>
        <v>0</v>
      </c>
      <c r="BM932" s="569">
        <f t="shared" ref="BM932:BT932" si="4365">SUM(BM247)</f>
        <v>0</v>
      </c>
      <c r="BN932" s="569">
        <f t="shared" si="4365"/>
        <v>0</v>
      </c>
      <c r="BO932" s="569">
        <f t="shared" si="4365"/>
        <v>0</v>
      </c>
      <c r="BP932" s="569">
        <f t="shared" si="4365"/>
        <v>0</v>
      </c>
      <c r="BQ932" s="569">
        <f t="shared" si="4365"/>
        <v>0</v>
      </c>
      <c r="BR932" s="569">
        <f t="shared" si="4365"/>
        <v>0</v>
      </c>
      <c r="BS932" s="569">
        <f t="shared" si="4365"/>
        <v>0</v>
      </c>
      <c r="BT932" s="569">
        <f t="shared" si="4365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22"/>
        <v>0</v>
      </c>
      <c r="CA932" s="373">
        <f t="shared" si="4323"/>
        <v>0</v>
      </c>
      <c r="CB932" s="373">
        <f t="shared" si="4324"/>
        <v>0</v>
      </c>
      <c r="CC932" s="373">
        <f t="shared" si="4325"/>
        <v>0</v>
      </c>
      <c r="CD932" s="1108">
        <f t="shared" si="4357"/>
        <v>0</v>
      </c>
      <c r="CE932" s="1109">
        <f t="shared" si="4327"/>
        <v>0</v>
      </c>
      <c r="CF932" s="1110">
        <f t="shared" si="4327"/>
        <v>0</v>
      </c>
      <c r="CG932" s="1110">
        <f t="shared" si="4327"/>
        <v>0</v>
      </c>
      <c r="CH932" s="1110">
        <f t="shared" si="4327"/>
        <v>0</v>
      </c>
      <c r="CI932" s="1110">
        <f t="shared" si="4327"/>
        <v>0</v>
      </c>
      <c r="CJ932" s="1110">
        <f t="shared" si="4327"/>
        <v>0</v>
      </c>
      <c r="CK932" s="1111">
        <f t="shared" si="4327"/>
        <v>0</v>
      </c>
      <c r="CL932" s="1111">
        <f t="shared" si="4327"/>
        <v>0</v>
      </c>
      <c r="CM932" s="1111">
        <f t="shared" si="4327"/>
        <v>0</v>
      </c>
      <c r="CN932" s="1110">
        <f t="shared" si="4327"/>
        <v>0</v>
      </c>
      <c r="CO932" s="1110">
        <f t="shared" si="4327"/>
        <v>0</v>
      </c>
      <c r="CP932" s="1110">
        <f t="shared" si="4327"/>
        <v>0</v>
      </c>
      <c r="CQ932" s="1110">
        <f t="shared" si="4327"/>
        <v>0</v>
      </c>
      <c r="CR932" s="1110">
        <f t="shared" si="4327"/>
        <v>0</v>
      </c>
      <c r="CS932" s="1109">
        <f t="shared" si="4327"/>
        <v>0</v>
      </c>
      <c r="CT932" s="1112">
        <f t="shared" si="4327"/>
        <v>0</v>
      </c>
      <c r="CU932" s="324">
        <f t="shared" si="4328"/>
        <v>0</v>
      </c>
      <c r="CV932" s="325">
        <f t="shared" si="4329"/>
        <v>0</v>
      </c>
      <c r="CW932" s="326">
        <f t="shared" si="4330"/>
        <v>0</v>
      </c>
      <c r="CX932" s="326">
        <f t="shared" si="4331"/>
        <v>0</v>
      </c>
      <c r="CY932" s="326">
        <f t="shared" si="4332"/>
        <v>0</v>
      </c>
      <c r="CZ932" s="326">
        <f t="shared" si="4333"/>
        <v>0</v>
      </c>
      <c r="DA932" s="326">
        <f t="shared" si="4334"/>
        <v>0</v>
      </c>
      <c r="DB932" s="327">
        <f t="shared" si="4335"/>
        <v>0</v>
      </c>
      <c r="DC932" s="327">
        <f t="shared" si="4336"/>
        <v>0</v>
      </c>
      <c r="DD932" s="327">
        <f t="shared" si="4337"/>
        <v>0</v>
      </c>
      <c r="DE932" s="326">
        <f t="shared" si="4338"/>
        <v>0</v>
      </c>
      <c r="DF932" s="326">
        <f t="shared" si="4339"/>
        <v>0</v>
      </c>
      <c r="DG932" s="326">
        <f t="shared" si="4340"/>
        <v>0</v>
      </c>
      <c r="DH932" s="326">
        <f t="shared" si="4341"/>
        <v>0</v>
      </c>
      <c r="DI932" s="326">
        <f t="shared" si="4342"/>
        <v>0</v>
      </c>
      <c r="DJ932" s="325">
        <f t="shared" si="4343"/>
        <v>0</v>
      </c>
      <c r="DK932" s="324">
        <f t="shared" si="4344"/>
        <v>0</v>
      </c>
      <c r="DL932" s="428">
        <f t="shared" si="4345"/>
        <v>17</v>
      </c>
      <c r="DM932" s="66">
        <f t="shared" si="4346"/>
        <v>17</v>
      </c>
      <c r="DN932" s="66">
        <f t="shared" si="4347"/>
        <v>17</v>
      </c>
      <c r="DO932" s="66">
        <f t="shared" si="4348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66">SUM(B254)</f>
        <v>0</v>
      </c>
      <c r="C933" s="569">
        <f t="shared" si="4366"/>
        <v>0</v>
      </c>
      <c r="D933" s="569">
        <f t="shared" si="4366"/>
        <v>0</v>
      </c>
      <c r="E933" s="569">
        <f t="shared" si="4366"/>
        <v>0</v>
      </c>
      <c r="F933" s="569">
        <f t="shared" si="4366"/>
        <v>0</v>
      </c>
      <c r="G933" s="569">
        <f t="shared" si="4366"/>
        <v>0</v>
      </c>
      <c r="H933" s="569">
        <f t="shared" si="4366"/>
        <v>0</v>
      </c>
      <c r="I933" s="569">
        <f t="shared" si="4366"/>
        <v>0</v>
      </c>
      <c r="J933" s="569">
        <f t="shared" si="4366"/>
        <v>0</v>
      </c>
      <c r="K933" s="569">
        <f t="shared" ref="K933:R933" si="4367">SUM(K254)</f>
        <v>0</v>
      </c>
      <c r="L933" s="569">
        <f t="shared" si="4367"/>
        <v>0</v>
      </c>
      <c r="M933" s="569">
        <f t="shared" si="4367"/>
        <v>0</v>
      </c>
      <c r="N933" s="569">
        <f t="shared" si="4367"/>
        <v>0</v>
      </c>
      <c r="O933" s="569">
        <f t="shared" si="4367"/>
        <v>0</v>
      </c>
      <c r="P933" s="569">
        <f t="shared" si="4367"/>
        <v>0</v>
      </c>
      <c r="Q933" s="569">
        <f t="shared" si="4367"/>
        <v>0</v>
      </c>
      <c r="R933" s="569">
        <f t="shared" si="4367"/>
        <v>0</v>
      </c>
      <c r="S933" s="568"/>
      <c r="T933" s="569">
        <f t="shared" ref="T933:AB933" si="4368">SUM(T254)</f>
        <v>0</v>
      </c>
      <c r="U933" s="569">
        <f t="shared" si="4368"/>
        <v>0</v>
      </c>
      <c r="V933" s="569">
        <f t="shared" si="4368"/>
        <v>0</v>
      </c>
      <c r="W933" s="569">
        <f t="shared" si="4368"/>
        <v>0</v>
      </c>
      <c r="X933" s="569">
        <f t="shared" si="4368"/>
        <v>0</v>
      </c>
      <c r="Y933" s="569">
        <f t="shared" si="4368"/>
        <v>0</v>
      </c>
      <c r="Z933" s="569">
        <f t="shared" si="4368"/>
        <v>0</v>
      </c>
      <c r="AA933" s="569">
        <f t="shared" si="4368"/>
        <v>0</v>
      </c>
      <c r="AB933" s="569">
        <f t="shared" si="4368"/>
        <v>0</v>
      </c>
      <c r="AC933" s="569">
        <f t="shared" ref="AC933:AJ933" si="4369">SUM(AC254)</f>
        <v>0</v>
      </c>
      <c r="AD933" s="569">
        <f t="shared" si="4369"/>
        <v>0</v>
      </c>
      <c r="AE933" s="569">
        <f t="shared" si="4369"/>
        <v>0</v>
      </c>
      <c r="AF933" s="569">
        <f t="shared" si="4369"/>
        <v>0</v>
      </c>
      <c r="AG933" s="569">
        <f t="shared" si="4369"/>
        <v>0</v>
      </c>
      <c r="AH933" s="569">
        <f t="shared" si="4369"/>
        <v>0</v>
      </c>
      <c r="AI933" s="569">
        <f t="shared" si="4369"/>
        <v>0</v>
      </c>
      <c r="AJ933" s="569">
        <f t="shared" si="4369"/>
        <v>0</v>
      </c>
      <c r="AK933" s="568"/>
      <c r="AL933" s="569">
        <f t="shared" ref="AL933:AT933" si="4370">SUM(AL254)</f>
        <v>0</v>
      </c>
      <c r="AM933" s="569">
        <f t="shared" si="4370"/>
        <v>0</v>
      </c>
      <c r="AN933" s="569">
        <f t="shared" si="4370"/>
        <v>0</v>
      </c>
      <c r="AO933" s="569">
        <f t="shared" si="4370"/>
        <v>0</v>
      </c>
      <c r="AP933" s="569">
        <f t="shared" si="4370"/>
        <v>0</v>
      </c>
      <c r="AQ933" s="569">
        <f t="shared" si="4370"/>
        <v>0</v>
      </c>
      <c r="AR933" s="569">
        <f t="shared" si="4370"/>
        <v>0</v>
      </c>
      <c r="AS933" s="569">
        <f t="shared" si="4370"/>
        <v>0</v>
      </c>
      <c r="AT933" s="569">
        <f t="shared" si="4370"/>
        <v>0</v>
      </c>
      <c r="AU933" s="569">
        <f t="shared" ref="AU933:BB933" si="4371">SUM(AU254)</f>
        <v>0</v>
      </c>
      <c r="AV933" s="569">
        <f t="shared" si="4371"/>
        <v>0</v>
      </c>
      <c r="AW933" s="569">
        <f t="shared" si="4371"/>
        <v>0</v>
      </c>
      <c r="AX933" s="569">
        <f t="shared" si="4371"/>
        <v>0</v>
      </c>
      <c r="AY933" s="569">
        <f t="shared" si="4371"/>
        <v>0</v>
      </c>
      <c r="AZ933" s="569">
        <f t="shared" si="4371"/>
        <v>0</v>
      </c>
      <c r="BA933" s="569">
        <f t="shared" si="4371"/>
        <v>0</v>
      </c>
      <c r="BB933" s="569">
        <f t="shared" si="4371"/>
        <v>0</v>
      </c>
      <c r="BC933" s="568"/>
      <c r="BD933" s="569">
        <f t="shared" ref="BD933:BL933" si="4372">SUM(BD254)</f>
        <v>0</v>
      </c>
      <c r="BE933" s="569">
        <f t="shared" si="4372"/>
        <v>0</v>
      </c>
      <c r="BF933" s="569">
        <f t="shared" si="4372"/>
        <v>0</v>
      </c>
      <c r="BG933" s="569">
        <f t="shared" si="4372"/>
        <v>0</v>
      </c>
      <c r="BH933" s="569">
        <f t="shared" si="4372"/>
        <v>0</v>
      </c>
      <c r="BI933" s="569">
        <f t="shared" si="4372"/>
        <v>0</v>
      </c>
      <c r="BJ933" s="569">
        <f t="shared" si="4372"/>
        <v>0</v>
      </c>
      <c r="BK933" s="569">
        <f t="shared" si="4372"/>
        <v>0</v>
      </c>
      <c r="BL933" s="569">
        <f t="shared" si="4372"/>
        <v>0</v>
      </c>
      <c r="BM933" s="569">
        <f t="shared" ref="BM933:BT933" si="4373">SUM(BM254)</f>
        <v>0</v>
      </c>
      <c r="BN933" s="569">
        <f t="shared" si="4373"/>
        <v>0</v>
      </c>
      <c r="BO933" s="569">
        <f t="shared" si="4373"/>
        <v>0</v>
      </c>
      <c r="BP933" s="569">
        <f t="shared" si="4373"/>
        <v>0</v>
      </c>
      <c r="BQ933" s="569">
        <f t="shared" si="4373"/>
        <v>0</v>
      </c>
      <c r="BR933" s="569">
        <f t="shared" si="4373"/>
        <v>0</v>
      </c>
      <c r="BS933" s="569">
        <f t="shared" si="4373"/>
        <v>0</v>
      </c>
      <c r="BT933" s="569">
        <f t="shared" si="4373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22"/>
        <v>0</v>
      </c>
      <c r="CA933" s="373">
        <f t="shared" si="4323"/>
        <v>0</v>
      </c>
      <c r="CB933" s="373">
        <f t="shared" si="4324"/>
        <v>0</v>
      </c>
      <c r="CC933" s="373">
        <f t="shared" si="4325"/>
        <v>0</v>
      </c>
      <c r="CD933" s="1108">
        <f t="shared" si="4357"/>
        <v>0</v>
      </c>
      <c r="CE933" s="1109">
        <f t="shared" si="4327"/>
        <v>0</v>
      </c>
      <c r="CF933" s="1110">
        <f t="shared" si="4327"/>
        <v>0</v>
      </c>
      <c r="CG933" s="1110">
        <f t="shared" si="4327"/>
        <v>0</v>
      </c>
      <c r="CH933" s="1110">
        <f t="shared" si="4327"/>
        <v>0</v>
      </c>
      <c r="CI933" s="1110">
        <f t="shared" si="4327"/>
        <v>0</v>
      </c>
      <c r="CJ933" s="1110">
        <f t="shared" si="4327"/>
        <v>0</v>
      </c>
      <c r="CK933" s="1111">
        <f t="shared" si="4327"/>
        <v>0</v>
      </c>
      <c r="CL933" s="1111">
        <f t="shared" si="4327"/>
        <v>0</v>
      </c>
      <c r="CM933" s="1111">
        <f t="shared" si="4327"/>
        <v>0</v>
      </c>
      <c r="CN933" s="1110">
        <f t="shared" si="4327"/>
        <v>0</v>
      </c>
      <c r="CO933" s="1110">
        <f t="shared" si="4327"/>
        <v>0</v>
      </c>
      <c r="CP933" s="1110">
        <f t="shared" si="4327"/>
        <v>0</v>
      </c>
      <c r="CQ933" s="1110">
        <f t="shared" si="4327"/>
        <v>0</v>
      </c>
      <c r="CR933" s="1110">
        <f t="shared" si="4327"/>
        <v>0</v>
      </c>
      <c r="CS933" s="1109">
        <f t="shared" si="4327"/>
        <v>0</v>
      </c>
      <c r="CT933" s="1112">
        <f t="shared" si="4327"/>
        <v>0</v>
      </c>
      <c r="CU933" s="324">
        <f t="shared" si="4328"/>
        <v>0</v>
      </c>
      <c r="CV933" s="325">
        <f t="shared" si="4329"/>
        <v>0</v>
      </c>
      <c r="CW933" s="326">
        <f t="shared" si="4330"/>
        <v>0</v>
      </c>
      <c r="CX933" s="326">
        <f t="shared" si="4331"/>
        <v>0</v>
      </c>
      <c r="CY933" s="326">
        <f t="shared" si="4332"/>
        <v>0</v>
      </c>
      <c r="CZ933" s="326">
        <f t="shared" si="4333"/>
        <v>0</v>
      </c>
      <c r="DA933" s="326">
        <f t="shared" si="4334"/>
        <v>0</v>
      </c>
      <c r="DB933" s="327">
        <f t="shared" si="4335"/>
        <v>0</v>
      </c>
      <c r="DC933" s="327">
        <f t="shared" si="4336"/>
        <v>0</v>
      </c>
      <c r="DD933" s="327">
        <f t="shared" si="4337"/>
        <v>0</v>
      </c>
      <c r="DE933" s="326">
        <f t="shared" si="4338"/>
        <v>0</v>
      </c>
      <c r="DF933" s="326">
        <f t="shared" si="4339"/>
        <v>0</v>
      </c>
      <c r="DG933" s="326">
        <f t="shared" si="4340"/>
        <v>0</v>
      </c>
      <c r="DH933" s="326">
        <f t="shared" si="4341"/>
        <v>0</v>
      </c>
      <c r="DI933" s="326">
        <f t="shared" si="4342"/>
        <v>0</v>
      </c>
      <c r="DJ933" s="325">
        <f t="shared" si="4343"/>
        <v>0</v>
      </c>
      <c r="DK933" s="324">
        <f t="shared" si="4344"/>
        <v>0</v>
      </c>
      <c r="DL933" s="428">
        <f t="shared" si="4345"/>
        <v>17</v>
      </c>
      <c r="DM933" s="66">
        <f t="shared" si="4346"/>
        <v>17</v>
      </c>
      <c r="DN933" s="66">
        <f t="shared" si="4347"/>
        <v>17</v>
      </c>
      <c r="DO933" s="66">
        <f t="shared" si="4348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374">SUM(B261)</f>
        <v>0</v>
      </c>
      <c r="C934" s="569">
        <f t="shared" si="4374"/>
        <v>0</v>
      </c>
      <c r="D934" s="569">
        <f t="shared" si="4374"/>
        <v>0</v>
      </c>
      <c r="E934" s="569">
        <f t="shared" si="4374"/>
        <v>0</v>
      </c>
      <c r="F934" s="569">
        <f t="shared" si="4374"/>
        <v>0</v>
      </c>
      <c r="G934" s="569">
        <f t="shared" si="4374"/>
        <v>0</v>
      </c>
      <c r="H934" s="569">
        <f t="shared" si="4374"/>
        <v>0</v>
      </c>
      <c r="I934" s="569">
        <f t="shared" si="4374"/>
        <v>0</v>
      </c>
      <c r="J934" s="569">
        <f t="shared" si="4374"/>
        <v>0</v>
      </c>
      <c r="K934" s="569">
        <f t="shared" ref="K934:R934" si="4375">SUM(K261)</f>
        <v>0</v>
      </c>
      <c r="L934" s="569">
        <f t="shared" si="4375"/>
        <v>0</v>
      </c>
      <c r="M934" s="569">
        <f t="shared" si="4375"/>
        <v>0</v>
      </c>
      <c r="N934" s="569">
        <f t="shared" si="4375"/>
        <v>0</v>
      </c>
      <c r="O934" s="569">
        <f t="shared" si="4375"/>
        <v>0</v>
      </c>
      <c r="P934" s="569">
        <f t="shared" si="4375"/>
        <v>0</v>
      </c>
      <c r="Q934" s="569">
        <f t="shared" si="4375"/>
        <v>0</v>
      </c>
      <c r="R934" s="569">
        <f t="shared" si="4375"/>
        <v>0</v>
      </c>
      <c r="S934" s="568"/>
      <c r="T934" s="569">
        <f t="shared" ref="T934:AB934" si="4376">SUM(T261)</f>
        <v>0</v>
      </c>
      <c r="U934" s="569">
        <f t="shared" si="4376"/>
        <v>0</v>
      </c>
      <c r="V934" s="569">
        <f t="shared" si="4376"/>
        <v>0</v>
      </c>
      <c r="W934" s="569">
        <f t="shared" si="4376"/>
        <v>0</v>
      </c>
      <c r="X934" s="569">
        <f t="shared" si="4376"/>
        <v>0</v>
      </c>
      <c r="Y934" s="569">
        <f t="shared" si="4376"/>
        <v>0</v>
      </c>
      <c r="Z934" s="569">
        <f t="shared" si="4376"/>
        <v>0</v>
      </c>
      <c r="AA934" s="569">
        <f t="shared" si="4376"/>
        <v>0</v>
      </c>
      <c r="AB934" s="569">
        <f t="shared" si="4376"/>
        <v>0</v>
      </c>
      <c r="AC934" s="569">
        <f t="shared" ref="AC934:AJ934" si="4377">SUM(AC261)</f>
        <v>0</v>
      </c>
      <c r="AD934" s="569">
        <f t="shared" si="4377"/>
        <v>0</v>
      </c>
      <c r="AE934" s="569">
        <f t="shared" si="4377"/>
        <v>0</v>
      </c>
      <c r="AF934" s="569">
        <f t="shared" si="4377"/>
        <v>0</v>
      </c>
      <c r="AG934" s="569">
        <f t="shared" si="4377"/>
        <v>0</v>
      </c>
      <c r="AH934" s="569">
        <f t="shared" si="4377"/>
        <v>0</v>
      </c>
      <c r="AI934" s="569">
        <f t="shared" si="4377"/>
        <v>0</v>
      </c>
      <c r="AJ934" s="569">
        <f t="shared" si="4377"/>
        <v>0</v>
      </c>
      <c r="AK934" s="568"/>
      <c r="AL934" s="569">
        <f t="shared" ref="AL934:AT934" si="4378">SUM(AL261)</f>
        <v>0</v>
      </c>
      <c r="AM934" s="569">
        <f t="shared" si="4378"/>
        <v>0</v>
      </c>
      <c r="AN934" s="569">
        <f t="shared" si="4378"/>
        <v>0</v>
      </c>
      <c r="AO934" s="569">
        <f t="shared" si="4378"/>
        <v>0</v>
      </c>
      <c r="AP934" s="569">
        <f t="shared" si="4378"/>
        <v>0</v>
      </c>
      <c r="AQ934" s="569">
        <f t="shared" si="4378"/>
        <v>0</v>
      </c>
      <c r="AR934" s="569">
        <f t="shared" si="4378"/>
        <v>0</v>
      </c>
      <c r="AS934" s="569">
        <f t="shared" si="4378"/>
        <v>0</v>
      </c>
      <c r="AT934" s="569">
        <f t="shared" si="4378"/>
        <v>0</v>
      </c>
      <c r="AU934" s="569">
        <f t="shared" ref="AU934:BB934" si="4379">SUM(AU261)</f>
        <v>0</v>
      </c>
      <c r="AV934" s="569">
        <f t="shared" si="4379"/>
        <v>0</v>
      </c>
      <c r="AW934" s="569">
        <f t="shared" si="4379"/>
        <v>0</v>
      </c>
      <c r="AX934" s="569">
        <f t="shared" si="4379"/>
        <v>0</v>
      </c>
      <c r="AY934" s="569">
        <f t="shared" si="4379"/>
        <v>0</v>
      </c>
      <c r="AZ934" s="569">
        <f t="shared" si="4379"/>
        <v>0</v>
      </c>
      <c r="BA934" s="569">
        <f t="shared" si="4379"/>
        <v>0</v>
      </c>
      <c r="BB934" s="569">
        <f t="shared" si="4379"/>
        <v>0</v>
      </c>
      <c r="BC934" s="568"/>
      <c r="BD934" s="569">
        <f t="shared" ref="BD934:BL934" si="4380">SUM(BD261)</f>
        <v>0</v>
      </c>
      <c r="BE934" s="569">
        <f t="shared" si="4380"/>
        <v>0</v>
      </c>
      <c r="BF934" s="569">
        <f t="shared" si="4380"/>
        <v>0</v>
      </c>
      <c r="BG934" s="569">
        <f t="shared" si="4380"/>
        <v>0</v>
      </c>
      <c r="BH934" s="569">
        <f t="shared" si="4380"/>
        <v>0</v>
      </c>
      <c r="BI934" s="569">
        <f t="shared" si="4380"/>
        <v>0</v>
      </c>
      <c r="BJ934" s="569">
        <f t="shared" si="4380"/>
        <v>0</v>
      </c>
      <c r="BK934" s="569">
        <f t="shared" si="4380"/>
        <v>0</v>
      </c>
      <c r="BL934" s="569">
        <f t="shared" si="4380"/>
        <v>0</v>
      </c>
      <c r="BM934" s="569">
        <f t="shared" ref="BM934:BT934" si="4381">SUM(BM261)</f>
        <v>0</v>
      </c>
      <c r="BN934" s="569">
        <f t="shared" si="4381"/>
        <v>0</v>
      </c>
      <c r="BO934" s="569">
        <f t="shared" si="4381"/>
        <v>0</v>
      </c>
      <c r="BP934" s="569">
        <f t="shared" si="4381"/>
        <v>0</v>
      </c>
      <c r="BQ934" s="569">
        <f t="shared" si="4381"/>
        <v>0</v>
      </c>
      <c r="BR934" s="569">
        <f t="shared" si="4381"/>
        <v>0</v>
      </c>
      <c r="BS934" s="569">
        <f t="shared" si="4381"/>
        <v>0</v>
      </c>
      <c r="BT934" s="569">
        <f t="shared" si="4381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22"/>
        <v>0</v>
      </c>
      <c r="CA934" s="373">
        <f t="shared" si="4323"/>
        <v>0</v>
      </c>
      <c r="CB934" s="373">
        <f t="shared" si="4324"/>
        <v>0</v>
      </c>
      <c r="CC934" s="373">
        <f t="shared" si="4325"/>
        <v>0</v>
      </c>
      <c r="CD934" s="1108">
        <f t="shared" si="4357"/>
        <v>0</v>
      </c>
      <c r="CE934" s="1109">
        <f t="shared" si="4327"/>
        <v>0</v>
      </c>
      <c r="CF934" s="1110">
        <f t="shared" si="4327"/>
        <v>0</v>
      </c>
      <c r="CG934" s="1110">
        <f t="shared" si="4327"/>
        <v>0</v>
      </c>
      <c r="CH934" s="1110">
        <f t="shared" si="4327"/>
        <v>0</v>
      </c>
      <c r="CI934" s="1110">
        <f t="shared" si="4327"/>
        <v>0</v>
      </c>
      <c r="CJ934" s="1110">
        <f t="shared" si="4327"/>
        <v>0</v>
      </c>
      <c r="CK934" s="1111">
        <f t="shared" si="4327"/>
        <v>0</v>
      </c>
      <c r="CL934" s="1111">
        <f t="shared" si="4327"/>
        <v>0</v>
      </c>
      <c r="CM934" s="1111">
        <f t="shared" si="4327"/>
        <v>0</v>
      </c>
      <c r="CN934" s="1110">
        <f t="shared" si="4327"/>
        <v>0</v>
      </c>
      <c r="CO934" s="1110">
        <f t="shared" si="4327"/>
        <v>0</v>
      </c>
      <c r="CP934" s="1110">
        <f t="shared" si="4327"/>
        <v>0</v>
      </c>
      <c r="CQ934" s="1110">
        <f t="shared" si="4327"/>
        <v>0</v>
      </c>
      <c r="CR934" s="1110">
        <f t="shared" si="4327"/>
        <v>0</v>
      </c>
      <c r="CS934" s="1109">
        <f t="shared" si="4327"/>
        <v>0</v>
      </c>
      <c r="CT934" s="1112">
        <f t="shared" si="4327"/>
        <v>0</v>
      </c>
      <c r="CU934" s="324">
        <f t="shared" si="4328"/>
        <v>0</v>
      </c>
      <c r="CV934" s="325">
        <f t="shared" si="4329"/>
        <v>0</v>
      </c>
      <c r="CW934" s="326">
        <f t="shared" si="4330"/>
        <v>0</v>
      </c>
      <c r="CX934" s="326">
        <f t="shared" si="4331"/>
        <v>0</v>
      </c>
      <c r="CY934" s="326">
        <f t="shared" si="4332"/>
        <v>0</v>
      </c>
      <c r="CZ934" s="326">
        <f t="shared" si="4333"/>
        <v>0</v>
      </c>
      <c r="DA934" s="326">
        <f t="shared" si="4334"/>
        <v>0</v>
      </c>
      <c r="DB934" s="327">
        <f t="shared" si="4335"/>
        <v>0</v>
      </c>
      <c r="DC934" s="327">
        <f t="shared" si="4336"/>
        <v>0</v>
      </c>
      <c r="DD934" s="327">
        <f t="shared" si="4337"/>
        <v>0</v>
      </c>
      <c r="DE934" s="326">
        <f t="shared" si="4338"/>
        <v>0</v>
      </c>
      <c r="DF934" s="326">
        <f t="shared" si="4339"/>
        <v>0</v>
      </c>
      <c r="DG934" s="326">
        <f t="shared" si="4340"/>
        <v>0</v>
      </c>
      <c r="DH934" s="326">
        <f t="shared" si="4341"/>
        <v>0</v>
      </c>
      <c r="DI934" s="326">
        <f t="shared" si="4342"/>
        <v>0</v>
      </c>
      <c r="DJ934" s="325">
        <f t="shared" si="4343"/>
        <v>0</v>
      </c>
      <c r="DK934" s="324">
        <f t="shared" si="4344"/>
        <v>0</v>
      </c>
      <c r="DL934" s="428">
        <f t="shared" si="4345"/>
        <v>17</v>
      </c>
      <c r="DM934" s="66">
        <f t="shared" si="4346"/>
        <v>17</v>
      </c>
      <c r="DN934" s="66">
        <f t="shared" si="4347"/>
        <v>17</v>
      </c>
      <c r="DO934" s="66">
        <f t="shared" si="4348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382">SUM(B268)</f>
        <v>700</v>
      </c>
      <c r="C935" s="569">
        <f t="shared" si="4382"/>
        <v>0</v>
      </c>
      <c r="D935" s="569">
        <f t="shared" si="4382"/>
        <v>0</v>
      </c>
      <c r="E935" s="569">
        <f t="shared" si="4382"/>
        <v>0</v>
      </c>
      <c r="F935" s="569">
        <f t="shared" si="4382"/>
        <v>0</v>
      </c>
      <c r="G935" s="569">
        <f t="shared" si="4382"/>
        <v>0</v>
      </c>
      <c r="H935" s="569">
        <f t="shared" si="4382"/>
        <v>0</v>
      </c>
      <c r="I935" s="569">
        <f t="shared" si="4382"/>
        <v>0</v>
      </c>
      <c r="J935" s="569">
        <f t="shared" si="4382"/>
        <v>0</v>
      </c>
      <c r="K935" s="569">
        <f t="shared" ref="K935:R935" si="4383">SUM(K268)</f>
        <v>0</v>
      </c>
      <c r="L935" s="569">
        <f t="shared" si="4383"/>
        <v>0</v>
      </c>
      <c r="M935" s="569">
        <f t="shared" si="4383"/>
        <v>0</v>
      </c>
      <c r="N935" s="569">
        <f t="shared" si="4383"/>
        <v>0</v>
      </c>
      <c r="O935" s="569">
        <f t="shared" si="4383"/>
        <v>0</v>
      </c>
      <c r="P935" s="569">
        <f t="shared" si="4383"/>
        <v>0</v>
      </c>
      <c r="Q935" s="569">
        <f t="shared" si="4383"/>
        <v>0</v>
      </c>
      <c r="R935" s="569">
        <f t="shared" si="4383"/>
        <v>0</v>
      </c>
      <c r="S935" s="568"/>
      <c r="T935" s="569">
        <f t="shared" ref="T935:AB935" si="4384">SUM(T268)</f>
        <v>0</v>
      </c>
      <c r="U935" s="569">
        <f t="shared" si="4384"/>
        <v>0</v>
      </c>
      <c r="V935" s="569">
        <f t="shared" si="4384"/>
        <v>0</v>
      </c>
      <c r="W935" s="569">
        <f t="shared" si="4384"/>
        <v>0</v>
      </c>
      <c r="X935" s="569">
        <f t="shared" si="4384"/>
        <v>0</v>
      </c>
      <c r="Y935" s="569">
        <f t="shared" si="4384"/>
        <v>0</v>
      </c>
      <c r="Z935" s="569">
        <f t="shared" si="4384"/>
        <v>0</v>
      </c>
      <c r="AA935" s="569">
        <f t="shared" si="4384"/>
        <v>0</v>
      </c>
      <c r="AB935" s="569">
        <f t="shared" si="4384"/>
        <v>0</v>
      </c>
      <c r="AC935" s="569">
        <f t="shared" ref="AC935:AJ935" si="4385">SUM(AC268)</f>
        <v>0</v>
      </c>
      <c r="AD935" s="569">
        <f t="shared" si="4385"/>
        <v>0</v>
      </c>
      <c r="AE935" s="569">
        <f t="shared" si="4385"/>
        <v>0</v>
      </c>
      <c r="AF935" s="569">
        <f t="shared" si="4385"/>
        <v>0</v>
      </c>
      <c r="AG935" s="569">
        <f t="shared" si="4385"/>
        <v>0</v>
      </c>
      <c r="AH935" s="569">
        <f t="shared" si="4385"/>
        <v>0</v>
      </c>
      <c r="AI935" s="569">
        <f t="shared" si="4385"/>
        <v>0</v>
      </c>
      <c r="AJ935" s="569">
        <f t="shared" si="4385"/>
        <v>0</v>
      </c>
      <c r="AK935" s="568"/>
      <c r="AL935" s="569">
        <f t="shared" ref="AL935:AT935" si="4386">SUM(AL268)</f>
        <v>1250</v>
      </c>
      <c r="AM935" s="569">
        <f t="shared" si="4386"/>
        <v>0</v>
      </c>
      <c r="AN935" s="569">
        <f t="shared" si="4386"/>
        <v>0</v>
      </c>
      <c r="AO935" s="569">
        <f t="shared" si="4386"/>
        <v>0</v>
      </c>
      <c r="AP935" s="569">
        <f t="shared" si="4386"/>
        <v>0</v>
      </c>
      <c r="AQ935" s="569">
        <f t="shared" si="4386"/>
        <v>0</v>
      </c>
      <c r="AR935" s="569">
        <f t="shared" si="4386"/>
        <v>0</v>
      </c>
      <c r="AS935" s="569">
        <f t="shared" si="4386"/>
        <v>0</v>
      </c>
      <c r="AT935" s="569">
        <f t="shared" si="4386"/>
        <v>0</v>
      </c>
      <c r="AU935" s="569">
        <f t="shared" ref="AU935:BB935" si="4387">SUM(AU268)</f>
        <v>0</v>
      </c>
      <c r="AV935" s="569">
        <f t="shared" si="4387"/>
        <v>0</v>
      </c>
      <c r="AW935" s="569">
        <f t="shared" si="4387"/>
        <v>0</v>
      </c>
      <c r="AX935" s="569">
        <f t="shared" si="4387"/>
        <v>0</v>
      </c>
      <c r="AY935" s="569">
        <f t="shared" si="4387"/>
        <v>0</v>
      </c>
      <c r="AZ935" s="569">
        <f t="shared" si="4387"/>
        <v>0</v>
      </c>
      <c r="BA935" s="569">
        <f t="shared" si="4387"/>
        <v>0</v>
      </c>
      <c r="BB935" s="569">
        <f t="shared" si="4387"/>
        <v>0</v>
      </c>
      <c r="BC935" s="568"/>
      <c r="BD935" s="569">
        <f t="shared" ref="BD935:BL935" si="4388">SUM(BD268)</f>
        <v>900</v>
      </c>
      <c r="BE935" s="569">
        <f t="shared" si="4388"/>
        <v>750</v>
      </c>
      <c r="BF935" s="569">
        <f t="shared" si="4388"/>
        <v>2000</v>
      </c>
      <c r="BG935" s="569">
        <f t="shared" si="4388"/>
        <v>0</v>
      </c>
      <c r="BH935" s="569">
        <f t="shared" si="4388"/>
        <v>150</v>
      </c>
      <c r="BI935" s="569">
        <f t="shared" si="4388"/>
        <v>0</v>
      </c>
      <c r="BJ935" s="569">
        <f t="shared" si="4388"/>
        <v>400</v>
      </c>
      <c r="BK935" s="569">
        <f t="shared" si="4388"/>
        <v>0</v>
      </c>
      <c r="BL935" s="569">
        <f t="shared" si="4388"/>
        <v>0</v>
      </c>
      <c r="BM935" s="569">
        <f t="shared" ref="BM935:BT935" si="4389">SUM(BM268)</f>
        <v>0</v>
      </c>
      <c r="BN935" s="569">
        <f t="shared" si="4389"/>
        <v>0</v>
      </c>
      <c r="BO935" s="569">
        <f t="shared" si="4389"/>
        <v>0</v>
      </c>
      <c r="BP935" s="569">
        <f t="shared" si="4389"/>
        <v>0</v>
      </c>
      <c r="BQ935" s="569">
        <f t="shared" si="4389"/>
        <v>0</v>
      </c>
      <c r="BR935" s="569">
        <f t="shared" si="4389"/>
        <v>0</v>
      </c>
      <c r="BS935" s="569">
        <f t="shared" si="4389"/>
        <v>0</v>
      </c>
      <c r="BT935" s="569">
        <f t="shared" si="4389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22"/>
        <v>0</v>
      </c>
      <c r="CA935" s="373">
        <f t="shared" si="4323"/>
        <v>0</v>
      </c>
      <c r="CB935" s="373">
        <f t="shared" si="4324"/>
        <v>0</v>
      </c>
      <c r="CC935" s="373">
        <f t="shared" si="4325"/>
        <v>146.66666666666666</v>
      </c>
      <c r="CD935" s="1108">
        <f t="shared" si="4357"/>
        <v>0</v>
      </c>
      <c r="CE935" s="1109">
        <f t="shared" si="4327"/>
        <v>0</v>
      </c>
      <c r="CF935" s="1110">
        <f t="shared" si="4327"/>
        <v>0</v>
      </c>
      <c r="CG935" s="1110">
        <f t="shared" si="4327"/>
        <v>0</v>
      </c>
      <c r="CH935" s="1110">
        <f t="shared" si="4327"/>
        <v>0</v>
      </c>
      <c r="CI935" s="1110">
        <f t="shared" si="4327"/>
        <v>0</v>
      </c>
      <c r="CJ935" s="1110">
        <f t="shared" si="4327"/>
        <v>0</v>
      </c>
      <c r="CK935" s="1111">
        <f t="shared" si="4327"/>
        <v>0</v>
      </c>
      <c r="CL935" s="1111">
        <f t="shared" si="4327"/>
        <v>0</v>
      </c>
      <c r="CM935" s="1111">
        <f t="shared" si="4327"/>
        <v>0</v>
      </c>
      <c r="CN935" s="1110">
        <f t="shared" si="4327"/>
        <v>0</v>
      </c>
      <c r="CO935" s="1110">
        <f t="shared" si="4327"/>
        <v>0</v>
      </c>
      <c r="CP935" s="1110">
        <f t="shared" si="4327"/>
        <v>150</v>
      </c>
      <c r="CQ935" s="1110">
        <f t="shared" si="4327"/>
        <v>400</v>
      </c>
      <c r="CR935" s="1110">
        <f t="shared" si="4327"/>
        <v>750</v>
      </c>
      <c r="CS935" s="1109">
        <f t="shared" si="4327"/>
        <v>900</v>
      </c>
      <c r="CT935" s="1112">
        <f t="shared" si="4327"/>
        <v>2000</v>
      </c>
      <c r="CU935" s="324">
        <f t="shared" si="4328"/>
        <v>0</v>
      </c>
      <c r="CV935" s="325">
        <f t="shared" si="4329"/>
        <v>0</v>
      </c>
      <c r="CW935" s="326">
        <f t="shared" si="4330"/>
        <v>0</v>
      </c>
      <c r="CX935" s="326">
        <f t="shared" si="4331"/>
        <v>0</v>
      </c>
      <c r="CY935" s="326">
        <f t="shared" si="4332"/>
        <v>0</v>
      </c>
      <c r="CZ935" s="326">
        <f t="shared" si="4333"/>
        <v>0</v>
      </c>
      <c r="DA935" s="326">
        <f t="shared" si="4334"/>
        <v>0</v>
      </c>
      <c r="DB935" s="327">
        <f t="shared" si="4335"/>
        <v>0</v>
      </c>
      <c r="DC935" s="327">
        <f t="shared" si="4336"/>
        <v>0</v>
      </c>
      <c r="DD935" s="327">
        <f t="shared" si="4337"/>
        <v>0</v>
      </c>
      <c r="DE935" s="326">
        <f t="shared" si="4338"/>
        <v>0</v>
      </c>
      <c r="DF935" s="326">
        <f t="shared" si="4339"/>
        <v>0</v>
      </c>
      <c r="DG935" s="326">
        <f t="shared" si="4340"/>
        <v>150</v>
      </c>
      <c r="DH935" s="326">
        <f t="shared" si="4341"/>
        <v>400</v>
      </c>
      <c r="DI935" s="326">
        <f t="shared" si="4342"/>
        <v>750</v>
      </c>
      <c r="DJ935" s="325">
        <f t="shared" si="4343"/>
        <v>900</v>
      </c>
      <c r="DK935" s="324">
        <f t="shared" si="4344"/>
        <v>2000</v>
      </c>
      <c r="DL935" s="428">
        <f t="shared" si="4345"/>
        <v>17</v>
      </c>
      <c r="DM935" s="66">
        <f t="shared" si="4346"/>
        <v>17</v>
      </c>
      <c r="DN935" s="66">
        <f t="shared" si="4347"/>
        <v>17</v>
      </c>
      <c r="DO935" s="66">
        <f t="shared" si="4348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390">SUM(B275)</f>
        <v>0</v>
      </c>
      <c r="C936" s="569">
        <f t="shared" si="4390"/>
        <v>0</v>
      </c>
      <c r="D936" s="569">
        <f t="shared" si="4390"/>
        <v>0</v>
      </c>
      <c r="E936" s="569">
        <f t="shared" si="4390"/>
        <v>0</v>
      </c>
      <c r="F936" s="569">
        <f t="shared" si="4390"/>
        <v>0</v>
      </c>
      <c r="G936" s="569">
        <f t="shared" si="4390"/>
        <v>0</v>
      </c>
      <c r="H936" s="569">
        <f t="shared" si="4390"/>
        <v>0</v>
      </c>
      <c r="I936" s="569">
        <f t="shared" si="4390"/>
        <v>0</v>
      </c>
      <c r="J936" s="569">
        <f t="shared" si="4390"/>
        <v>0</v>
      </c>
      <c r="K936" s="569">
        <f t="shared" ref="K936:R936" si="4391">SUM(K275)</f>
        <v>0</v>
      </c>
      <c r="L936" s="569">
        <f t="shared" si="4391"/>
        <v>0</v>
      </c>
      <c r="M936" s="569">
        <f t="shared" si="4391"/>
        <v>0</v>
      </c>
      <c r="N936" s="569">
        <f t="shared" si="4391"/>
        <v>0</v>
      </c>
      <c r="O936" s="569">
        <f t="shared" si="4391"/>
        <v>0</v>
      </c>
      <c r="P936" s="569">
        <f t="shared" si="4391"/>
        <v>0</v>
      </c>
      <c r="Q936" s="569">
        <f t="shared" si="4391"/>
        <v>0</v>
      </c>
      <c r="R936" s="569">
        <f t="shared" si="4391"/>
        <v>0</v>
      </c>
      <c r="S936" s="568"/>
      <c r="T936" s="569">
        <f t="shared" ref="T936:AB936" si="4392">SUM(T275)</f>
        <v>0</v>
      </c>
      <c r="U936" s="569">
        <f t="shared" si="4392"/>
        <v>180</v>
      </c>
      <c r="V936" s="569">
        <f t="shared" si="4392"/>
        <v>720</v>
      </c>
      <c r="W936" s="569">
        <f t="shared" si="4392"/>
        <v>0</v>
      </c>
      <c r="X936" s="569">
        <f t="shared" si="4392"/>
        <v>0</v>
      </c>
      <c r="Y936" s="569">
        <f t="shared" si="4392"/>
        <v>560</v>
      </c>
      <c r="Z936" s="569">
        <f t="shared" si="4392"/>
        <v>0</v>
      </c>
      <c r="AA936" s="569">
        <f t="shared" si="4392"/>
        <v>160</v>
      </c>
      <c r="AB936" s="569">
        <f t="shared" si="4392"/>
        <v>0</v>
      </c>
      <c r="AC936" s="569">
        <f t="shared" ref="AC936:AJ936" si="4393">SUM(AC275)</f>
        <v>0</v>
      </c>
      <c r="AD936" s="569">
        <f t="shared" si="4393"/>
        <v>0</v>
      </c>
      <c r="AE936" s="569">
        <f t="shared" si="4393"/>
        <v>0</v>
      </c>
      <c r="AF936" s="569">
        <f t="shared" si="4393"/>
        <v>0</v>
      </c>
      <c r="AG936" s="569">
        <f t="shared" si="4393"/>
        <v>0</v>
      </c>
      <c r="AH936" s="569">
        <f t="shared" si="4393"/>
        <v>0</v>
      </c>
      <c r="AI936" s="569">
        <f t="shared" si="4393"/>
        <v>0</v>
      </c>
      <c r="AJ936" s="569">
        <f t="shared" si="4393"/>
        <v>0</v>
      </c>
      <c r="AK936" s="568"/>
      <c r="AL936" s="569">
        <f t="shared" ref="AL936:AT936" si="4394">SUM(AL275)</f>
        <v>1000</v>
      </c>
      <c r="AM936" s="569">
        <f t="shared" si="4394"/>
        <v>400</v>
      </c>
      <c r="AN936" s="569">
        <f t="shared" si="4394"/>
        <v>720</v>
      </c>
      <c r="AO936" s="569">
        <f t="shared" si="4394"/>
        <v>240</v>
      </c>
      <c r="AP936" s="569">
        <f t="shared" si="4394"/>
        <v>1200</v>
      </c>
      <c r="AQ936" s="569">
        <f t="shared" si="4394"/>
        <v>400</v>
      </c>
      <c r="AR936" s="569">
        <f t="shared" si="4394"/>
        <v>250</v>
      </c>
      <c r="AS936" s="569">
        <f t="shared" si="4394"/>
        <v>1200</v>
      </c>
      <c r="AT936" s="569">
        <f t="shared" si="4394"/>
        <v>1200</v>
      </c>
      <c r="AU936" s="569">
        <f t="shared" ref="AU936:BB936" si="4395">SUM(AU275)</f>
        <v>0</v>
      </c>
      <c r="AV936" s="569">
        <f t="shared" si="4395"/>
        <v>0</v>
      </c>
      <c r="AW936" s="569">
        <f t="shared" si="4395"/>
        <v>0</v>
      </c>
      <c r="AX936" s="569">
        <f t="shared" si="4395"/>
        <v>0</v>
      </c>
      <c r="AY936" s="569">
        <f t="shared" si="4395"/>
        <v>0</v>
      </c>
      <c r="AZ936" s="569">
        <f t="shared" si="4395"/>
        <v>0</v>
      </c>
      <c r="BA936" s="569">
        <f t="shared" si="4395"/>
        <v>0</v>
      </c>
      <c r="BB936" s="569">
        <f t="shared" si="4395"/>
        <v>0</v>
      </c>
      <c r="BC936" s="568"/>
      <c r="BD936" s="569">
        <f t="shared" ref="BD936:BL936" si="4396">SUM(BD275)</f>
        <v>600</v>
      </c>
      <c r="BE936" s="569">
        <f t="shared" si="4396"/>
        <v>900</v>
      </c>
      <c r="BF936" s="569">
        <f t="shared" si="4396"/>
        <v>1050</v>
      </c>
      <c r="BG936" s="569">
        <f t="shared" si="4396"/>
        <v>0</v>
      </c>
      <c r="BH936" s="569">
        <f t="shared" si="4396"/>
        <v>1000</v>
      </c>
      <c r="BI936" s="569">
        <f t="shared" si="4396"/>
        <v>150</v>
      </c>
      <c r="BJ936" s="569">
        <f t="shared" si="4396"/>
        <v>600</v>
      </c>
      <c r="BK936" s="569">
        <f t="shared" si="4396"/>
        <v>2500</v>
      </c>
      <c r="BL936" s="569">
        <f t="shared" si="4396"/>
        <v>500</v>
      </c>
      <c r="BM936" s="569">
        <f t="shared" ref="BM936:BT936" si="4397">SUM(BM275)</f>
        <v>0</v>
      </c>
      <c r="BN936" s="569">
        <f t="shared" si="4397"/>
        <v>0</v>
      </c>
      <c r="BO936" s="569">
        <f t="shared" si="4397"/>
        <v>0</v>
      </c>
      <c r="BP936" s="569">
        <f t="shared" si="4397"/>
        <v>0</v>
      </c>
      <c r="BQ936" s="569">
        <f t="shared" si="4397"/>
        <v>0</v>
      </c>
      <c r="BR936" s="569">
        <f t="shared" si="4397"/>
        <v>0</v>
      </c>
      <c r="BS936" s="569">
        <f t="shared" si="4397"/>
        <v>0</v>
      </c>
      <c r="BT936" s="569">
        <f t="shared" si="4397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22"/>
        <v>0</v>
      </c>
      <c r="CA936" s="373">
        <f t="shared" si="4323"/>
        <v>60</v>
      </c>
      <c r="CB936" s="373">
        <f t="shared" si="4324"/>
        <v>360.66666666666669</v>
      </c>
      <c r="CC936" s="373">
        <f t="shared" si="4325"/>
        <v>320</v>
      </c>
      <c r="CD936" s="1108">
        <f t="shared" si="4357"/>
        <v>0</v>
      </c>
      <c r="CE936" s="1109">
        <f t="shared" si="4327"/>
        <v>0</v>
      </c>
      <c r="CF936" s="1110">
        <f t="shared" si="4327"/>
        <v>0</v>
      </c>
      <c r="CG936" s="1110">
        <f t="shared" si="4327"/>
        <v>0</v>
      </c>
      <c r="CH936" s="1110">
        <f t="shared" si="4327"/>
        <v>0</v>
      </c>
      <c r="CI936" s="1110">
        <f t="shared" si="4327"/>
        <v>0</v>
      </c>
      <c r="CJ936" s="1110">
        <f t="shared" si="4327"/>
        <v>0</v>
      </c>
      <c r="CK936" s="1111">
        <f t="shared" si="4327"/>
        <v>0</v>
      </c>
      <c r="CL936" s="1111">
        <f t="shared" si="4327"/>
        <v>0</v>
      </c>
      <c r="CM936" s="1111">
        <f t="shared" si="4327"/>
        <v>150</v>
      </c>
      <c r="CN936" s="1110">
        <f t="shared" si="4327"/>
        <v>500</v>
      </c>
      <c r="CO936" s="1110">
        <f t="shared" si="4327"/>
        <v>600</v>
      </c>
      <c r="CP936" s="1110">
        <f t="shared" si="4327"/>
        <v>600</v>
      </c>
      <c r="CQ936" s="1110">
        <f t="shared" si="4327"/>
        <v>900</v>
      </c>
      <c r="CR936" s="1110">
        <f t="shared" si="4327"/>
        <v>1000</v>
      </c>
      <c r="CS936" s="1109">
        <f t="shared" si="4327"/>
        <v>1050</v>
      </c>
      <c r="CT936" s="1112">
        <f t="shared" si="4327"/>
        <v>2500</v>
      </c>
      <c r="CU936" s="324">
        <f t="shared" si="4328"/>
        <v>0</v>
      </c>
      <c r="CV936" s="325">
        <f t="shared" si="4329"/>
        <v>0</v>
      </c>
      <c r="CW936" s="326">
        <f t="shared" si="4330"/>
        <v>0</v>
      </c>
      <c r="CX936" s="326">
        <f t="shared" si="4331"/>
        <v>0</v>
      </c>
      <c r="CY936" s="326">
        <f t="shared" si="4332"/>
        <v>0</v>
      </c>
      <c r="CZ936" s="326">
        <f t="shared" si="4333"/>
        <v>0</v>
      </c>
      <c r="DA936" s="326">
        <f t="shared" si="4334"/>
        <v>0</v>
      </c>
      <c r="DB936" s="327">
        <f t="shared" si="4335"/>
        <v>0</v>
      </c>
      <c r="DC936" s="327">
        <f t="shared" si="4336"/>
        <v>0</v>
      </c>
      <c r="DD936" s="327">
        <f t="shared" si="4337"/>
        <v>150</v>
      </c>
      <c r="DE936" s="326">
        <f t="shared" si="4338"/>
        <v>500</v>
      </c>
      <c r="DF936" s="326">
        <f t="shared" si="4339"/>
        <v>600</v>
      </c>
      <c r="DG936" s="326">
        <f t="shared" si="4340"/>
        <v>600</v>
      </c>
      <c r="DH936" s="326">
        <f t="shared" si="4341"/>
        <v>900</v>
      </c>
      <c r="DI936" s="326">
        <f t="shared" si="4342"/>
        <v>1000</v>
      </c>
      <c r="DJ936" s="325">
        <f t="shared" si="4343"/>
        <v>1050</v>
      </c>
      <c r="DK936" s="324">
        <f t="shared" si="4344"/>
        <v>2500</v>
      </c>
      <c r="DL936" s="428">
        <f t="shared" si="4345"/>
        <v>17</v>
      </c>
      <c r="DM936" s="66">
        <f t="shared" si="4346"/>
        <v>17</v>
      </c>
      <c r="DN936" s="66">
        <f t="shared" si="4347"/>
        <v>17</v>
      </c>
      <c r="DO936" s="66">
        <f t="shared" si="4348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398">SUM(B282)</f>
        <v>0</v>
      </c>
      <c r="C937" s="569">
        <f t="shared" si="4398"/>
        <v>0</v>
      </c>
      <c r="D937" s="569">
        <f t="shared" si="4398"/>
        <v>0</v>
      </c>
      <c r="E937" s="569">
        <f t="shared" si="4398"/>
        <v>0</v>
      </c>
      <c r="F937" s="569">
        <f t="shared" si="4398"/>
        <v>0</v>
      </c>
      <c r="G937" s="569">
        <f t="shared" si="4398"/>
        <v>0</v>
      </c>
      <c r="H937" s="569">
        <f t="shared" si="4398"/>
        <v>0</v>
      </c>
      <c r="I937" s="569">
        <f t="shared" si="4398"/>
        <v>0</v>
      </c>
      <c r="J937" s="569">
        <f t="shared" si="4398"/>
        <v>0</v>
      </c>
      <c r="K937" s="569">
        <f t="shared" ref="K937:R937" si="4399">SUM(K282)</f>
        <v>0</v>
      </c>
      <c r="L937" s="569">
        <f t="shared" si="4399"/>
        <v>0</v>
      </c>
      <c r="M937" s="569">
        <f t="shared" si="4399"/>
        <v>0</v>
      </c>
      <c r="N937" s="569">
        <f t="shared" si="4399"/>
        <v>0</v>
      </c>
      <c r="O937" s="569">
        <f t="shared" si="4399"/>
        <v>0</v>
      </c>
      <c r="P937" s="569">
        <f t="shared" si="4399"/>
        <v>0</v>
      </c>
      <c r="Q937" s="569">
        <f t="shared" si="4399"/>
        <v>0</v>
      </c>
      <c r="R937" s="569">
        <f t="shared" si="4399"/>
        <v>0</v>
      </c>
      <c r="S937" s="568"/>
      <c r="T937" s="569">
        <f t="shared" ref="T937:AB937" si="4400">SUM(T282)</f>
        <v>0</v>
      </c>
      <c r="U937" s="569">
        <f t="shared" si="4400"/>
        <v>0</v>
      </c>
      <c r="V937" s="569">
        <f t="shared" si="4400"/>
        <v>0</v>
      </c>
      <c r="W937" s="569">
        <f t="shared" si="4400"/>
        <v>0</v>
      </c>
      <c r="X937" s="569">
        <f t="shared" si="4400"/>
        <v>0</v>
      </c>
      <c r="Y937" s="569">
        <f t="shared" si="4400"/>
        <v>0</v>
      </c>
      <c r="Z937" s="569">
        <f t="shared" si="4400"/>
        <v>0</v>
      </c>
      <c r="AA937" s="569">
        <f t="shared" si="4400"/>
        <v>240</v>
      </c>
      <c r="AB937" s="569">
        <f t="shared" si="4400"/>
        <v>0</v>
      </c>
      <c r="AC937" s="569">
        <f t="shared" ref="AC937:AJ937" si="4401">SUM(AC282)</f>
        <v>0</v>
      </c>
      <c r="AD937" s="569">
        <f t="shared" si="4401"/>
        <v>0</v>
      </c>
      <c r="AE937" s="569">
        <f t="shared" si="4401"/>
        <v>0</v>
      </c>
      <c r="AF937" s="569">
        <f t="shared" si="4401"/>
        <v>0</v>
      </c>
      <c r="AG937" s="569">
        <f t="shared" si="4401"/>
        <v>0</v>
      </c>
      <c r="AH937" s="569">
        <f t="shared" si="4401"/>
        <v>0</v>
      </c>
      <c r="AI937" s="569">
        <f t="shared" si="4401"/>
        <v>0</v>
      </c>
      <c r="AJ937" s="569">
        <f t="shared" si="4401"/>
        <v>0</v>
      </c>
      <c r="AK937" s="568"/>
      <c r="AL937" s="569">
        <f t="shared" ref="AL937:AT937" si="4402">SUM(AL282)</f>
        <v>0</v>
      </c>
      <c r="AM937" s="569">
        <f t="shared" si="4402"/>
        <v>0</v>
      </c>
      <c r="AN937" s="569">
        <f t="shared" si="4402"/>
        <v>0</v>
      </c>
      <c r="AO937" s="569">
        <f t="shared" si="4402"/>
        <v>80</v>
      </c>
      <c r="AP937" s="569">
        <f t="shared" si="4402"/>
        <v>1200</v>
      </c>
      <c r="AQ937" s="569">
        <f t="shared" si="4402"/>
        <v>0</v>
      </c>
      <c r="AR937" s="569">
        <f t="shared" si="4402"/>
        <v>800</v>
      </c>
      <c r="AS937" s="569">
        <f t="shared" si="4402"/>
        <v>150</v>
      </c>
      <c r="AT937" s="569">
        <f t="shared" si="4402"/>
        <v>0</v>
      </c>
      <c r="AU937" s="569">
        <f t="shared" ref="AU937:BB937" si="4403">SUM(AU282)</f>
        <v>0</v>
      </c>
      <c r="AV937" s="569">
        <f t="shared" si="4403"/>
        <v>0</v>
      </c>
      <c r="AW937" s="569">
        <f t="shared" si="4403"/>
        <v>0</v>
      </c>
      <c r="AX937" s="569">
        <f t="shared" si="4403"/>
        <v>0</v>
      </c>
      <c r="AY937" s="569">
        <f t="shared" si="4403"/>
        <v>0</v>
      </c>
      <c r="AZ937" s="569">
        <f t="shared" si="4403"/>
        <v>0</v>
      </c>
      <c r="BA937" s="569">
        <f t="shared" si="4403"/>
        <v>0</v>
      </c>
      <c r="BB937" s="569">
        <f t="shared" si="4403"/>
        <v>0</v>
      </c>
      <c r="BC937" s="568"/>
      <c r="BD937" s="569">
        <f t="shared" ref="BD937:BL937" si="4404">SUM(BD282)</f>
        <v>2000</v>
      </c>
      <c r="BE937" s="569">
        <f t="shared" si="4404"/>
        <v>900</v>
      </c>
      <c r="BF937" s="569">
        <f t="shared" si="4404"/>
        <v>1050</v>
      </c>
      <c r="BG937" s="569">
        <f t="shared" si="4404"/>
        <v>0</v>
      </c>
      <c r="BH937" s="569">
        <f t="shared" si="4404"/>
        <v>20</v>
      </c>
      <c r="BI937" s="569">
        <f t="shared" si="4404"/>
        <v>0</v>
      </c>
      <c r="BJ937" s="569">
        <f t="shared" si="4404"/>
        <v>5000</v>
      </c>
      <c r="BK937" s="569">
        <f t="shared" si="4404"/>
        <v>400</v>
      </c>
      <c r="BL937" s="569">
        <f t="shared" si="4404"/>
        <v>0</v>
      </c>
      <c r="BM937" s="569">
        <f t="shared" ref="BM937:BT937" si="4405">SUM(BM282)</f>
        <v>0</v>
      </c>
      <c r="BN937" s="569">
        <f t="shared" si="4405"/>
        <v>0</v>
      </c>
      <c r="BO937" s="569">
        <f t="shared" si="4405"/>
        <v>0</v>
      </c>
      <c r="BP937" s="569">
        <f t="shared" si="4405"/>
        <v>0</v>
      </c>
      <c r="BQ937" s="569">
        <f t="shared" si="4405"/>
        <v>0</v>
      </c>
      <c r="BR937" s="569">
        <f t="shared" si="4405"/>
        <v>0</v>
      </c>
      <c r="BS937" s="569">
        <f t="shared" si="4405"/>
        <v>0</v>
      </c>
      <c r="BT937" s="569">
        <f t="shared" si="4405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22"/>
        <v>0</v>
      </c>
      <c r="CA937" s="373">
        <f t="shared" si="4323"/>
        <v>0</v>
      </c>
      <c r="CB937" s="373">
        <f t="shared" si="4324"/>
        <v>68.666666666666671</v>
      </c>
      <c r="CC937" s="373">
        <f t="shared" si="4325"/>
        <v>291.33333333333331</v>
      </c>
      <c r="CD937" s="1108">
        <f t="shared" si="4357"/>
        <v>0</v>
      </c>
      <c r="CE937" s="1109">
        <f t="shared" si="4327"/>
        <v>0</v>
      </c>
      <c r="CF937" s="1110">
        <f t="shared" si="4327"/>
        <v>0</v>
      </c>
      <c r="CG937" s="1110">
        <f t="shared" si="4327"/>
        <v>0</v>
      </c>
      <c r="CH937" s="1110">
        <f t="shared" si="4327"/>
        <v>0</v>
      </c>
      <c r="CI937" s="1110">
        <f t="shared" si="4327"/>
        <v>0</v>
      </c>
      <c r="CJ937" s="1110">
        <f t="shared" si="4327"/>
        <v>0</v>
      </c>
      <c r="CK937" s="1111">
        <f t="shared" si="4327"/>
        <v>0</v>
      </c>
      <c r="CL937" s="1111">
        <f t="shared" si="4327"/>
        <v>0</v>
      </c>
      <c r="CM937" s="1111">
        <f t="shared" si="4327"/>
        <v>0</v>
      </c>
      <c r="CN937" s="1110">
        <f t="shared" si="4327"/>
        <v>0</v>
      </c>
      <c r="CO937" s="1110">
        <f t="shared" si="4327"/>
        <v>20</v>
      </c>
      <c r="CP937" s="1110">
        <f t="shared" si="4327"/>
        <v>400</v>
      </c>
      <c r="CQ937" s="1110">
        <f t="shared" si="4327"/>
        <v>900</v>
      </c>
      <c r="CR937" s="1110">
        <f t="shared" si="4327"/>
        <v>1050</v>
      </c>
      <c r="CS937" s="1109">
        <f t="shared" si="4327"/>
        <v>2000</v>
      </c>
      <c r="CT937" s="1112">
        <f t="shared" si="4327"/>
        <v>5000</v>
      </c>
      <c r="CU937" s="324">
        <f t="shared" si="4328"/>
        <v>0</v>
      </c>
      <c r="CV937" s="325">
        <f t="shared" si="4329"/>
        <v>0</v>
      </c>
      <c r="CW937" s="326">
        <f t="shared" si="4330"/>
        <v>0</v>
      </c>
      <c r="CX937" s="326">
        <f t="shared" si="4331"/>
        <v>0</v>
      </c>
      <c r="CY937" s="326">
        <f t="shared" si="4332"/>
        <v>0</v>
      </c>
      <c r="CZ937" s="326">
        <f t="shared" si="4333"/>
        <v>0</v>
      </c>
      <c r="DA937" s="326">
        <f t="shared" si="4334"/>
        <v>0</v>
      </c>
      <c r="DB937" s="327">
        <f t="shared" si="4335"/>
        <v>0</v>
      </c>
      <c r="DC937" s="327">
        <f t="shared" si="4336"/>
        <v>0</v>
      </c>
      <c r="DD937" s="327">
        <f t="shared" si="4337"/>
        <v>0</v>
      </c>
      <c r="DE937" s="326">
        <f t="shared" si="4338"/>
        <v>0</v>
      </c>
      <c r="DF937" s="326">
        <f t="shared" si="4339"/>
        <v>20</v>
      </c>
      <c r="DG937" s="326">
        <f t="shared" si="4340"/>
        <v>400</v>
      </c>
      <c r="DH937" s="326">
        <f t="shared" si="4341"/>
        <v>900</v>
      </c>
      <c r="DI937" s="326">
        <f t="shared" si="4342"/>
        <v>1050</v>
      </c>
      <c r="DJ937" s="325">
        <f t="shared" si="4343"/>
        <v>2000</v>
      </c>
      <c r="DK937" s="324">
        <f t="shared" si="4344"/>
        <v>5000</v>
      </c>
      <c r="DL937" s="428">
        <f t="shared" si="4345"/>
        <v>17</v>
      </c>
      <c r="DM937" s="66">
        <f t="shared" si="4346"/>
        <v>17</v>
      </c>
      <c r="DN937" s="66">
        <f t="shared" si="4347"/>
        <v>17</v>
      </c>
      <c r="DO937" s="66">
        <f t="shared" si="4348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06">SUM(B289)</f>
        <v>0</v>
      </c>
      <c r="C938" s="569">
        <f t="shared" si="4406"/>
        <v>0</v>
      </c>
      <c r="D938" s="569">
        <f t="shared" si="4406"/>
        <v>0</v>
      </c>
      <c r="E938" s="569">
        <f t="shared" si="4406"/>
        <v>0</v>
      </c>
      <c r="F938" s="569">
        <f t="shared" si="4406"/>
        <v>30</v>
      </c>
      <c r="G938" s="569">
        <f t="shared" si="4406"/>
        <v>0</v>
      </c>
      <c r="H938" s="569">
        <f t="shared" si="4406"/>
        <v>0</v>
      </c>
      <c r="I938" s="569">
        <f t="shared" si="4406"/>
        <v>0</v>
      </c>
      <c r="J938" s="569">
        <f t="shared" si="4406"/>
        <v>0</v>
      </c>
      <c r="K938" s="569">
        <f t="shared" ref="K938:R938" si="4407">SUM(K289)</f>
        <v>0</v>
      </c>
      <c r="L938" s="569">
        <f t="shared" si="4407"/>
        <v>0</v>
      </c>
      <c r="M938" s="569">
        <f t="shared" si="4407"/>
        <v>0</v>
      </c>
      <c r="N938" s="569">
        <f t="shared" si="4407"/>
        <v>0</v>
      </c>
      <c r="O938" s="569">
        <f t="shared" si="4407"/>
        <v>0</v>
      </c>
      <c r="P938" s="569">
        <f t="shared" si="4407"/>
        <v>0</v>
      </c>
      <c r="Q938" s="569">
        <f t="shared" si="4407"/>
        <v>0</v>
      </c>
      <c r="R938" s="569">
        <f t="shared" si="4407"/>
        <v>0</v>
      </c>
      <c r="S938" s="568"/>
      <c r="T938" s="569">
        <f t="shared" ref="T938:AB938" si="4408">SUM(T289)</f>
        <v>0</v>
      </c>
      <c r="U938" s="569">
        <f t="shared" si="4408"/>
        <v>0</v>
      </c>
      <c r="V938" s="569">
        <f t="shared" si="4408"/>
        <v>0</v>
      </c>
      <c r="W938" s="569">
        <f t="shared" si="4408"/>
        <v>0</v>
      </c>
      <c r="X938" s="569">
        <f t="shared" si="4408"/>
        <v>0</v>
      </c>
      <c r="Y938" s="569">
        <f t="shared" si="4408"/>
        <v>80</v>
      </c>
      <c r="Z938" s="569">
        <f t="shared" si="4408"/>
        <v>0</v>
      </c>
      <c r="AA938" s="569">
        <f t="shared" si="4408"/>
        <v>0</v>
      </c>
      <c r="AB938" s="569">
        <f t="shared" si="4408"/>
        <v>0</v>
      </c>
      <c r="AC938" s="569">
        <f t="shared" ref="AC938:AJ938" si="4409">SUM(AC289)</f>
        <v>0</v>
      </c>
      <c r="AD938" s="569">
        <f t="shared" si="4409"/>
        <v>0</v>
      </c>
      <c r="AE938" s="569">
        <f t="shared" si="4409"/>
        <v>0</v>
      </c>
      <c r="AF938" s="569">
        <f t="shared" si="4409"/>
        <v>0</v>
      </c>
      <c r="AG938" s="569">
        <f t="shared" si="4409"/>
        <v>0</v>
      </c>
      <c r="AH938" s="569">
        <f t="shared" si="4409"/>
        <v>0</v>
      </c>
      <c r="AI938" s="569">
        <f t="shared" si="4409"/>
        <v>0</v>
      </c>
      <c r="AJ938" s="569">
        <f t="shared" si="4409"/>
        <v>0</v>
      </c>
      <c r="AK938" s="568"/>
      <c r="AL938" s="569">
        <f t="shared" ref="AL938:AT938" si="4410">SUM(AL289)</f>
        <v>0</v>
      </c>
      <c r="AM938" s="569">
        <f t="shared" si="4410"/>
        <v>0</v>
      </c>
      <c r="AN938" s="569">
        <f t="shared" si="4410"/>
        <v>0</v>
      </c>
      <c r="AO938" s="569">
        <f t="shared" si="4410"/>
        <v>150</v>
      </c>
      <c r="AP938" s="569">
        <f t="shared" si="4410"/>
        <v>360</v>
      </c>
      <c r="AQ938" s="569">
        <f t="shared" si="4410"/>
        <v>360</v>
      </c>
      <c r="AR938" s="569">
        <f t="shared" si="4410"/>
        <v>360</v>
      </c>
      <c r="AS938" s="569">
        <f t="shared" si="4410"/>
        <v>0</v>
      </c>
      <c r="AT938" s="569">
        <f t="shared" si="4410"/>
        <v>450</v>
      </c>
      <c r="AU938" s="569">
        <f t="shared" ref="AU938:BB938" si="4411">SUM(AU289)</f>
        <v>0</v>
      </c>
      <c r="AV938" s="569">
        <f t="shared" si="4411"/>
        <v>0</v>
      </c>
      <c r="AW938" s="569">
        <f t="shared" si="4411"/>
        <v>0</v>
      </c>
      <c r="AX938" s="569">
        <f t="shared" si="4411"/>
        <v>0</v>
      </c>
      <c r="AY938" s="569">
        <f t="shared" si="4411"/>
        <v>0</v>
      </c>
      <c r="AZ938" s="569">
        <f t="shared" si="4411"/>
        <v>0</v>
      </c>
      <c r="BA938" s="569">
        <f t="shared" si="4411"/>
        <v>0</v>
      </c>
      <c r="BB938" s="569">
        <f t="shared" si="4411"/>
        <v>0</v>
      </c>
      <c r="BC938" s="568"/>
      <c r="BD938" s="569">
        <f t="shared" ref="BD938:BL938" si="4412">SUM(BD289)</f>
        <v>216</v>
      </c>
      <c r="BE938" s="569">
        <f t="shared" si="4412"/>
        <v>0</v>
      </c>
      <c r="BF938" s="569">
        <f t="shared" si="4412"/>
        <v>0</v>
      </c>
      <c r="BG938" s="569">
        <f t="shared" si="4412"/>
        <v>360</v>
      </c>
      <c r="BH938" s="569">
        <f t="shared" si="4412"/>
        <v>150</v>
      </c>
      <c r="BI938" s="569">
        <f t="shared" si="4412"/>
        <v>500</v>
      </c>
      <c r="BJ938" s="569">
        <f t="shared" si="4412"/>
        <v>200</v>
      </c>
      <c r="BK938" s="569">
        <f t="shared" si="4412"/>
        <v>350</v>
      </c>
      <c r="BL938" s="569">
        <f t="shared" si="4412"/>
        <v>150</v>
      </c>
      <c r="BM938" s="569">
        <f t="shared" ref="BM938:BT938" si="4413">SUM(BM289)</f>
        <v>0</v>
      </c>
      <c r="BN938" s="569">
        <f t="shared" si="4413"/>
        <v>0</v>
      </c>
      <c r="BO938" s="569">
        <f t="shared" si="4413"/>
        <v>0</v>
      </c>
      <c r="BP938" s="569">
        <f t="shared" si="4413"/>
        <v>0</v>
      </c>
      <c r="BQ938" s="569">
        <f t="shared" si="4413"/>
        <v>0</v>
      </c>
      <c r="BR938" s="569">
        <f t="shared" si="4413"/>
        <v>0</v>
      </c>
      <c r="BS938" s="569">
        <f t="shared" si="4413"/>
        <v>0</v>
      </c>
      <c r="BT938" s="569">
        <f t="shared" si="4413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22"/>
        <v>0</v>
      </c>
      <c r="CA938" s="373">
        <f t="shared" si="4323"/>
        <v>0</v>
      </c>
      <c r="CB938" s="373">
        <f t="shared" si="4324"/>
        <v>82</v>
      </c>
      <c r="CC938" s="373">
        <f t="shared" si="4325"/>
        <v>95.066666666666663</v>
      </c>
      <c r="CD938" s="1108">
        <f t="shared" si="4357"/>
        <v>0</v>
      </c>
      <c r="CE938" s="1109">
        <f t="shared" si="4327"/>
        <v>0</v>
      </c>
      <c r="CF938" s="1110">
        <f t="shared" si="4327"/>
        <v>0</v>
      </c>
      <c r="CG938" s="1110">
        <f t="shared" si="4327"/>
        <v>0</v>
      </c>
      <c r="CH938" s="1110">
        <f t="shared" si="4327"/>
        <v>0</v>
      </c>
      <c r="CI938" s="1110">
        <f t="shared" si="4327"/>
        <v>0</v>
      </c>
      <c r="CJ938" s="1110">
        <f t="shared" si="4327"/>
        <v>0</v>
      </c>
      <c r="CK938" s="1111">
        <f t="shared" si="4327"/>
        <v>0</v>
      </c>
      <c r="CL938" s="1111">
        <f t="shared" si="4327"/>
        <v>0</v>
      </c>
      <c r="CM938" s="1111">
        <f t="shared" si="4327"/>
        <v>0</v>
      </c>
      <c r="CN938" s="1110">
        <f t="shared" si="4327"/>
        <v>150</v>
      </c>
      <c r="CO938" s="1110">
        <f t="shared" si="4327"/>
        <v>150</v>
      </c>
      <c r="CP938" s="1110">
        <f t="shared" si="4327"/>
        <v>200</v>
      </c>
      <c r="CQ938" s="1110">
        <f t="shared" si="4327"/>
        <v>216</v>
      </c>
      <c r="CR938" s="1110">
        <f t="shared" si="4327"/>
        <v>350</v>
      </c>
      <c r="CS938" s="1109">
        <f t="shared" si="4327"/>
        <v>360</v>
      </c>
      <c r="CT938" s="1112">
        <f t="shared" si="4327"/>
        <v>500</v>
      </c>
      <c r="CU938" s="324">
        <f t="shared" si="4328"/>
        <v>0</v>
      </c>
      <c r="CV938" s="325">
        <f t="shared" si="4329"/>
        <v>0</v>
      </c>
      <c r="CW938" s="326">
        <f t="shared" si="4330"/>
        <v>0</v>
      </c>
      <c r="CX938" s="326">
        <f t="shared" si="4331"/>
        <v>0</v>
      </c>
      <c r="CY938" s="326">
        <f t="shared" si="4332"/>
        <v>0</v>
      </c>
      <c r="CZ938" s="326">
        <f t="shared" si="4333"/>
        <v>0</v>
      </c>
      <c r="DA938" s="326">
        <f t="shared" si="4334"/>
        <v>0</v>
      </c>
      <c r="DB938" s="327">
        <f t="shared" si="4335"/>
        <v>0</v>
      </c>
      <c r="DC938" s="327">
        <f t="shared" si="4336"/>
        <v>0</v>
      </c>
      <c r="DD938" s="327">
        <f t="shared" si="4337"/>
        <v>0</v>
      </c>
      <c r="DE938" s="326">
        <f t="shared" si="4338"/>
        <v>150</v>
      </c>
      <c r="DF938" s="326">
        <f t="shared" si="4339"/>
        <v>150</v>
      </c>
      <c r="DG938" s="326">
        <f t="shared" si="4340"/>
        <v>200</v>
      </c>
      <c r="DH938" s="326">
        <f t="shared" si="4341"/>
        <v>216</v>
      </c>
      <c r="DI938" s="326">
        <f t="shared" si="4342"/>
        <v>350</v>
      </c>
      <c r="DJ938" s="325">
        <f t="shared" si="4343"/>
        <v>360</v>
      </c>
      <c r="DK938" s="324">
        <f t="shared" si="4344"/>
        <v>500</v>
      </c>
      <c r="DL938" s="428">
        <f t="shared" si="4345"/>
        <v>17</v>
      </c>
      <c r="DM938" s="66">
        <f t="shared" si="4346"/>
        <v>17</v>
      </c>
      <c r="DN938" s="66">
        <f t="shared" si="4347"/>
        <v>17</v>
      </c>
      <c r="DO938" s="66">
        <f t="shared" si="4348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14">SUM(B296)</f>
        <v>0</v>
      </c>
      <c r="C939" s="569">
        <f t="shared" si="4414"/>
        <v>0</v>
      </c>
      <c r="D939" s="569">
        <f t="shared" si="4414"/>
        <v>0</v>
      </c>
      <c r="E939" s="569">
        <f t="shared" si="4414"/>
        <v>0</v>
      </c>
      <c r="F939" s="569">
        <f t="shared" si="4414"/>
        <v>0</v>
      </c>
      <c r="G939" s="569">
        <f t="shared" si="4414"/>
        <v>0</v>
      </c>
      <c r="H939" s="569">
        <f t="shared" si="4414"/>
        <v>0</v>
      </c>
      <c r="I939" s="569">
        <f t="shared" si="4414"/>
        <v>0</v>
      </c>
      <c r="J939" s="569">
        <f t="shared" si="4414"/>
        <v>0</v>
      </c>
      <c r="K939" s="569">
        <f t="shared" ref="K939:R939" si="4415">SUM(K296)</f>
        <v>0</v>
      </c>
      <c r="L939" s="569">
        <f t="shared" si="4415"/>
        <v>0</v>
      </c>
      <c r="M939" s="569">
        <f t="shared" si="4415"/>
        <v>0</v>
      </c>
      <c r="N939" s="569">
        <f t="shared" si="4415"/>
        <v>0</v>
      </c>
      <c r="O939" s="569">
        <f t="shared" si="4415"/>
        <v>0</v>
      </c>
      <c r="P939" s="569">
        <f t="shared" si="4415"/>
        <v>0</v>
      </c>
      <c r="Q939" s="569">
        <f t="shared" si="4415"/>
        <v>0</v>
      </c>
      <c r="R939" s="569">
        <f t="shared" si="4415"/>
        <v>0</v>
      </c>
      <c r="S939" s="568"/>
      <c r="T939" s="569">
        <f t="shared" ref="T939:AB939" si="4416">SUM(T296)</f>
        <v>0</v>
      </c>
      <c r="U939" s="569">
        <f t="shared" si="4416"/>
        <v>0</v>
      </c>
      <c r="V939" s="569">
        <f t="shared" si="4416"/>
        <v>0</v>
      </c>
      <c r="W939" s="569">
        <f t="shared" si="4416"/>
        <v>0</v>
      </c>
      <c r="X939" s="569">
        <f t="shared" si="4416"/>
        <v>0</v>
      </c>
      <c r="Y939" s="569">
        <f t="shared" si="4416"/>
        <v>0</v>
      </c>
      <c r="Z939" s="569">
        <f t="shared" si="4416"/>
        <v>0</v>
      </c>
      <c r="AA939" s="569">
        <f t="shared" si="4416"/>
        <v>0</v>
      </c>
      <c r="AB939" s="569">
        <f t="shared" si="4416"/>
        <v>0</v>
      </c>
      <c r="AC939" s="569">
        <f t="shared" ref="AC939:AJ939" si="4417">SUM(AC296)</f>
        <v>0</v>
      </c>
      <c r="AD939" s="569">
        <f t="shared" si="4417"/>
        <v>0</v>
      </c>
      <c r="AE939" s="569">
        <f t="shared" si="4417"/>
        <v>0</v>
      </c>
      <c r="AF939" s="569">
        <f t="shared" si="4417"/>
        <v>0</v>
      </c>
      <c r="AG939" s="569">
        <f t="shared" si="4417"/>
        <v>0</v>
      </c>
      <c r="AH939" s="569">
        <f t="shared" si="4417"/>
        <v>0</v>
      </c>
      <c r="AI939" s="569">
        <f t="shared" si="4417"/>
        <v>0</v>
      </c>
      <c r="AJ939" s="569">
        <f t="shared" si="4417"/>
        <v>0</v>
      </c>
      <c r="AK939" s="568"/>
      <c r="AL939" s="569">
        <f t="shared" ref="AL939:AT939" si="4418">SUM(AL296)</f>
        <v>0</v>
      </c>
      <c r="AM939" s="569">
        <f t="shared" si="4418"/>
        <v>0</v>
      </c>
      <c r="AN939" s="569">
        <f t="shared" si="4418"/>
        <v>0</v>
      </c>
      <c r="AO939" s="569">
        <f t="shared" si="4418"/>
        <v>0</v>
      </c>
      <c r="AP939" s="569">
        <f t="shared" si="4418"/>
        <v>0</v>
      </c>
      <c r="AQ939" s="569">
        <f t="shared" si="4418"/>
        <v>0</v>
      </c>
      <c r="AR939" s="569">
        <f t="shared" si="4418"/>
        <v>0</v>
      </c>
      <c r="AS939" s="569">
        <f t="shared" si="4418"/>
        <v>0</v>
      </c>
      <c r="AT939" s="569">
        <f t="shared" si="4418"/>
        <v>0</v>
      </c>
      <c r="AU939" s="569">
        <f t="shared" ref="AU939:BB939" si="4419">SUM(AU296)</f>
        <v>0</v>
      </c>
      <c r="AV939" s="569">
        <f t="shared" si="4419"/>
        <v>0</v>
      </c>
      <c r="AW939" s="569">
        <f t="shared" si="4419"/>
        <v>0</v>
      </c>
      <c r="AX939" s="569">
        <f t="shared" si="4419"/>
        <v>0</v>
      </c>
      <c r="AY939" s="569">
        <f t="shared" si="4419"/>
        <v>0</v>
      </c>
      <c r="AZ939" s="569">
        <f t="shared" si="4419"/>
        <v>0</v>
      </c>
      <c r="BA939" s="569">
        <f t="shared" si="4419"/>
        <v>0</v>
      </c>
      <c r="BB939" s="569">
        <f t="shared" si="4419"/>
        <v>0</v>
      </c>
      <c r="BC939" s="568"/>
      <c r="BD939" s="569">
        <f t="shared" ref="BD939:BL939" si="4420">SUM(BD296)</f>
        <v>0</v>
      </c>
      <c r="BE939" s="569">
        <f t="shared" si="4420"/>
        <v>0</v>
      </c>
      <c r="BF939" s="569">
        <f t="shared" si="4420"/>
        <v>0</v>
      </c>
      <c r="BG939" s="569">
        <f t="shared" si="4420"/>
        <v>0</v>
      </c>
      <c r="BH939" s="569">
        <f t="shared" si="4420"/>
        <v>0</v>
      </c>
      <c r="BI939" s="569">
        <f t="shared" si="4420"/>
        <v>0</v>
      </c>
      <c r="BJ939" s="569">
        <f t="shared" si="4420"/>
        <v>0</v>
      </c>
      <c r="BK939" s="569">
        <f t="shared" si="4420"/>
        <v>0</v>
      </c>
      <c r="BL939" s="569">
        <f t="shared" si="4420"/>
        <v>0</v>
      </c>
      <c r="BM939" s="569">
        <f t="shared" ref="BM939:BT939" si="4421">SUM(BM296)</f>
        <v>0</v>
      </c>
      <c r="BN939" s="569">
        <f t="shared" si="4421"/>
        <v>0</v>
      </c>
      <c r="BO939" s="569">
        <f t="shared" si="4421"/>
        <v>0</v>
      </c>
      <c r="BP939" s="569">
        <f t="shared" si="4421"/>
        <v>0</v>
      </c>
      <c r="BQ939" s="569">
        <f t="shared" si="4421"/>
        <v>0</v>
      </c>
      <c r="BR939" s="569">
        <f t="shared" si="4421"/>
        <v>0</v>
      </c>
      <c r="BS939" s="569">
        <f t="shared" si="4421"/>
        <v>0</v>
      </c>
      <c r="BT939" s="569">
        <f t="shared" si="4421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22"/>
        <v>0</v>
      </c>
      <c r="CA939" s="373">
        <f t="shared" si="4323"/>
        <v>0</v>
      </c>
      <c r="CB939" s="373">
        <f t="shared" si="4324"/>
        <v>0</v>
      </c>
      <c r="CC939" s="373">
        <f t="shared" si="4325"/>
        <v>0</v>
      </c>
      <c r="CD939" s="1108">
        <f t="shared" si="4357"/>
        <v>0</v>
      </c>
      <c r="CE939" s="1109">
        <f t="shared" si="4327"/>
        <v>0</v>
      </c>
      <c r="CF939" s="1110">
        <f t="shared" si="4327"/>
        <v>0</v>
      </c>
      <c r="CG939" s="1110">
        <f t="shared" si="4327"/>
        <v>0</v>
      </c>
      <c r="CH939" s="1110">
        <f t="shared" si="4327"/>
        <v>0</v>
      </c>
      <c r="CI939" s="1110">
        <f t="shared" si="4327"/>
        <v>0</v>
      </c>
      <c r="CJ939" s="1110">
        <f t="shared" si="4327"/>
        <v>0</v>
      </c>
      <c r="CK939" s="1111">
        <f t="shared" si="4327"/>
        <v>0</v>
      </c>
      <c r="CL939" s="1111">
        <f t="shared" si="4327"/>
        <v>0</v>
      </c>
      <c r="CM939" s="1111">
        <f t="shared" si="4327"/>
        <v>0</v>
      </c>
      <c r="CN939" s="1110">
        <f t="shared" si="4327"/>
        <v>0</v>
      </c>
      <c r="CO939" s="1110">
        <f t="shared" si="4327"/>
        <v>0</v>
      </c>
      <c r="CP939" s="1110">
        <f t="shared" si="4327"/>
        <v>0</v>
      </c>
      <c r="CQ939" s="1110">
        <f t="shared" si="4327"/>
        <v>0</v>
      </c>
      <c r="CR939" s="1110">
        <f t="shared" si="4327"/>
        <v>0</v>
      </c>
      <c r="CS939" s="1109">
        <f t="shared" si="4327"/>
        <v>0</v>
      </c>
      <c r="CT939" s="1112">
        <f t="shared" si="4327"/>
        <v>0</v>
      </c>
      <c r="CU939" s="324">
        <f t="shared" si="4328"/>
        <v>0</v>
      </c>
      <c r="CV939" s="325">
        <f t="shared" si="4329"/>
        <v>0</v>
      </c>
      <c r="CW939" s="326">
        <f t="shared" si="4330"/>
        <v>0</v>
      </c>
      <c r="CX939" s="326">
        <f t="shared" si="4331"/>
        <v>0</v>
      </c>
      <c r="CY939" s="326">
        <f t="shared" si="4332"/>
        <v>0</v>
      </c>
      <c r="CZ939" s="326">
        <f t="shared" si="4333"/>
        <v>0</v>
      </c>
      <c r="DA939" s="326">
        <f t="shared" si="4334"/>
        <v>0</v>
      </c>
      <c r="DB939" s="327">
        <f t="shared" si="4335"/>
        <v>0</v>
      </c>
      <c r="DC939" s="327">
        <f t="shared" si="4336"/>
        <v>0</v>
      </c>
      <c r="DD939" s="327">
        <f t="shared" si="4337"/>
        <v>0</v>
      </c>
      <c r="DE939" s="326">
        <f t="shared" si="4338"/>
        <v>0</v>
      </c>
      <c r="DF939" s="326">
        <f t="shared" si="4339"/>
        <v>0</v>
      </c>
      <c r="DG939" s="326">
        <f t="shared" si="4340"/>
        <v>0</v>
      </c>
      <c r="DH939" s="326">
        <f t="shared" si="4341"/>
        <v>0</v>
      </c>
      <c r="DI939" s="326">
        <f t="shared" si="4342"/>
        <v>0</v>
      </c>
      <c r="DJ939" s="325">
        <f t="shared" si="4343"/>
        <v>0</v>
      </c>
      <c r="DK939" s="324">
        <f t="shared" si="4344"/>
        <v>0</v>
      </c>
      <c r="DL939" s="428">
        <f t="shared" si="4345"/>
        <v>17</v>
      </c>
      <c r="DM939" s="66">
        <f t="shared" si="4346"/>
        <v>17</v>
      </c>
      <c r="DN939" s="66">
        <f t="shared" si="4347"/>
        <v>17</v>
      </c>
      <c r="DO939" s="66">
        <f t="shared" si="4348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22">SUM(B306)</f>
        <v>0</v>
      </c>
      <c r="C940" s="569">
        <f t="shared" si="4422"/>
        <v>0</v>
      </c>
      <c r="D940" s="569">
        <f t="shared" si="4422"/>
        <v>0</v>
      </c>
      <c r="E940" s="569">
        <f t="shared" si="4422"/>
        <v>0</v>
      </c>
      <c r="F940" s="569">
        <f t="shared" si="4422"/>
        <v>0</v>
      </c>
      <c r="G940" s="569">
        <f t="shared" si="4422"/>
        <v>0</v>
      </c>
      <c r="H940" s="569">
        <f t="shared" si="4422"/>
        <v>0</v>
      </c>
      <c r="I940" s="569">
        <f t="shared" si="4422"/>
        <v>0</v>
      </c>
      <c r="J940" s="569">
        <f t="shared" si="4422"/>
        <v>0</v>
      </c>
      <c r="K940" s="569">
        <f t="shared" ref="K940:R940" si="4423">SUM(K306)</f>
        <v>0</v>
      </c>
      <c r="L940" s="569">
        <f t="shared" si="4423"/>
        <v>0</v>
      </c>
      <c r="M940" s="569">
        <f t="shared" si="4423"/>
        <v>0</v>
      </c>
      <c r="N940" s="569">
        <f t="shared" si="4423"/>
        <v>0</v>
      </c>
      <c r="O940" s="569">
        <f t="shared" si="4423"/>
        <v>0</v>
      </c>
      <c r="P940" s="569">
        <f t="shared" si="4423"/>
        <v>0</v>
      </c>
      <c r="Q940" s="569">
        <f t="shared" si="4423"/>
        <v>0</v>
      </c>
      <c r="R940" s="569">
        <f t="shared" si="4423"/>
        <v>0</v>
      </c>
      <c r="S940" s="568"/>
      <c r="T940" s="569">
        <f t="shared" ref="T940:AB940" si="4424">SUM(T306)</f>
        <v>0</v>
      </c>
      <c r="U940" s="569">
        <f t="shared" si="4424"/>
        <v>0</v>
      </c>
      <c r="V940" s="569">
        <f t="shared" si="4424"/>
        <v>0</v>
      </c>
      <c r="W940" s="569">
        <f t="shared" si="4424"/>
        <v>0</v>
      </c>
      <c r="X940" s="569">
        <f t="shared" si="4424"/>
        <v>0</v>
      </c>
      <c r="Y940" s="569">
        <f t="shared" si="4424"/>
        <v>0</v>
      </c>
      <c r="Z940" s="569">
        <f t="shared" si="4424"/>
        <v>0</v>
      </c>
      <c r="AA940" s="569">
        <f t="shared" si="4424"/>
        <v>0</v>
      </c>
      <c r="AB940" s="569">
        <f t="shared" si="4424"/>
        <v>0</v>
      </c>
      <c r="AC940" s="569">
        <f t="shared" ref="AC940:AJ940" si="4425">SUM(AC306)</f>
        <v>0</v>
      </c>
      <c r="AD940" s="569">
        <f t="shared" si="4425"/>
        <v>0</v>
      </c>
      <c r="AE940" s="569">
        <f t="shared" si="4425"/>
        <v>0</v>
      </c>
      <c r="AF940" s="569">
        <f t="shared" si="4425"/>
        <v>0</v>
      </c>
      <c r="AG940" s="569">
        <f t="shared" si="4425"/>
        <v>0</v>
      </c>
      <c r="AH940" s="569">
        <f t="shared" si="4425"/>
        <v>0</v>
      </c>
      <c r="AI940" s="569">
        <f t="shared" si="4425"/>
        <v>0</v>
      </c>
      <c r="AJ940" s="569">
        <f t="shared" si="4425"/>
        <v>0</v>
      </c>
      <c r="AK940" s="568"/>
      <c r="AL940" s="569">
        <f t="shared" ref="AL940:AT940" si="4426">SUM(AL306)</f>
        <v>0</v>
      </c>
      <c r="AM940" s="569">
        <f t="shared" si="4426"/>
        <v>0</v>
      </c>
      <c r="AN940" s="569">
        <f t="shared" si="4426"/>
        <v>0</v>
      </c>
      <c r="AO940" s="569">
        <f t="shared" si="4426"/>
        <v>0</v>
      </c>
      <c r="AP940" s="569">
        <f t="shared" si="4426"/>
        <v>0</v>
      </c>
      <c r="AQ940" s="569">
        <f t="shared" si="4426"/>
        <v>0</v>
      </c>
      <c r="AR940" s="569">
        <f t="shared" si="4426"/>
        <v>0</v>
      </c>
      <c r="AS940" s="569">
        <f t="shared" si="4426"/>
        <v>0</v>
      </c>
      <c r="AT940" s="569">
        <f t="shared" si="4426"/>
        <v>0</v>
      </c>
      <c r="AU940" s="569">
        <f t="shared" ref="AU940:BB940" si="4427">SUM(AU306)</f>
        <v>0</v>
      </c>
      <c r="AV940" s="569">
        <f t="shared" si="4427"/>
        <v>0</v>
      </c>
      <c r="AW940" s="569">
        <f t="shared" si="4427"/>
        <v>0</v>
      </c>
      <c r="AX940" s="569">
        <f t="shared" si="4427"/>
        <v>0</v>
      </c>
      <c r="AY940" s="569">
        <f t="shared" si="4427"/>
        <v>0</v>
      </c>
      <c r="AZ940" s="569">
        <f t="shared" si="4427"/>
        <v>0</v>
      </c>
      <c r="BA940" s="569">
        <f t="shared" si="4427"/>
        <v>0</v>
      </c>
      <c r="BB940" s="569">
        <f t="shared" si="4427"/>
        <v>0</v>
      </c>
      <c r="BC940" s="568"/>
      <c r="BD940" s="569">
        <f t="shared" ref="BD940:BL940" si="4428">SUM(BD306)</f>
        <v>0</v>
      </c>
      <c r="BE940" s="569">
        <f t="shared" si="4428"/>
        <v>0</v>
      </c>
      <c r="BF940" s="569">
        <f t="shared" si="4428"/>
        <v>0</v>
      </c>
      <c r="BG940" s="569">
        <f t="shared" si="4428"/>
        <v>0</v>
      </c>
      <c r="BH940" s="569">
        <f t="shared" si="4428"/>
        <v>0</v>
      </c>
      <c r="BI940" s="569">
        <f t="shared" si="4428"/>
        <v>0</v>
      </c>
      <c r="BJ940" s="569">
        <f t="shared" si="4428"/>
        <v>0</v>
      </c>
      <c r="BK940" s="569">
        <f t="shared" si="4428"/>
        <v>0</v>
      </c>
      <c r="BL940" s="569">
        <f t="shared" si="4428"/>
        <v>0</v>
      </c>
      <c r="BM940" s="569">
        <f t="shared" ref="BM940:BT940" si="4429">SUM(BM306)</f>
        <v>0</v>
      </c>
      <c r="BN940" s="569">
        <f t="shared" si="4429"/>
        <v>0</v>
      </c>
      <c r="BO940" s="569">
        <f t="shared" si="4429"/>
        <v>0</v>
      </c>
      <c r="BP940" s="569">
        <f t="shared" si="4429"/>
        <v>0</v>
      </c>
      <c r="BQ940" s="569">
        <f t="shared" si="4429"/>
        <v>0</v>
      </c>
      <c r="BR940" s="569">
        <f t="shared" si="4429"/>
        <v>0</v>
      </c>
      <c r="BS940" s="569">
        <f t="shared" si="4429"/>
        <v>0</v>
      </c>
      <c r="BT940" s="569">
        <f t="shared" si="4429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22"/>
        <v>0</v>
      </c>
      <c r="CA940" s="373">
        <f t="shared" si="4323"/>
        <v>0</v>
      </c>
      <c r="CB940" s="373">
        <f t="shared" si="4324"/>
        <v>0</v>
      </c>
      <c r="CC940" s="373">
        <f t="shared" si="4325"/>
        <v>0</v>
      </c>
      <c r="CD940" s="1108">
        <f t="shared" si="4357"/>
        <v>0</v>
      </c>
      <c r="CE940" s="1109">
        <f t="shared" si="4327"/>
        <v>0</v>
      </c>
      <c r="CF940" s="1110">
        <f t="shared" si="4327"/>
        <v>0</v>
      </c>
      <c r="CG940" s="1110">
        <f t="shared" si="4327"/>
        <v>0</v>
      </c>
      <c r="CH940" s="1110">
        <f t="shared" si="4327"/>
        <v>0</v>
      </c>
      <c r="CI940" s="1110">
        <f t="shared" si="4327"/>
        <v>0</v>
      </c>
      <c r="CJ940" s="1110">
        <f t="shared" si="4327"/>
        <v>0</v>
      </c>
      <c r="CK940" s="1111">
        <f t="shared" si="4327"/>
        <v>0</v>
      </c>
      <c r="CL940" s="1111">
        <f t="shared" si="4327"/>
        <v>0</v>
      </c>
      <c r="CM940" s="1111">
        <f t="shared" si="4327"/>
        <v>0</v>
      </c>
      <c r="CN940" s="1110">
        <f t="shared" si="4327"/>
        <v>0</v>
      </c>
      <c r="CO940" s="1110">
        <f t="shared" si="4327"/>
        <v>0</v>
      </c>
      <c r="CP940" s="1110">
        <f t="shared" si="4327"/>
        <v>0</v>
      </c>
      <c r="CQ940" s="1110">
        <f t="shared" si="4327"/>
        <v>0</v>
      </c>
      <c r="CR940" s="1110">
        <f t="shared" si="4327"/>
        <v>0</v>
      </c>
      <c r="CS940" s="1109">
        <f t="shared" si="4327"/>
        <v>0</v>
      </c>
      <c r="CT940" s="1112">
        <f t="shared" si="4327"/>
        <v>0</v>
      </c>
      <c r="CU940" s="324">
        <f t="shared" si="4328"/>
        <v>0</v>
      </c>
      <c r="CV940" s="325">
        <f t="shared" si="4329"/>
        <v>0</v>
      </c>
      <c r="CW940" s="326">
        <f t="shared" si="4330"/>
        <v>0</v>
      </c>
      <c r="CX940" s="326">
        <f t="shared" si="4331"/>
        <v>0</v>
      </c>
      <c r="CY940" s="326">
        <f t="shared" si="4332"/>
        <v>0</v>
      </c>
      <c r="CZ940" s="326">
        <f t="shared" si="4333"/>
        <v>0</v>
      </c>
      <c r="DA940" s="326">
        <f t="shared" si="4334"/>
        <v>0</v>
      </c>
      <c r="DB940" s="327">
        <f t="shared" si="4335"/>
        <v>0</v>
      </c>
      <c r="DC940" s="327">
        <f t="shared" si="4336"/>
        <v>0</v>
      </c>
      <c r="DD940" s="327">
        <f t="shared" si="4337"/>
        <v>0</v>
      </c>
      <c r="DE940" s="326">
        <f t="shared" si="4338"/>
        <v>0</v>
      </c>
      <c r="DF940" s="326">
        <f t="shared" si="4339"/>
        <v>0</v>
      </c>
      <c r="DG940" s="326">
        <f t="shared" si="4340"/>
        <v>0</v>
      </c>
      <c r="DH940" s="326">
        <f t="shared" si="4341"/>
        <v>0</v>
      </c>
      <c r="DI940" s="326">
        <f t="shared" si="4342"/>
        <v>0</v>
      </c>
      <c r="DJ940" s="325">
        <f t="shared" si="4343"/>
        <v>0</v>
      </c>
      <c r="DK940" s="324">
        <f t="shared" si="4344"/>
        <v>0</v>
      </c>
      <c r="DL940" s="428">
        <f t="shared" si="4345"/>
        <v>17</v>
      </c>
      <c r="DM940" s="66">
        <f t="shared" si="4346"/>
        <v>17</v>
      </c>
      <c r="DN940" s="66">
        <f t="shared" si="4347"/>
        <v>17</v>
      </c>
      <c r="DO940" s="66">
        <f t="shared" si="4348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30">SUM(B316)</f>
        <v>0</v>
      </c>
      <c r="C941" s="569">
        <f t="shared" si="4430"/>
        <v>0</v>
      </c>
      <c r="D941" s="569">
        <f t="shared" si="4430"/>
        <v>0</v>
      </c>
      <c r="E941" s="569">
        <f t="shared" si="4430"/>
        <v>0</v>
      </c>
      <c r="F941" s="569">
        <f t="shared" si="4430"/>
        <v>0</v>
      </c>
      <c r="G941" s="569">
        <f t="shared" si="4430"/>
        <v>0</v>
      </c>
      <c r="H941" s="569">
        <f t="shared" si="4430"/>
        <v>0</v>
      </c>
      <c r="I941" s="569">
        <f t="shared" si="4430"/>
        <v>0</v>
      </c>
      <c r="J941" s="569">
        <f t="shared" si="4430"/>
        <v>0</v>
      </c>
      <c r="K941" s="569">
        <f t="shared" ref="K941:R941" si="4431">SUM(K316)</f>
        <v>0</v>
      </c>
      <c r="L941" s="569">
        <f t="shared" si="4431"/>
        <v>0</v>
      </c>
      <c r="M941" s="569">
        <f t="shared" si="4431"/>
        <v>0</v>
      </c>
      <c r="N941" s="569">
        <f t="shared" si="4431"/>
        <v>0</v>
      </c>
      <c r="O941" s="569">
        <f t="shared" si="4431"/>
        <v>0</v>
      </c>
      <c r="P941" s="569">
        <f t="shared" si="4431"/>
        <v>0</v>
      </c>
      <c r="Q941" s="569">
        <f t="shared" si="4431"/>
        <v>0</v>
      </c>
      <c r="R941" s="569">
        <f t="shared" si="4431"/>
        <v>0</v>
      </c>
      <c r="S941" s="568"/>
      <c r="T941" s="569">
        <f t="shared" ref="T941:AB941" si="4432">SUM(T316)</f>
        <v>0</v>
      </c>
      <c r="U941" s="569">
        <f t="shared" si="4432"/>
        <v>0</v>
      </c>
      <c r="V941" s="569">
        <f t="shared" si="4432"/>
        <v>0</v>
      </c>
      <c r="W941" s="569">
        <f t="shared" si="4432"/>
        <v>0</v>
      </c>
      <c r="X941" s="569">
        <f t="shared" si="4432"/>
        <v>0</v>
      </c>
      <c r="Y941" s="569">
        <f t="shared" si="4432"/>
        <v>0</v>
      </c>
      <c r="Z941" s="569">
        <f t="shared" si="4432"/>
        <v>0</v>
      </c>
      <c r="AA941" s="569">
        <f t="shared" si="4432"/>
        <v>0</v>
      </c>
      <c r="AB941" s="569">
        <f t="shared" si="4432"/>
        <v>0</v>
      </c>
      <c r="AC941" s="569">
        <f t="shared" ref="AC941:AJ941" si="4433">SUM(AC316)</f>
        <v>0</v>
      </c>
      <c r="AD941" s="569">
        <f t="shared" si="4433"/>
        <v>0</v>
      </c>
      <c r="AE941" s="569">
        <f t="shared" si="4433"/>
        <v>0</v>
      </c>
      <c r="AF941" s="569">
        <f t="shared" si="4433"/>
        <v>0</v>
      </c>
      <c r="AG941" s="569">
        <f t="shared" si="4433"/>
        <v>0</v>
      </c>
      <c r="AH941" s="569">
        <f t="shared" si="4433"/>
        <v>0</v>
      </c>
      <c r="AI941" s="569">
        <f t="shared" si="4433"/>
        <v>0</v>
      </c>
      <c r="AJ941" s="569">
        <f t="shared" si="4433"/>
        <v>0</v>
      </c>
      <c r="AK941" s="568"/>
      <c r="AL941" s="569">
        <f t="shared" ref="AL941:AT941" si="4434">SUM(AL316)</f>
        <v>275</v>
      </c>
      <c r="AM941" s="569">
        <f t="shared" si="4434"/>
        <v>240</v>
      </c>
      <c r="AN941" s="569">
        <f t="shared" si="4434"/>
        <v>40</v>
      </c>
      <c r="AO941" s="569">
        <f t="shared" si="4434"/>
        <v>0</v>
      </c>
      <c r="AP941" s="569">
        <f t="shared" si="4434"/>
        <v>0</v>
      </c>
      <c r="AQ941" s="569">
        <f t="shared" si="4434"/>
        <v>180</v>
      </c>
      <c r="AR941" s="569">
        <f t="shared" si="4434"/>
        <v>0</v>
      </c>
      <c r="AS941" s="569">
        <f t="shared" si="4434"/>
        <v>0</v>
      </c>
      <c r="AT941" s="569">
        <f t="shared" si="4434"/>
        <v>0</v>
      </c>
      <c r="AU941" s="569">
        <f t="shared" ref="AU941:BB941" si="4435">SUM(AU316)</f>
        <v>0</v>
      </c>
      <c r="AV941" s="569">
        <f t="shared" si="4435"/>
        <v>0</v>
      </c>
      <c r="AW941" s="569">
        <f t="shared" si="4435"/>
        <v>0</v>
      </c>
      <c r="AX941" s="569">
        <f t="shared" si="4435"/>
        <v>0</v>
      </c>
      <c r="AY941" s="569">
        <f t="shared" si="4435"/>
        <v>0</v>
      </c>
      <c r="AZ941" s="569">
        <f t="shared" si="4435"/>
        <v>0</v>
      </c>
      <c r="BA941" s="569">
        <f t="shared" si="4435"/>
        <v>0</v>
      </c>
      <c r="BB941" s="569">
        <f t="shared" si="4435"/>
        <v>0</v>
      </c>
      <c r="BC941" s="568"/>
      <c r="BD941" s="569">
        <f t="shared" ref="BD941:BL941" si="4436">SUM(BD316)</f>
        <v>99.96</v>
      </c>
      <c r="BE941" s="569">
        <f t="shared" si="4436"/>
        <v>0</v>
      </c>
      <c r="BF941" s="569">
        <f t="shared" si="4436"/>
        <v>600</v>
      </c>
      <c r="BG941" s="569">
        <f t="shared" si="4436"/>
        <v>0</v>
      </c>
      <c r="BH941" s="569">
        <f t="shared" si="4436"/>
        <v>0</v>
      </c>
      <c r="BI941" s="569">
        <f t="shared" si="4436"/>
        <v>0</v>
      </c>
      <c r="BJ941" s="569">
        <f t="shared" si="4436"/>
        <v>0</v>
      </c>
      <c r="BK941" s="569">
        <f t="shared" si="4436"/>
        <v>0</v>
      </c>
      <c r="BL941" s="569">
        <f t="shared" si="4436"/>
        <v>0</v>
      </c>
      <c r="BM941" s="569">
        <f t="shared" ref="BM941:BT941" si="4437">SUM(BM316)</f>
        <v>0</v>
      </c>
      <c r="BN941" s="569">
        <f t="shared" si="4437"/>
        <v>0</v>
      </c>
      <c r="BO941" s="569">
        <f t="shared" si="4437"/>
        <v>0</v>
      </c>
      <c r="BP941" s="569">
        <f t="shared" si="4437"/>
        <v>0</v>
      </c>
      <c r="BQ941" s="569">
        <f t="shared" si="4437"/>
        <v>0</v>
      </c>
      <c r="BR941" s="569">
        <f t="shared" si="4437"/>
        <v>0</v>
      </c>
      <c r="BS941" s="569">
        <f t="shared" si="4437"/>
        <v>0</v>
      </c>
      <c r="BT941" s="569">
        <f t="shared" si="4437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22"/>
        <v>0</v>
      </c>
      <c r="CA941" s="373">
        <f t="shared" si="4323"/>
        <v>0</v>
      </c>
      <c r="CB941" s="373">
        <f t="shared" si="4324"/>
        <v>30.666666666666668</v>
      </c>
      <c r="CC941" s="373">
        <f t="shared" si="4325"/>
        <v>6.6640000000000024</v>
      </c>
      <c r="CD941" s="1108">
        <f t="shared" si="4357"/>
        <v>0</v>
      </c>
      <c r="CE941" s="1109">
        <f t="shared" si="4327"/>
        <v>0</v>
      </c>
      <c r="CF941" s="1110">
        <f t="shared" si="4327"/>
        <v>0</v>
      </c>
      <c r="CG941" s="1110">
        <f t="shared" si="4327"/>
        <v>0</v>
      </c>
      <c r="CH941" s="1110">
        <f t="shared" si="4327"/>
        <v>0</v>
      </c>
      <c r="CI941" s="1110">
        <f t="shared" si="4327"/>
        <v>0</v>
      </c>
      <c r="CJ941" s="1110">
        <f t="shared" si="4327"/>
        <v>0</v>
      </c>
      <c r="CK941" s="1111">
        <f t="shared" si="4327"/>
        <v>0</v>
      </c>
      <c r="CL941" s="1111">
        <f t="shared" si="4327"/>
        <v>0</v>
      </c>
      <c r="CM941" s="1111">
        <f t="shared" si="4327"/>
        <v>0</v>
      </c>
      <c r="CN941" s="1110">
        <f t="shared" si="4327"/>
        <v>0</v>
      </c>
      <c r="CO941" s="1110">
        <f t="shared" si="4327"/>
        <v>0</v>
      </c>
      <c r="CP941" s="1110">
        <f t="shared" si="4327"/>
        <v>0</v>
      </c>
      <c r="CQ941" s="1110">
        <f t="shared" si="4327"/>
        <v>0</v>
      </c>
      <c r="CR941" s="1110">
        <f t="shared" si="4327"/>
        <v>0</v>
      </c>
      <c r="CS941" s="1109">
        <f t="shared" si="4327"/>
        <v>99.96</v>
      </c>
      <c r="CT941" s="1112">
        <f t="shared" si="4327"/>
        <v>600</v>
      </c>
      <c r="CU941" s="324">
        <f t="shared" si="4328"/>
        <v>0</v>
      </c>
      <c r="CV941" s="325">
        <f t="shared" si="4329"/>
        <v>0</v>
      </c>
      <c r="CW941" s="326">
        <f t="shared" si="4330"/>
        <v>0</v>
      </c>
      <c r="CX941" s="326">
        <f t="shared" si="4331"/>
        <v>0</v>
      </c>
      <c r="CY941" s="326">
        <f t="shared" si="4332"/>
        <v>0</v>
      </c>
      <c r="CZ941" s="326">
        <f t="shared" si="4333"/>
        <v>0</v>
      </c>
      <c r="DA941" s="326">
        <f t="shared" si="4334"/>
        <v>0</v>
      </c>
      <c r="DB941" s="327">
        <f t="shared" si="4335"/>
        <v>0</v>
      </c>
      <c r="DC941" s="327">
        <f t="shared" si="4336"/>
        <v>0</v>
      </c>
      <c r="DD941" s="327">
        <f t="shared" si="4337"/>
        <v>0</v>
      </c>
      <c r="DE941" s="326">
        <f t="shared" si="4338"/>
        <v>0</v>
      </c>
      <c r="DF941" s="326">
        <f t="shared" si="4339"/>
        <v>0</v>
      </c>
      <c r="DG941" s="326">
        <f t="shared" si="4340"/>
        <v>0</v>
      </c>
      <c r="DH941" s="326">
        <f t="shared" si="4341"/>
        <v>0</v>
      </c>
      <c r="DI941" s="326">
        <f t="shared" si="4342"/>
        <v>0</v>
      </c>
      <c r="DJ941" s="325">
        <f t="shared" si="4343"/>
        <v>99.96</v>
      </c>
      <c r="DK941" s="324">
        <f t="shared" si="4344"/>
        <v>600</v>
      </c>
      <c r="DL941" s="428">
        <f t="shared" si="4345"/>
        <v>17</v>
      </c>
      <c r="DM941" s="66">
        <f t="shared" si="4346"/>
        <v>17</v>
      </c>
      <c r="DN941" s="66">
        <f t="shared" si="4347"/>
        <v>17</v>
      </c>
      <c r="DO941" s="66">
        <f t="shared" si="4348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38">SUM(B326)</f>
        <v>0</v>
      </c>
      <c r="C942" s="569">
        <f t="shared" si="4438"/>
        <v>0</v>
      </c>
      <c r="D942" s="569">
        <f t="shared" si="4438"/>
        <v>0</v>
      </c>
      <c r="E942" s="569">
        <f t="shared" si="4438"/>
        <v>0</v>
      </c>
      <c r="F942" s="569">
        <f t="shared" si="4438"/>
        <v>0</v>
      </c>
      <c r="G942" s="569">
        <f t="shared" si="4438"/>
        <v>0</v>
      </c>
      <c r="H942" s="569">
        <f t="shared" si="4438"/>
        <v>0</v>
      </c>
      <c r="I942" s="569">
        <f t="shared" si="4438"/>
        <v>0</v>
      </c>
      <c r="J942" s="569">
        <f t="shared" si="4438"/>
        <v>0</v>
      </c>
      <c r="K942" s="569">
        <f t="shared" ref="K942:R942" si="4439">SUM(K326)</f>
        <v>0</v>
      </c>
      <c r="L942" s="569">
        <f t="shared" si="4439"/>
        <v>0</v>
      </c>
      <c r="M942" s="569">
        <f t="shared" si="4439"/>
        <v>0</v>
      </c>
      <c r="N942" s="569">
        <f t="shared" si="4439"/>
        <v>0</v>
      </c>
      <c r="O942" s="569">
        <f t="shared" si="4439"/>
        <v>0</v>
      </c>
      <c r="P942" s="569">
        <f t="shared" si="4439"/>
        <v>0</v>
      </c>
      <c r="Q942" s="569">
        <f t="shared" si="4439"/>
        <v>0</v>
      </c>
      <c r="R942" s="569">
        <f t="shared" si="4439"/>
        <v>0</v>
      </c>
      <c r="S942" s="568"/>
      <c r="T942" s="569">
        <f t="shared" ref="T942:AB942" si="4440">SUM(T326)</f>
        <v>0</v>
      </c>
      <c r="U942" s="569">
        <f t="shared" si="4440"/>
        <v>0</v>
      </c>
      <c r="V942" s="569">
        <f t="shared" si="4440"/>
        <v>0</v>
      </c>
      <c r="W942" s="569">
        <f t="shared" si="4440"/>
        <v>0</v>
      </c>
      <c r="X942" s="569">
        <f t="shared" si="4440"/>
        <v>0</v>
      </c>
      <c r="Y942" s="569">
        <f t="shared" si="4440"/>
        <v>0</v>
      </c>
      <c r="Z942" s="569">
        <f t="shared" si="4440"/>
        <v>0</v>
      </c>
      <c r="AA942" s="569">
        <f t="shared" si="4440"/>
        <v>0</v>
      </c>
      <c r="AB942" s="569">
        <f t="shared" si="4440"/>
        <v>0</v>
      </c>
      <c r="AC942" s="569">
        <f t="shared" ref="AC942:AJ942" si="4441">SUM(AC326)</f>
        <v>0</v>
      </c>
      <c r="AD942" s="569">
        <f t="shared" si="4441"/>
        <v>0</v>
      </c>
      <c r="AE942" s="569">
        <f t="shared" si="4441"/>
        <v>0</v>
      </c>
      <c r="AF942" s="569">
        <f t="shared" si="4441"/>
        <v>0</v>
      </c>
      <c r="AG942" s="569">
        <f t="shared" si="4441"/>
        <v>0</v>
      </c>
      <c r="AH942" s="569">
        <f t="shared" si="4441"/>
        <v>0</v>
      </c>
      <c r="AI942" s="569">
        <f t="shared" si="4441"/>
        <v>0</v>
      </c>
      <c r="AJ942" s="569">
        <f t="shared" si="4441"/>
        <v>0</v>
      </c>
      <c r="AK942" s="568"/>
      <c r="AL942" s="569">
        <f t="shared" ref="AL942:AT942" si="4442">SUM(AL326)</f>
        <v>0</v>
      </c>
      <c r="AM942" s="569">
        <f t="shared" si="4442"/>
        <v>0</v>
      </c>
      <c r="AN942" s="569">
        <f t="shared" si="4442"/>
        <v>0</v>
      </c>
      <c r="AO942" s="569">
        <f t="shared" si="4442"/>
        <v>0</v>
      </c>
      <c r="AP942" s="569">
        <f t="shared" si="4442"/>
        <v>0</v>
      </c>
      <c r="AQ942" s="569">
        <f t="shared" si="4442"/>
        <v>0</v>
      </c>
      <c r="AR942" s="569">
        <f t="shared" si="4442"/>
        <v>0</v>
      </c>
      <c r="AS942" s="569">
        <f t="shared" si="4442"/>
        <v>0</v>
      </c>
      <c r="AT942" s="569">
        <f t="shared" si="4442"/>
        <v>0</v>
      </c>
      <c r="AU942" s="569">
        <f t="shared" ref="AU942:BB942" si="4443">SUM(AU326)</f>
        <v>0</v>
      </c>
      <c r="AV942" s="569">
        <f t="shared" si="4443"/>
        <v>0</v>
      </c>
      <c r="AW942" s="569">
        <f t="shared" si="4443"/>
        <v>0</v>
      </c>
      <c r="AX942" s="569">
        <f t="shared" si="4443"/>
        <v>0</v>
      </c>
      <c r="AY942" s="569">
        <f t="shared" si="4443"/>
        <v>0</v>
      </c>
      <c r="AZ942" s="569">
        <f t="shared" si="4443"/>
        <v>0</v>
      </c>
      <c r="BA942" s="569">
        <f t="shared" si="4443"/>
        <v>0</v>
      </c>
      <c r="BB942" s="569">
        <f t="shared" si="4443"/>
        <v>0</v>
      </c>
      <c r="BC942" s="568"/>
      <c r="BD942" s="569">
        <f t="shared" ref="BD942:BL942" si="4444">SUM(BD326)</f>
        <v>0</v>
      </c>
      <c r="BE942" s="569">
        <f t="shared" si="4444"/>
        <v>0</v>
      </c>
      <c r="BF942" s="569">
        <f t="shared" si="4444"/>
        <v>0</v>
      </c>
      <c r="BG942" s="569">
        <f t="shared" si="4444"/>
        <v>0</v>
      </c>
      <c r="BH942" s="569">
        <f t="shared" si="4444"/>
        <v>0</v>
      </c>
      <c r="BI942" s="569">
        <f t="shared" si="4444"/>
        <v>0</v>
      </c>
      <c r="BJ942" s="569">
        <f t="shared" si="4444"/>
        <v>0</v>
      </c>
      <c r="BK942" s="569">
        <f t="shared" si="4444"/>
        <v>0</v>
      </c>
      <c r="BL942" s="569">
        <f t="shared" si="4444"/>
        <v>0</v>
      </c>
      <c r="BM942" s="569">
        <f t="shared" ref="BM942:BT942" si="4445">SUM(BM326)</f>
        <v>0</v>
      </c>
      <c r="BN942" s="569">
        <f t="shared" si="4445"/>
        <v>0</v>
      </c>
      <c r="BO942" s="569">
        <f t="shared" si="4445"/>
        <v>0</v>
      </c>
      <c r="BP942" s="569">
        <f t="shared" si="4445"/>
        <v>0</v>
      </c>
      <c r="BQ942" s="569">
        <f t="shared" si="4445"/>
        <v>0</v>
      </c>
      <c r="BR942" s="569">
        <f t="shared" si="4445"/>
        <v>0</v>
      </c>
      <c r="BS942" s="569">
        <f t="shared" si="4445"/>
        <v>0</v>
      </c>
      <c r="BT942" s="569">
        <f t="shared" si="4445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22"/>
        <v>0</v>
      </c>
      <c r="CA942" s="373">
        <f t="shared" si="4323"/>
        <v>0</v>
      </c>
      <c r="CB942" s="373">
        <f t="shared" si="4324"/>
        <v>0</v>
      </c>
      <c r="CC942" s="373">
        <f t="shared" si="4325"/>
        <v>0</v>
      </c>
      <c r="CD942" s="1108">
        <f t="shared" si="4357"/>
        <v>0</v>
      </c>
      <c r="CE942" s="1109">
        <f t="shared" si="4327"/>
        <v>0</v>
      </c>
      <c r="CF942" s="1110">
        <f t="shared" si="4327"/>
        <v>0</v>
      </c>
      <c r="CG942" s="1110">
        <f t="shared" si="4327"/>
        <v>0</v>
      </c>
      <c r="CH942" s="1110">
        <f t="shared" si="4327"/>
        <v>0</v>
      </c>
      <c r="CI942" s="1110">
        <f t="shared" si="4327"/>
        <v>0</v>
      </c>
      <c r="CJ942" s="1110">
        <f t="shared" si="4327"/>
        <v>0</v>
      </c>
      <c r="CK942" s="1111">
        <f t="shared" si="4327"/>
        <v>0</v>
      </c>
      <c r="CL942" s="1111">
        <f t="shared" si="4327"/>
        <v>0</v>
      </c>
      <c r="CM942" s="1111">
        <f t="shared" si="4327"/>
        <v>0</v>
      </c>
      <c r="CN942" s="1110">
        <f t="shared" si="4327"/>
        <v>0</v>
      </c>
      <c r="CO942" s="1110">
        <f t="shared" si="4327"/>
        <v>0</v>
      </c>
      <c r="CP942" s="1110">
        <f t="shared" si="4327"/>
        <v>0</v>
      </c>
      <c r="CQ942" s="1110">
        <f t="shared" si="4327"/>
        <v>0</v>
      </c>
      <c r="CR942" s="1110">
        <f t="shared" si="4327"/>
        <v>0</v>
      </c>
      <c r="CS942" s="1109">
        <f t="shared" si="4327"/>
        <v>0</v>
      </c>
      <c r="CT942" s="1112">
        <f t="shared" si="4327"/>
        <v>0</v>
      </c>
      <c r="CU942" s="324">
        <f t="shared" si="4328"/>
        <v>0</v>
      </c>
      <c r="CV942" s="325">
        <f t="shared" si="4329"/>
        <v>0</v>
      </c>
      <c r="CW942" s="326">
        <f t="shared" si="4330"/>
        <v>0</v>
      </c>
      <c r="CX942" s="326">
        <f t="shared" si="4331"/>
        <v>0</v>
      </c>
      <c r="CY942" s="326">
        <f t="shared" si="4332"/>
        <v>0</v>
      </c>
      <c r="CZ942" s="326">
        <f t="shared" si="4333"/>
        <v>0</v>
      </c>
      <c r="DA942" s="326">
        <f t="shared" si="4334"/>
        <v>0</v>
      </c>
      <c r="DB942" s="327">
        <f t="shared" si="4335"/>
        <v>0</v>
      </c>
      <c r="DC942" s="327">
        <f t="shared" si="4336"/>
        <v>0</v>
      </c>
      <c r="DD942" s="327">
        <f t="shared" si="4337"/>
        <v>0</v>
      </c>
      <c r="DE942" s="326">
        <f t="shared" si="4338"/>
        <v>0</v>
      </c>
      <c r="DF942" s="326">
        <f t="shared" si="4339"/>
        <v>0</v>
      </c>
      <c r="DG942" s="326">
        <f t="shared" si="4340"/>
        <v>0</v>
      </c>
      <c r="DH942" s="326">
        <f t="shared" si="4341"/>
        <v>0</v>
      </c>
      <c r="DI942" s="326">
        <f t="shared" si="4342"/>
        <v>0</v>
      </c>
      <c r="DJ942" s="325">
        <f t="shared" si="4343"/>
        <v>0</v>
      </c>
      <c r="DK942" s="324">
        <f t="shared" si="4344"/>
        <v>0</v>
      </c>
      <c r="DL942" s="428">
        <f t="shared" si="4345"/>
        <v>17</v>
      </c>
      <c r="DM942" s="66">
        <f t="shared" si="4346"/>
        <v>17</v>
      </c>
      <c r="DN942" s="66">
        <f t="shared" si="4347"/>
        <v>17</v>
      </c>
      <c r="DO942" s="66">
        <f t="shared" si="4348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46">SUM(B336)</f>
        <v>0</v>
      </c>
      <c r="C943" s="569">
        <f t="shared" si="4446"/>
        <v>0</v>
      </c>
      <c r="D943" s="569">
        <f t="shared" si="4446"/>
        <v>0</v>
      </c>
      <c r="E943" s="569">
        <f t="shared" si="4446"/>
        <v>0</v>
      </c>
      <c r="F943" s="569">
        <f t="shared" si="4446"/>
        <v>60</v>
      </c>
      <c r="G943" s="569">
        <f t="shared" si="4446"/>
        <v>60</v>
      </c>
      <c r="H943" s="569">
        <f t="shared" si="4446"/>
        <v>0</v>
      </c>
      <c r="I943" s="569">
        <f t="shared" si="4446"/>
        <v>0</v>
      </c>
      <c r="J943" s="569">
        <f t="shared" si="4446"/>
        <v>0</v>
      </c>
      <c r="K943" s="569">
        <f t="shared" ref="K943:R943" si="4447">SUM(K336)</f>
        <v>0</v>
      </c>
      <c r="L943" s="569">
        <f t="shared" si="4447"/>
        <v>0</v>
      </c>
      <c r="M943" s="569">
        <f t="shared" si="4447"/>
        <v>0</v>
      </c>
      <c r="N943" s="569">
        <f t="shared" si="4447"/>
        <v>0</v>
      </c>
      <c r="O943" s="569">
        <f t="shared" si="4447"/>
        <v>0</v>
      </c>
      <c r="P943" s="569">
        <f t="shared" si="4447"/>
        <v>0</v>
      </c>
      <c r="Q943" s="569">
        <f t="shared" si="4447"/>
        <v>0</v>
      </c>
      <c r="R943" s="569">
        <f t="shared" si="4447"/>
        <v>0</v>
      </c>
      <c r="S943" s="568"/>
      <c r="T943" s="569">
        <f t="shared" ref="T943:AB943" si="4448">SUM(T336)</f>
        <v>0</v>
      </c>
      <c r="U943" s="569">
        <f t="shared" si="4448"/>
        <v>0</v>
      </c>
      <c r="V943" s="569">
        <f t="shared" si="4448"/>
        <v>0</v>
      </c>
      <c r="W943" s="569">
        <f t="shared" si="4448"/>
        <v>0</v>
      </c>
      <c r="X943" s="569">
        <f t="shared" si="4448"/>
        <v>10</v>
      </c>
      <c r="Y943" s="569">
        <f t="shared" si="4448"/>
        <v>0</v>
      </c>
      <c r="Z943" s="569">
        <f t="shared" si="4448"/>
        <v>0</v>
      </c>
      <c r="AA943" s="569">
        <f t="shared" si="4448"/>
        <v>0</v>
      </c>
      <c r="AB943" s="569">
        <f t="shared" si="4448"/>
        <v>0</v>
      </c>
      <c r="AC943" s="569">
        <f t="shared" ref="AC943:AJ943" si="4449">SUM(AC336)</f>
        <v>0</v>
      </c>
      <c r="AD943" s="569">
        <f t="shared" si="4449"/>
        <v>0</v>
      </c>
      <c r="AE943" s="569">
        <f t="shared" si="4449"/>
        <v>0</v>
      </c>
      <c r="AF943" s="569">
        <f t="shared" si="4449"/>
        <v>0</v>
      </c>
      <c r="AG943" s="569">
        <f t="shared" si="4449"/>
        <v>0</v>
      </c>
      <c r="AH943" s="569">
        <f t="shared" si="4449"/>
        <v>0</v>
      </c>
      <c r="AI943" s="569">
        <f t="shared" si="4449"/>
        <v>0</v>
      </c>
      <c r="AJ943" s="569">
        <f t="shared" si="4449"/>
        <v>0</v>
      </c>
      <c r="AK943" s="568"/>
      <c r="AL943" s="569">
        <f t="shared" ref="AL943:AT943" si="4450">SUM(AL336)</f>
        <v>96</v>
      </c>
      <c r="AM943" s="569">
        <f t="shared" si="4450"/>
        <v>100</v>
      </c>
      <c r="AN943" s="569">
        <f t="shared" si="4450"/>
        <v>75</v>
      </c>
      <c r="AO943" s="569">
        <f t="shared" si="4450"/>
        <v>35</v>
      </c>
      <c r="AP943" s="569">
        <f t="shared" si="4450"/>
        <v>0</v>
      </c>
      <c r="AQ943" s="569">
        <f t="shared" si="4450"/>
        <v>300</v>
      </c>
      <c r="AR943" s="569">
        <f t="shared" si="4450"/>
        <v>0</v>
      </c>
      <c r="AS943" s="569">
        <f t="shared" si="4450"/>
        <v>0</v>
      </c>
      <c r="AT943" s="569">
        <f t="shared" si="4450"/>
        <v>225</v>
      </c>
      <c r="AU943" s="569">
        <f t="shared" ref="AU943:BB943" si="4451">SUM(AU336)</f>
        <v>0</v>
      </c>
      <c r="AV943" s="569">
        <f t="shared" si="4451"/>
        <v>0</v>
      </c>
      <c r="AW943" s="569">
        <f t="shared" si="4451"/>
        <v>0</v>
      </c>
      <c r="AX943" s="569">
        <f t="shared" si="4451"/>
        <v>0</v>
      </c>
      <c r="AY943" s="569">
        <f t="shared" si="4451"/>
        <v>0</v>
      </c>
      <c r="AZ943" s="569">
        <f t="shared" si="4451"/>
        <v>0</v>
      </c>
      <c r="BA943" s="569">
        <f t="shared" si="4451"/>
        <v>0</v>
      </c>
      <c r="BB943" s="569">
        <f t="shared" si="4451"/>
        <v>0</v>
      </c>
      <c r="BC943" s="568"/>
      <c r="BD943" s="569">
        <f t="shared" ref="BD943:BL943" si="4452">SUM(BD336)</f>
        <v>630</v>
      </c>
      <c r="BE943" s="569">
        <f t="shared" si="4452"/>
        <v>0</v>
      </c>
      <c r="BF943" s="569">
        <f t="shared" si="4452"/>
        <v>0</v>
      </c>
      <c r="BG943" s="569">
        <f t="shared" si="4452"/>
        <v>600</v>
      </c>
      <c r="BH943" s="569">
        <f t="shared" si="4452"/>
        <v>0</v>
      </c>
      <c r="BI943" s="569">
        <f t="shared" si="4452"/>
        <v>0</v>
      </c>
      <c r="BJ943" s="569">
        <f t="shared" si="4452"/>
        <v>0</v>
      </c>
      <c r="BK943" s="569">
        <f t="shared" si="4452"/>
        <v>0</v>
      </c>
      <c r="BL943" s="569">
        <f t="shared" si="4452"/>
        <v>0</v>
      </c>
      <c r="BM943" s="569">
        <f t="shared" ref="BM943:BT943" si="4453">SUM(BM336)</f>
        <v>0</v>
      </c>
      <c r="BN943" s="569">
        <f t="shared" si="4453"/>
        <v>0</v>
      </c>
      <c r="BO943" s="569">
        <f t="shared" si="4453"/>
        <v>0</v>
      </c>
      <c r="BP943" s="569">
        <f t="shared" si="4453"/>
        <v>0</v>
      </c>
      <c r="BQ943" s="569">
        <f t="shared" si="4453"/>
        <v>0</v>
      </c>
      <c r="BR943" s="569">
        <f t="shared" si="4453"/>
        <v>0</v>
      </c>
      <c r="BS943" s="569">
        <f t="shared" si="4453"/>
        <v>0</v>
      </c>
      <c r="BT943" s="569">
        <f t="shared" si="4453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22"/>
        <v>4</v>
      </c>
      <c r="CA943" s="373">
        <f t="shared" si="4323"/>
        <v>0</v>
      </c>
      <c r="CB943" s="373">
        <f t="shared" si="4324"/>
        <v>35.4</v>
      </c>
      <c r="CC943" s="373">
        <f t="shared" si="4325"/>
        <v>40</v>
      </c>
      <c r="CD943" s="1108">
        <f t="shared" si="4357"/>
        <v>0</v>
      </c>
      <c r="CE943" s="1109">
        <f t="shared" si="4327"/>
        <v>0</v>
      </c>
      <c r="CF943" s="1110">
        <f t="shared" si="4327"/>
        <v>0</v>
      </c>
      <c r="CG943" s="1110">
        <f t="shared" si="4327"/>
        <v>0</v>
      </c>
      <c r="CH943" s="1110">
        <f t="shared" si="4327"/>
        <v>0</v>
      </c>
      <c r="CI943" s="1110">
        <f t="shared" si="4327"/>
        <v>0</v>
      </c>
      <c r="CJ943" s="1110">
        <f t="shared" si="4327"/>
        <v>0</v>
      </c>
      <c r="CK943" s="1111">
        <f t="shared" si="4327"/>
        <v>0</v>
      </c>
      <c r="CL943" s="1111">
        <f t="shared" si="4327"/>
        <v>0</v>
      </c>
      <c r="CM943" s="1111">
        <f t="shared" si="4327"/>
        <v>0</v>
      </c>
      <c r="CN943" s="1110">
        <f t="shared" si="4327"/>
        <v>0</v>
      </c>
      <c r="CO943" s="1110">
        <f t="shared" si="4327"/>
        <v>0</v>
      </c>
      <c r="CP943" s="1110">
        <f t="shared" si="4327"/>
        <v>0</v>
      </c>
      <c r="CQ943" s="1110">
        <f t="shared" si="4327"/>
        <v>0</v>
      </c>
      <c r="CR943" s="1110">
        <f t="shared" si="4327"/>
        <v>0</v>
      </c>
      <c r="CS943" s="1109">
        <f t="shared" si="4327"/>
        <v>600</v>
      </c>
      <c r="CT943" s="1112">
        <f t="shared" si="4327"/>
        <v>630</v>
      </c>
      <c r="CU943" s="324">
        <f t="shared" si="4328"/>
        <v>0</v>
      </c>
      <c r="CV943" s="325">
        <f t="shared" si="4329"/>
        <v>0</v>
      </c>
      <c r="CW943" s="326">
        <f t="shared" si="4330"/>
        <v>0</v>
      </c>
      <c r="CX943" s="326">
        <f t="shared" si="4331"/>
        <v>0</v>
      </c>
      <c r="CY943" s="326">
        <f t="shared" si="4332"/>
        <v>0</v>
      </c>
      <c r="CZ943" s="326">
        <f t="shared" si="4333"/>
        <v>0</v>
      </c>
      <c r="DA943" s="326">
        <f t="shared" si="4334"/>
        <v>0</v>
      </c>
      <c r="DB943" s="327">
        <f t="shared" si="4335"/>
        <v>0</v>
      </c>
      <c r="DC943" s="327">
        <f t="shared" si="4336"/>
        <v>0</v>
      </c>
      <c r="DD943" s="327">
        <f t="shared" si="4337"/>
        <v>0</v>
      </c>
      <c r="DE943" s="326">
        <f t="shared" si="4338"/>
        <v>0</v>
      </c>
      <c r="DF943" s="326">
        <f t="shared" si="4339"/>
        <v>0</v>
      </c>
      <c r="DG943" s="326">
        <f t="shared" si="4340"/>
        <v>0</v>
      </c>
      <c r="DH943" s="326">
        <f t="shared" si="4341"/>
        <v>0</v>
      </c>
      <c r="DI943" s="326">
        <f t="shared" si="4342"/>
        <v>0</v>
      </c>
      <c r="DJ943" s="325">
        <f t="shared" si="4343"/>
        <v>600</v>
      </c>
      <c r="DK943" s="324">
        <f t="shared" si="4344"/>
        <v>630</v>
      </c>
      <c r="DL943" s="428">
        <f t="shared" si="4345"/>
        <v>17</v>
      </c>
      <c r="DM943" s="66">
        <f t="shared" si="4346"/>
        <v>17</v>
      </c>
      <c r="DN943" s="66">
        <f t="shared" si="4347"/>
        <v>17</v>
      </c>
      <c r="DO943" s="66">
        <f t="shared" si="4348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54">SUM(B346)</f>
        <v>0</v>
      </c>
      <c r="C944" s="569">
        <f t="shared" si="4454"/>
        <v>0</v>
      </c>
      <c r="D944" s="569">
        <f t="shared" si="4454"/>
        <v>0</v>
      </c>
      <c r="E944" s="569">
        <f t="shared" si="4454"/>
        <v>0</v>
      </c>
      <c r="F944" s="569">
        <f t="shared" si="4454"/>
        <v>0</v>
      </c>
      <c r="G944" s="569">
        <f t="shared" si="4454"/>
        <v>0</v>
      </c>
      <c r="H944" s="569">
        <f t="shared" si="4454"/>
        <v>0</v>
      </c>
      <c r="I944" s="569">
        <f t="shared" si="4454"/>
        <v>25</v>
      </c>
      <c r="J944" s="569">
        <f t="shared" si="4454"/>
        <v>0</v>
      </c>
      <c r="K944" s="569">
        <f t="shared" ref="K944:R944" si="4455">SUM(K346)</f>
        <v>0</v>
      </c>
      <c r="L944" s="569">
        <f t="shared" si="4455"/>
        <v>0</v>
      </c>
      <c r="M944" s="569">
        <f t="shared" si="4455"/>
        <v>0</v>
      </c>
      <c r="N944" s="569">
        <f t="shared" si="4455"/>
        <v>0</v>
      </c>
      <c r="O944" s="569">
        <f t="shared" si="4455"/>
        <v>0</v>
      </c>
      <c r="P944" s="569">
        <f t="shared" si="4455"/>
        <v>0</v>
      </c>
      <c r="Q944" s="569">
        <f t="shared" si="4455"/>
        <v>0</v>
      </c>
      <c r="R944" s="569">
        <f t="shared" si="4455"/>
        <v>0</v>
      </c>
      <c r="S944" s="568"/>
      <c r="T944" s="569">
        <f t="shared" ref="T944:AB944" si="4456">SUM(T346)</f>
        <v>15</v>
      </c>
      <c r="U944" s="569">
        <f t="shared" si="4456"/>
        <v>0</v>
      </c>
      <c r="V944" s="569">
        <f t="shared" si="4456"/>
        <v>60</v>
      </c>
      <c r="W944" s="569">
        <f t="shared" si="4456"/>
        <v>0</v>
      </c>
      <c r="X944" s="569">
        <f t="shared" si="4456"/>
        <v>0</v>
      </c>
      <c r="Y944" s="569">
        <f t="shared" si="4456"/>
        <v>0</v>
      </c>
      <c r="Z944" s="569">
        <f t="shared" si="4456"/>
        <v>0</v>
      </c>
      <c r="AA944" s="569">
        <f t="shared" si="4456"/>
        <v>0</v>
      </c>
      <c r="AB944" s="569">
        <f t="shared" si="4456"/>
        <v>0</v>
      </c>
      <c r="AC944" s="569">
        <f t="shared" ref="AC944:AJ944" si="4457">SUM(AC346)</f>
        <v>0</v>
      </c>
      <c r="AD944" s="569">
        <f t="shared" si="4457"/>
        <v>0</v>
      </c>
      <c r="AE944" s="569">
        <f t="shared" si="4457"/>
        <v>0</v>
      </c>
      <c r="AF944" s="569">
        <f t="shared" si="4457"/>
        <v>0</v>
      </c>
      <c r="AG944" s="569">
        <f t="shared" si="4457"/>
        <v>0</v>
      </c>
      <c r="AH944" s="569">
        <f t="shared" si="4457"/>
        <v>0</v>
      </c>
      <c r="AI944" s="569">
        <f t="shared" si="4457"/>
        <v>0</v>
      </c>
      <c r="AJ944" s="569">
        <f t="shared" si="4457"/>
        <v>0</v>
      </c>
      <c r="AK944" s="568"/>
      <c r="AL944" s="569">
        <f t="shared" ref="AL944:AT944" si="4458">SUM(AL346)</f>
        <v>800</v>
      </c>
      <c r="AM944" s="569">
        <f t="shared" si="4458"/>
        <v>180</v>
      </c>
      <c r="AN944" s="569">
        <f t="shared" si="4458"/>
        <v>60</v>
      </c>
      <c r="AO944" s="569">
        <f t="shared" si="4458"/>
        <v>900</v>
      </c>
      <c r="AP944" s="569">
        <f t="shared" si="4458"/>
        <v>0</v>
      </c>
      <c r="AQ944" s="569">
        <f t="shared" si="4458"/>
        <v>600</v>
      </c>
      <c r="AR944" s="569">
        <f t="shared" si="4458"/>
        <v>240</v>
      </c>
      <c r="AS944" s="569">
        <f t="shared" si="4458"/>
        <v>50</v>
      </c>
      <c r="AT944" s="569">
        <f t="shared" si="4458"/>
        <v>250</v>
      </c>
      <c r="AU944" s="569">
        <f t="shared" ref="AU944:BB944" si="4459">SUM(AU346)</f>
        <v>0</v>
      </c>
      <c r="AV944" s="569">
        <f t="shared" si="4459"/>
        <v>0</v>
      </c>
      <c r="AW944" s="569">
        <f t="shared" si="4459"/>
        <v>0</v>
      </c>
      <c r="AX944" s="569">
        <f t="shared" si="4459"/>
        <v>0</v>
      </c>
      <c r="AY944" s="569">
        <f t="shared" si="4459"/>
        <v>0</v>
      </c>
      <c r="AZ944" s="569">
        <f t="shared" si="4459"/>
        <v>0</v>
      </c>
      <c r="BA944" s="569">
        <f t="shared" si="4459"/>
        <v>0</v>
      </c>
      <c r="BB944" s="569">
        <f t="shared" si="4459"/>
        <v>0</v>
      </c>
      <c r="BC944" s="568"/>
      <c r="BD944" s="569">
        <f t="shared" ref="BD944:BL944" si="4460">SUM(BD346)</f>
        <v>50</v>
      </c>
      <c r="BE944" s="569">
        <f t="shared" si="4460"/>
        <v>0</v>
      </c>
      <c r="BF944" s="569">
        <f t="shared" si="4460"/>
        <v>900</v>
      </c>
      <c r="BG944" s="569">
        <f t="shared" si="4460"/>
        <v>0</v>
      </c>
      <c r="BH944" s="569">
        <f t="shared" si="4460"/>
        <v>2250</v>
      </c>
      <c r="BI944" s="569">
        <f t="shared" si="4460"/>
        <v>60</v>
      </c>
      <c r="BJ944" s="569">
        <f t="shared" si="4460"/>
        <v>480</v>
      </c>
      <c r="BK944" s="569">
        <f t="shared" si="4460"/>
        <v>1200</v>
      </c>
      <c r="BL944" s="569">
        <f t="shared" si="4460"/>
        <v>0</v>
      </c>
      <c r="BM944" s="569">
        <f t="shared" ref="BM944:BT944" si="4461">SUM(BM346)</f>
        <v>0</v>
      </c>
      <c r="BN944" s="569">
        <f t="shared" si="4461"/>
        <v>0</v>
      </c>
      <c r="BO944" s="569">
        <f t="shared" si="4461"/>
        <v>0</v>
      </c>
      <c r="BP944" s="569">
        <f t="shared" si="4461"/>
        <v>0</v>
      </c>
      <c r="BQ944" s="569">
        <f t="shared" si="4461"/>
        <v>0</v>
      </c>
      <c r="BR944" s="569">
        <f t="shared" si="4461"/>
        <v>0</v>
      </c>
      <c r="BS944" s="569">
        <f t="shared" si="4461"/>
        <v>0</v>
      </c>
      <c r="BT944" s="569">
        <f t="shared" si="4461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22"/>
        <v>0</v>
      </c>
      <c r="CA944" s="373">
        <f t="shared" si="4323"/>
        <v>1</v>
      </c>
      <c r="CB944" s="373">
        <f t="shared" si="4324"/>
        <v>145.33333333333334</v>
      </c>
      <c r="CC944" s="373">
        <f t="shared" si="4325"/>
        <v>179.33333333333334</v>
      </c>
      <c r="CD944" s="1108">
        <f t="shared" si="4357"/>
        <v>0</v>
      </c>
      <c r="CE944" s="1109">
        <f t="shared" si="4327"/>
        <v>0</v>
      </c>
      <c r="CF944" s="1110">
        <f t="shared" si="4327"/>
        <v>0</v>
      </c>
      <c r="CG944" s="1110">
        <f t="shared" si="4327"/>
        <v>0</v>
      </c>
      <c r="CH944" s="1110">
        <f t="shared" si="4327"/>
        <v>0</v>
      </c>
      <c r="CI944" s="1110">
        <f t="shared" si="4327"/>
        <v>0</v>
      </c>
      <c r="CJ944" s="1110">
        <f t="shared" si="4327"/>
        <v>0</v>
      </c>
      <c r="CK944" s="1111">
        <f t="shared" si="4327"/>
        <v>0</v>
      </c>
      <c r="CL944" s="1111">
        <f t="shared" si="4327"/>
        <v>0</v>
      </c>
      <c r="CM944" s="1111">
        <f t="shared" si="4327"/>
        <v>0</v>
      </c>
      <c r="CN944" s="1110">
        <f t="shared" si="4327"/>
        <v>0</v>
      </c>
      <c r="CO944" s="1110">
        <f t="shared" si="4327"/>
        <v>50</v>
      </c>
      <c r="CP944" s="1110">
        <f t="shared" si="4327"/>
        <v>60</v>
      </c>
      <c r="CQ944" s="1110">
        <f t="shared" si="4327"/>
        <v>480</v>
      </c>
      <c r="CR944" s="1110">
        <f t="shared" si="4327"/>
        <v>900</v>
      </c>
      <c r="CS944" s="1109">
        <f t="shared" si="4327"/>
        <v>1200</v>
      </c>
      <c r="CT944" s="1112">
        <f t="shared" si="4327"/>
        <v>2250</v>
      </c>
      <c r="CU944" s="324">
        <f t="shared" si="4328"/>
        <v>0</v>
      </c>
      <c r="CV944" s="325">
        <f t="shared" si="4329"/>
        <v>0</v>
      </c>
      <c r="CW944" s="326">
        <f t="shared" si="4330"/>
        <v>0</v>
      </c>
      <c r="CX944" s="326">
        <f t="shared" si="4331"/>
        <v>0</v>
      </c>
      <c r="CY944" s="326">
        <f t="shared" si="4332"/>
        <v>0</v>
      </c>
      <c r="CZ944" s="326">
        <f t="shared" si="4333"/>
        <v>0</v>
      </c>
      <c r="DA944" s="326">
        <f t="shared" si="4334"/>
        <v>0</v>
      </c>
      <c r="DB944" s="327">
        <f t="shared" si="4335"/>
        <v>0</v>
      </c>
      <c r="DC944" s="327">
        <f t="shared" si="4336"/>
        <v>0</v>
      </c>
      <c r="DD944" s="327">
        <f t="shared" si="4337"/>
        <v>0</v>
      </c>
      <c r="DE944" s="326">
        <f t="shared" si="4338"/>
        <v>0</v>
      </c>
      <c r="DF944" s="326">
        <f t="shared" si="4339"/>
        <v>50</v>
      </c>
      <c r="DG944" s="326">
        <f t="shared" si="4340"/>
        <v>60</v>
      </c>
      <c r="DH944" s="326">
        <f t="shared" si="4341"/>
        <v>480</v>
      </c>
      <c r="DI944" s="326">
        <f t="shared" si="4342"/>
        <v>900</v>
      </c>
      <c r="DJ944" s="325">
        <f t="shared" si="4343"/>
        <v>1200</v>
      </c>
      <c r="DK944" s="324">
        <f t="shared" si="4344"/>
        <v>2250</v>
      </c>
      <c r="DL944" s="428">
        <f t="shared" si="4345"/>
        <v>17</v>
      </c>
      <c r="DM944" s="66">
        <f t="shared" si="4346"/>
        <v>17</v>
      </c>
      <c r="DN944" s="66">
        <f t="shared" si="4347"/>
        <v>17</v>
      </c>
      <c r="DO944" s="66">
        <f t="shared" si="4348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62">SUM(B356)</f>
        <v>0</v>
      </c>
      <c r="C945" s="569">
        <f t="shared" si="4462"/>
        <v>0</v>
      </c>
      <c r="D945" s="569">
        <f t="shared" si="4462"/>
        <v>0</v>
      </c>
      <c r="E945" s="569">
        <f t="shared" si="4462"/>
        <v>0</v>
      </c>
      <c r="F945" s="569">
        <f t="shared" si="4462"/>
        <v>0</v>
      </c>
      <c r="G945" s="569">
        <f t="shared" si="4462"/>
        <v>0</v>
      </c>
      <c r="H945" s="569">
        <f t="shared" si="4462"/>
        <v>0</v>
      </c>
      <c r="I945" s="569">
        <f t="shared" si="4462"/>
        <v>0</v>
      </c>
      <c r="J945" s="569">
        <f t="shared" si="4462"/>
        <v>0</v>
      </c>
      <c r="K945" s="569">
        <f t="shared" ref="K945:R945" si="4463">SUM(K356)</f>
        <v>0</v>
      </c>
      <c r="L945" s="569">
        <f t="shared" si="4463"/>
        <v>0</v>
      </c>
      <c r="M945" s="569">
        <f t="shared" si="4463"/>
        <v>0</v>
      </c>
      <c r="N945" s="569">
        <f t="shared" si="4463"/>
        <v>0</v>
      </c>
      <c r="O945" s="569">
        <f t="shared" si="4463"/>
        <v>0</v>
      </c>
      <c r="P945" s="569">
        <f t="shared" si="4463"/>
        <v>0</v>
      </c>
      <c r="Q945" s="569">
        <f t="shared" si="4463"/>
        <v>0</v>
      </c>
      <c r="R945" s="569">
        <f t="shared" si="4463"/>
        <v>0</v>
      </c>
      <c r="S945" s="568"/>
      <c r="T945" s="569">
        <f t="shared" ref="T945:AB945" si="4464">SUM(T356)</f>
        <v>0</v>
      </c>
      <c r="U945" s="569">
        <f t="shared" si="4464"/>
        <v>10</v>
      </c>
      <c r="V945" s="569">
        <f t="shared" si="4464"/>
        <v>0</v>
      </c>
      <c r="W945" s="569">
        <f t="shared" si="4464"/>
        <v>0</v>
      </c>
      <c r="X945" s="569">
        <f t="shared" si="4464"/>
        <v>0</v>
      </c>
      <c r="Y945" s="569">
        <f t="shared" si="4464"/>
        <v>0</v>
      </c>
      <c r="Z945" s="569">
        <f t="shared" si="4464"/>
        <v>0</v>
      </c>
      <c r="AA945" s="569">
        <f t="shared" si="4464"/>
        <v>0</v>
      </c>
      <c r="AB945" s="569">
        <f t="shared" si="4464"/>
        <v>0</v>
      </c>
      <c r="AC945" s="569">
        <f t="shared" ref="AC945:AJ945" si="4465">SUM(AC356)</f>
        <v>0</v>
      </c>
      <c r="AD945" s="569">
        <f t="shared" si="4465"/>
        <v>0</v>
      </c>
      <c r="AE945" s="569">
        <f t="shared" si="4465"/>
        <v>0</v>
      </c>
      <c r="AF945" s="569">
        <f t="shared" si="4465"/>
        <v>0</v>
      </c>
      <c r="AG945" s="569">
        <f t="shared" si="4465"/>
        <v>0</v>
      </c>
      <c r="AH945" s="569">
        <f t="shared" si="4465"/>
        <v>0</v>
      </c>
      <c r="AI945" s="569">
        <f t="shared" si="4465"/>
        <v>0</v>
      </c>
      <c r="AJ945" s="569">
        <f t="shared" si="4465"/>
        <v>0</v>
      </c>
      <c r="AK945" s="568"/>
      <c r="AL945" s="569">
        <f t="shared" ref="AL945:AT945" si="4466">SUM(AL356)</f>
        <v>0</v>
      </c>
      <c r="AM945" s="569">
        <f t="shared" si="4466"/>
        <v>0</v>
      </c>
      <c r="AN945" s="569">
        <f t="shared" si="4466"/>
        <v>0</v>
      </c>
      <c r="AO945" s="569">
        <f t="shared" si="4466"/>
        <v>0</v>
      </c>
      <c r="AP945" s="569">
        <f t="shared" si="4466"/>
        <v>0</v>
      </c>
      <c r="AQ945" s="569">
        <f t="shared" si="4466"/>
        <v>0</v>
      </c>
      <c r="AR945" s="569">
        <f t="shared" si="4466"/>
        <v>0</v>
      </c>
      <c r="AS945" s="569">
        <f t="shared" si="4466"/>
        <v>0</v>
      </c>
      <c r="AT945" s="569">
        <f t="shared" si="4466"/>
        <v>0</v>
      </c>
      <c r="AU945" s="569">
        <f t="shared" ref="AU945:BB945" si="4467">SUM(AU356)</f>
        <v>0</v>
      </c>
      <c r="AV945" s="569">
        <f t="shared" si="4467"/>
        <v>0</v>
      </c>
      <c r="AW945" s="569">
        <f t="shared" si="4467"/>
        <v>0</v>
      </c>
      <c r="AX945" s="569">
        <f t="shared" si="4467"/>
        <v>0</v>
      </c>
      <c r="AY945" s="569">
        <f t="shared" si="4467"/>
        <v>0</v>
      </c>
      <c r="AZ945" s="569">
        <f t="shared" si="4467"/>
        <v>0</v>
      </c>
      <c r="BA945" s="569">
        <f t="shared" si="4467"/>
        <v>0</v>
      </c>
      <c r="BB945" s="569">
        <f t="shared" si="4467"/>
        <v>0</v>
      </c>
      <c r="BC945" s="568"/>
      <c r="BD945" s="569">
        <f t="shared" ref="BD945:BL945" si="4468">SUM(BD356)</f>
        <v>623.29999999999995</v>
      </c>
      <c r="BE945" s="569">
        <f t="shared" si="4468"/>
        <v>0</v>
      </c>
      <c r="BF945" s="569">
        <f t="shared" si="4468"/>
        <v>1900</v>
      </c>
      <c r="BG945" s="569">
        <f t="shared" si="4468"/>
        <v>0</v>
      </c>
      <c r="BH945" s="569">
        <f t="shared" si="4468"/>
        <v>0</v>
      </c>
      <c r="BI945" s="569">
        <f t="shared" si="4468"/>
        <v>0</v>
      </c>
      <c r="BJ945" s="569">
        <f t="shared" si="4468"/>
        <v>1000</v>
      </c>
      <c r="BK945" s="569">
        <f t="shared" si="4468"/>
        <v>150</v>
      </c>
      <c r="BL945" s="569">
        <f t="shared" si="4468"/>
        <v>0</v>
      </c>
      <c r="BM945" s="569">
        <f t="shared" ref="BM945:BT945" si="4469">SUM(BM356)</f>
        <v>0</v>
      </c>
      <c r="BN945" s="569">
        <f t="shared" si="4469"/>
        <v>0</v>
      </c>
      <c r="BO945" s="569">
        <f t="shared" si="4469"/>
        <v>0</v>
      </c>
      <c r="BP945" s="569">
        <f t="shared" si="4469"/>
        <v>0</v>
      </c>
      <c r="BQ945" s="569">
        <f t="shared" si="4469"/>
        <v>0</v>
      </c>
      <c r="BR945" s="569">
        <f t="shared" si="4469"/>
        <v>0</v>
      </c>
      <c r="BS945" s="569">
        <f t="shared" si="4469"/>
        <v>0</v>
      </c>
      <c r="BT945" s="569">
        <f t="shared" si="4469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22"/>
        <v>0</v>
      </c>
      <c r="CA945" s="373">
        <f t="shared" si="4323"/>
        <v>0</v>
      </c>
      <c r="CB945" s="373">
        <f t="shared" si="4324"/>
        <v>0</v>
      </c>
      <c r="CC945" s="373">
        <f t="shared" si="4325"/>
        <v>118.22000000000001</v>
      </c>
      <c r="CD945" s="1108">
        <f t="shared" si="4357"/>
        <v>0</v>
      </c>
      <c r="CE945" s="1109">
        <f t="shared" si="4327"/>
        <v>0</v>
      </c>
      <c r="CF945" s="1110">
        <f t="shared" si="4327"/>
        <v>0</v>
      </c>
      <c r="CG945" s="1110">
        <f t="shared" si="4327"/>
        <v>0</v>
      </c>
      <c r="CH945" s="1110">
        <f t="shared" si="4327"/>
        <v>0</v>
      </c>
      <c r="CI945" s="1110">
        <f t="shared" si="4327"/>
        <v>0</v>
      </c>
      <c r="CJ945" s="1110">
        <f t="shared" si="4327"/>
        <v>0</v>
      </c>
      <c r="CK945" s="1111">
        <f t="shared" si="4327"/>
        <v>0</v>
      </c>
      <c r="CL945" s="1111">
        <f t="shared" si="4327"/>
        <v>0</v>
      </c>
      <c r="CM945" s="1111">
        <f t="shared" si="4327"/>
        <v>0</v>
      </c>
      <c r="CN945" s="1110">
        <f t="shared" si="4327"/>
        <v>0</v>
      </c>
      <c r="CO945" s="1110">
        <f t="shared" si="4327"/>
        <v>0</v>
      </c>
      <c r="CP945" s="1110">
        <f t="shared" si="4327"/>
        <v>0</v>
      </c>
      <c r="CQ945" s="1110">
        <f t="shared" si="4327"/>
        <v>150</v>
      </c>
      <c r="CR945" s="1110">
        <f t="shared" si="4327"/>
        <v>623.29999999999995</v>
      </c>
      <c r="CS945" s="1109">
        <f t="shared" si="4327"/>
        <v>1000</v>
      </c>
      <c r="CT945" s="1112">
        <f t="shared" si="4327"/>
        <v>1900</v>
      </c>
      <c r="CU945" s="324">
        <f t="shared" si="4328"/>
        <v>0</v>
      </c>
      <c r="CV945" s="325">
        <f t="shared" si="4329"/>
        <v>0</v>
      </c>
      <c r="CW945" s="326">
        <f t="shared" si="4330"/>
        <v>0</v>
      </c>
      <c r="CX945" s="326">
        <f t="shared" si="4331"/>
        <v>0</v>
      </c>
      <c r="CY945" s="326">
        <f t="shared" si="4332"/>
        <v>0</v>
      </c>
      <c r="CZ945" s="326">
        <f t="shared" si="4333"/>
        <v>0</v>
      </c>
      <c r="DA945" s="326">
        <f t="shared" si="4334"/>
        <v>0</v>
      </c>
      <c r="DB945" s="327">
        <f t="shared" si="4335"/>
        <v>0</v>
      </c>
      <c r="DC945" s="327">
        <f t="shared" si="4336"/>
        <v>0</v>
      </c>
      <c r="DD945" s="327">
        <f t="shared" si="4337"/>
        <v>0</v>
      </c>
      <c r="DE945" s="326">
        <f t="shared" si="4338"/>
        <v>0</v>
      </c>
      <c r="DF945" s="326">
        <f t="shared" si="4339"/>
        <v>0</v>
      </c>
      <c r="DG945" s="326">
        <f t="shared" si="4340"/>
        <v>0</v>
      </c>
      <c r="DH945" s="326">
        <f t="shared" si="4341"/>
        <v>150</v>
      </c>
      <c r="DI945" s="326">
        <f t="shared" si="4342"/>
        <v>623.29999999999995</v>
      </c>
      <c r="DJ945" s="325">
        <f t="shared" si="4343"/>
        <v>1000</v>
      </c>
      <c r="DK945" s="324">
        <f t="shared" si="4344"/>
        <v>1900</v>
      </c>
      <c r="DL945" s="428">
        <f t="shared" si="4345"/>
        <v>17</v>
      </c>
      <c r="DM945" s="66">
        <f t="shared" si="4346"/>
        <v>17</v>
      </c>
      <c r="DN945" s="66">
        <f t="shared" si="4347"/>
        <v>17</v>
      </c>
      <c r="DO945" s="66">
        <f t="shared" si="4348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470">SUM(B367)</f>
        <v>0</v>
      </c>
      <c r="C946" s="569">
        <f t="shared" si="4470"/>
        <v>0</v>
      </c>
      <c r="D946" s="569">
        <f t="shared" si="4470"/>
        <v>0</v>
      </c>
      <c r="E946" s="569">
        <f t="shared" si="4470"/>
        <v>0</v>
      </c>
      <c r="F946" s="569">
        <f t="shared" si="4470"/>
        <v>90</v>
      </c>
      <c r="G946" s="569">
        <f t="shared" si="4470"/>
        <v>0</v>
      </c>
      <c r="H946" s="569">
        <f t="shared" si="4470"/>
        <v>0</v>
      </c>
      <c r="I946" s="569">
        <f t="shared" si="4470"/>
        <v>20</v>
      </c>
      <c r="J946" s="569">
        <f t="shared" si="4470"/>
        <v>0</v>
      </c>
      <c r="K946" s="569">
        <f t="shared" ref="K946:R946" si="4471">SUM(K367)</f>
        <v>0</v>
      </c>
      <c r="L946" s="569">
        <f t="shared" si="4471"/>
        <v>0</v>
      </c>
      <c r="M946" s="569">
        <f t="shared" si="4471"/>
        <v>0</v>
      </c>
      <c r="N946" s="569">
        <f t="shared" si="4471"/>
        <v>0</v>
      </c>
      <c r="O946" s="569">
        <f t="shared" si="4471"/>
        <v>0</v>
      </c>
      <c r="P946" s="569">
        <f t="shared" si="4471"/>
        <v>0</v>
      </c>
      <c r="Q946" s="569">
        <f t="shared" si="4471"/>
        <v>0</v>
      </c>
      <c r="R946" s="569">
        <f t="shared" si="4471"/>
        <v>0</v>
      </c>
      <c r="S946" s="568"/>
      <c r="T946" s="569">
        <f t="shared" ref="T946:AB946" si="4472">SUM(T367)</f>
        <v>0</v>
      </c>
      <c r="U946" s="569">
        <f t="shared" si="4472"/>
        <v>0</v>
      </c>
      <c r="V946" s="569">
        <f t="shared" si="4472"/>
        <v>0</v>
      </c>
      <c r="W946" s="569">
        <f t="shared" si="4472"/>
        <v>0</v>
      </c>
      <c r="X946" s="569">
        <f t="shared" si="4472"/>
        <v>24</v>
      </c>
      <c r="Y946" s="569">
        <f t="shared" si="4472"/>
        <v>45</v>
      </c>
      <c r="Z946" s="569">
        <f t="shared" si="4472"/>
        <v>0</v>
      </c>
      <c r="AA946" s="569">
        <f t="shared" si="4472"/>
        <v>0</v>
      </c>
      <c r="AB946" s="569">
        <f t="shared" si="4472"/>
        <v>0</v>
      </c>
      <c r="AC946" s="569">
        <f t="shared" ref="AC946:AJ946" si="4473">SUM(AC367)</f>
        <v>0</v>
      </c>
      <c r="AD946" s="569">
        <f t="shared" si="4473"/>
        <v>0</v>
      </c>
      <c r="AE946" s="569">
        <f t="shared" si="4473"/>
        <v>0</v>
      </c>
      <c r="AF946" s="569">
        <f t="shared" si="4473"/>
        <v>0</v>
      </c>
      <c r="AG946" s="569">
        <f t="shared" si="4473"/>
        <v>0</v>
      </c>
      <c r="AH946" s="569">
        <f t="shared" si="4473"/>
        <v>0</v>
      </c>
      <c r="AI946" s="569">
        <f t="shared" si="4473"/>
        <v>0</v>
      </c>
      <c r="AJ946" s="569">
        <f t="shared" si="4473"/>
        <v>0</v>
      </c>
      <c r="AK946" s="568"/>
      <c r="AL946" s="569">
        <f t="shared" ref="AL946:AT946" si="4474">SUM(AL367)</f>
        <v>540</v>
      </c>
      <c r="AM946" s="569">
        <f t="shared" si="4474"/>
        <v>612</v>
      </c>
      <c r="AN946" s="569">
        <f t="shared" si="4474"/>
        <v>0</v>
      </c>
      <c r="AO946" s="569">
        <f t="shared" si="4474"/>
        <v>144</v>
      </c>
      <c r="AP946" s="569">
        <f t="shared" si="4474"/>
        <v>540</v>
      </c>
      <c r="AQ946" s="569">
        <f t="shared" si="4474"/>
        <v>1380</v>
      </c>
      <c r="AR946" s="569">
        <f t="shared" si="4474"/>
        <v>489.99999999999994</v>
      </c>
      <c r="AS946" s="569">
        <f t="shared" si="4474"/>
        <v>160</v>
      </c>
      <c r="AT946" s="569">
        <f t="shared" si="4474"/>
        <v>0</v>
      </c>
      <c r="AU946" s="569">
        <f t="shared" ref="AU946:BB946" si="4475">SUM(AU367)</f>
        <v>0</v>
      </c>
      <c r="AV946" s="569">
        <f t="shared" si="4475"/>
        <v>0</v>
      </c>
      <c r="AW946" s="569">
        <f t="shared" si="4475"/>
        <v>0</v>
      </c>
      <c r="AX946" s="569">
        <f t="shared" si="4475"/>
        <v>0</v>
      </c>
      <c r="AY946" s="569">
        <f t="shared" si="4475"/>
        <v>0</v>
      </c>
      <c r="AZ946" s="569">
        <f t="shared" si="4475"/>
        <v>0</v>
      </c>
      <c r="BA946" s="569">
        <f t="shared" si="4475"/>
        <v>0</v>
      </c>
      <c r="BB946" s="569">
        <f t="shared" si="4475"/>
        <v>0</v>
      </c>
      <c r="BC946" s="568"/>
      <c r="BD946" s="569">
        <f t="shared" ref="BD946:BL946" si="4476">SUM(BD367)</f>
        <v>480</v>
      </c>
      <c r="BE946" s="569">
        <f t="shared" si="4476"/>
        <v>0</v>
      </c>
      <c r="BF946" s="569">
        <f t="shared" si="4476"/>
        <v>0</v>
      </c>
      <c r="BG946" s="569">
        <f t="shared" si="4476"/>
        <v>600</v>
      </c>
      <c r="BH946" s="569">
        <f t="shared" si="4476"/>
        <v>0</v>
      </c>
      <c r="BI946" s="569">
        <f t="shared" si="4476"/>
        <v>0</v>
      </c>
      <c r="BJ946" s="569">
        <f t="shared" si="4476"/>
        <v>0</v>
      </c>
      <c r="BK946" s="569">
        <f t="shared" si="4476"/>
        <v>352.24</v>
      </c>
      <c r="BL946" s="569">
        <f t="shared" si="4476"/>
        <v>180</v>
      </c>
      <c r="BM946" s="569">
        <f t="shared" ref="BM946:BT946" si="4477">SUM(BM367)</f>
        <v>0</v>
      </c>
      <c r="BN946" s="569">
        <f t="shared" si="4477"/>
        <v>0</v>
      </c>
      <c r="BO946" s="569">
        <f t="shared" si="4477"/>
        <v>0</v>
      </c>
      <c r="BP946" s="569">
        <f t="shared" si="4477"/>
        <v>0</v>
      </c>
      <c r="BQ946" s="569">
        <f t="shared" si="4477"/>
        <v>0</v>
      </c>
      <c r="BR946" s="569">
        <f t="shared" si="4477"/>
        <v>0</v>
      </c>
      <c r="BS946" s="569">
        <f t="shared" si="4477"/>
        <v>0</v>
      </c>
      <c r="BT946" s="569">
        <f t="shared" si="4477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22"/>
        <v>1.3333333333333333</v>
      </c>
      <c r="CA946" s="373">
        <f t="shared" si="4323"/>
        <v>1.6</v>
      </c>
      <c r="CB946" s="373">
        <f t="shared" si="4324"/>
        <v>165.73333333333332</v>
      </c>
      <c r="CC946" s="373">
        <f t="shared" si="4325"/>
        <v>67.482666666666674</v>
      </c>
      <c r="CD946" s="1108">
        <f t="shared" si="4357"/>
        <v>0</v>
      </c>
      <c r="CE946" s="1109">
        <f t="shared" si="4327"/>
        <v>0</v>
      </c>
      <c r="CF946" s="1110">
        <f t="shared" si="4327"/>
        <v>0</v>
      </c>
      <c r="CG946" s="1110">
        <f t="shared" si="4327"/>
        <v>0</v>
      </c>
      <c r="CH946" s="1110">
        <f t="shared" si="4327"/>
        <v>0</v>
      </c>
      <c r="CI946" s="1110">
        <f t="shared" si="4327"/>
        <v>0</v>
      </c>
      <c r="CJ946" s="1110">
        <f t="shared" si="4327"/>
        <v>0</v>
      </c>
      <c r="CK946" s="1111">
        <f t="shared" si="4327"/>
        <v>0</v>
      </c>
      <c r="CL946" s="1111">
        <f t="shared" si="4327"/>
        <v>0</v>
      </c>
      <c r="CM946" s="1111">
        <f t="shared" si="4327"/>
        <v>0</v>
      </c>
      <c r="CN946" s="1110">
        <f t="shared" si="4327"/>
        <v>0</v>
      </c>
      <c r="CO946" s="1110">
        <f t="shared" si="4327"/>
        <v>0</v>
      </c>
      <c r="CP946" s="1110">
        <f t="shared" si="4327"/>
        <v>0</v>
      </c>
      <c r="CQ946" s="1110">
        <f t="shared" si="4327"/>
        <v>180</v>
      </c>
      <c r="CR946" s="1110">
        <f t="shared" si="4327"/>
        <v>352.24</v>
      </c>
      <c r="CS946" s="1109">
        <f t="shared" ref="CE946:CT959" si="447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480</v>
      </c>
      <c r="CT946" s="1112">
        <f t="shared" si="4478"/>
        <v>600</v>
      </c>
      <c r="CU946" s="324">
        <f t="shared" si="4328"/>
        <v>0</v>
      </c>
      <c r="CV946" s="325">
        <f t="shared" si="4329"/>
        <v>0</v>
      </c>
      <c r="CW946" s="326">
        <f t="shared" si="4330"/>
        <v>0</v>
      </c>
      <c r="CX946" s="326">
        <f t="shared" si="4331"/>
        <v>0</v>
      </c>
      <c r="CY946" s="326">
        <f t="shared" si="4332"/>
        <v>0</v>
      </c>
      <c r="CZ946" s="326">
        <f t="shared" si="4333"/>
        <v>0</v>
      </c>
      <c r="DA946" s="326">
        <f t="shared" si="4334"/>
        <v>0</v>
      </c>
      <c r="DB946" s="327">
        <f t="shared" si="4335"/>
        <v>0</v>
      </c>
      <c r="DC946" s="327">
        <f t="shared" si="4336"/>
        <v>0</v>
      </c>
      <c r="DD946" s="327">
        <f t="shared" si="4337"/>
        <v>0</v>
      </c>
      <c r="DE946" s="326">
        <f t="shared" si="4338"/>
        <v>0</v>
      </c>
      <c r="DF946" s="326">
        <f t="shared" si="4339"/>
        <v>0</v>
      </c>
      <c r="DG946" s="326">
        <f t="shared" si="4340"/>
        <v>0</v>
      </c>
      <c r="DH946" s="326">
        <f t="shared" si="4341"/>
        <v>180</v>
      </c>
      <c r="DI946" s="326">
        <f t="shared" si="4342"/>
        <v>352.24</v>
      </c>
      <c r="DJ946" s="325">
        <f t="shared" si="4343"/>
        <v>480</v>
      </c>
      <c r="DK946" s="324">
        <f t="shared" si="4344"/>
        <v>600</v>
      </c>
      <c r="DL946" s="428">
        <f t="shared" si="4345"/>
        <v>17</v>
      </c>
      <c r="DM946" s="66">
        <f t="shared" si="4346"/>
        <v>17</v>
      </c>
      <c r="DN946" s="66">
        <f t="shared" si="4347"/>
        <v>17</v>
      </c>
      <c r="DO946" s="66">
        <f t="shared" si="4348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479">SUM(B378)</f>
        <v>0</v>
      </c>
      <c r="C947" s="569">
        <f t="shared" si="4479"/>
        <v>0</v>
      </c>
      <c r="D947" s="569">
        <f t="shared" si="4479"/>
        <v>0</v>
      </c>
      <c r="E947" s="569">
        <f t="shared" si="4479"/>
        <v>0</v>
      </c>
      <c r="F947" s="569">
        <f t="shared" si="4479"/>
        <v>0</v>
      </c>
      <c r="G947" s="569">
        <f t="shared" si="4479"/>
        <v>0</v>
      </c>
      <c r="H947" s="569">
        <f t="shared" si="4479"/>
        <v>0</v>
      </c>
      <c r="I947" s="569">
        <f t="shared" si="4479"/>
        <v>0</v>
      </c>
      <c r="J947" s="569">
        <f t="shared" si="4479"/>
        <v>0</v>
      </c>
      <c r="K947" s="569">
        <f t="shared" ref="K947:R947" si="4480">SUM(K378)</f>
        <v>0</v>
      </c>
      <c r="L947" s="569">
        <f t="shared" si="4480"/>
        <v>0</v>
      </c>
      <c r="M947" s="569">
        <f t="shared" si="4480"/>
        <v>0</v>
      </c>
      <c r="N947" s="569">
        <f t="shared" si="4480"/>
        <v>0</v>
      </c>
      <c r="O947" s="569">
        <f t="shared" si="4480"/>
        <v>0</v>
      </c>
      <c r="P947" s="569">
        <f t="shared" si="4480"/>
        <v>0</v>
      </c>
      <c r="Q947" s="569">
        <f t="shared" si="4480"/>
        <v>0</v>
      </c>
      <c r="R947" s="569">
        <f t="shared" si="4480"/>
        <v>0</v>
      </c>
      <c r="S947" s="568"/>
      <c r="T947" s="569">
        <f t="shared" ref="T947:AB947" si="4481">SUM(T378)</f>
        <v>0</v>
      </c>
      <c r="U947" s="569">
        <f t="shared" si="4481"/>
        <v>120</v>
      </c>
      <c r="V947" s="569">
        <f t="shared" si="4481"/>
        <v>160</v>
      </c>
      <c r="W947" s="569">
        <f t="shared" si="4481"/>
        <v>599.6</v>
      </c>
      <c r="X947" s="569">
        <f t="shared" si="4481"/>
        <v>0</v>
      </c>
      <c r="Y947" s="569">
        <f t="shared" si="4481"/>
        <v>300</v>
      </c>
      <c r="Z947" s="569">
        <f t="shared" si="4481"/>
        <v>0</v>
      </c>
      <c r="AA947" s="569">
        <f t="shared" si="4481"/>
        <v>70</v>
      </c>
      <c r="AB947" s="569">
        <f t="shared" si="4481"/>
        <v>0</v>
      </c>
      <c r="AC947" s="569">
        <f t="shared" ref="AC947:AJ947" si="4482">SUM(AC378)</f>
        <v>0</v>
      </c>
      <c r="AD947" s="569">
        <f t="shared" si="4482"/>
        <v>0</v>
      </c>
      <c r="AE947" s="569">
        <f t="shared" si="4482"/>
        <v>0</v>
      </c>
      <c r="AF947" s="569">
        <f t="shared" si="4482"/>
        <v>0</v>
      </c>
      <c r="AG947" s="569">
        <f t="shared" si="4482"/>
        <v>0</v>
      </c>
      <c r="AH947" s="569">
        <f t="shared" si="4482"/>
        <v>0</v>
      </c>
      <c r="AI947" s="569">
        <f t="shared" si="4482"/>
        <v>0</v>
      </c>
      <c r="AJ947" s="569">
        <f t="shared" si="4482"/>
        <v>0</v>
      </c>
      <c r="AK947" s="568"/>
      <c r="AL947" s="569">
        <f t="shared" ref="AL947:AT947" si="4483">SUM(AL378)</f>
        <v>0</v>
      </c>
      <c r="AM947" s="569">
        <f t="shared" si="4483"/>
        <v>0</v>
      </c>
      <c r="AN947" s="569">
        <f t="shared" si="4483"/>
        <v>0</v>
      </c>
      <c r="AO947" s="569">
        <f t="shared" si="4483"/>
        <v>300</v>
      </c>
      <c r="AP947" s="569">
        <f t="shared" si="4483"/>
        <v>960</v>
      </c>
      <c r="AQ947" s="569">
        <f t="shared" si="4483"/>
        <v>0</v>
      </c>
      <c r="AR947" s="569">
        <f t="shared" si="4483"/>
        <v>200</v>
      </c>
      <c r="AS947" s="569">
        <f t="shared" si="4483"/>
        <v>40</v>
      </c>
      <c r="AT947" s="569">
        <f t="shared" si="4483"/>
        <v>0</v>
      </c>
      <c r="AU947" s="569">
        <f t="shared" ref="AU947:BB947" si="4484">SUM(AU378)</f>
        <v>0</v>
      </c>
      <c r="AV947" s="569">
        <f t="shared" si="4484"/>
        <v>0</v>
      </c>
      <c r="AW947" s="569">
        <f t="shared" si="4484"/>
        <v>0</v>
      </c>
      <c r="AX947" s="569">
        <f t="shared" si="4484"/>
        <v>0</v>
      </c>
      <c r="AY947" s="569">
        <f t="shared" si="4484"/>
        <v>0</v>
      </c>
      <c r="AZ947" s="569">
        <f t="shared" si="4484"/>
        <v>0</v>
      </c>
      <c r="BA947" s="569">
        <f t="shared" si="4484"/>
        <v>0</v>
      </c>
      <c r="BB947" s="569">
        <f t="shared" si="4484"/>
        <v>0</v>
      </c>
      <c r="BC947" s="568"/>
      <c r="BD947" s="569">
        <f t="shared" ref="BD947:BL947" si="4485">SUM(BD378)</f>
        <v>2470</v>
      </c>
      <c r="BE947" s="569">
        <f t="shared" si="4485"/>
        <v>2548</v>
      </c>
      <c r="BF947" s="569">
        <f t="shared" si="4485"/>
        <v>1170</v>
      </c>
      <c r="BG947" s="569">
        <f t="shared" si="4485"/>
        <v>0</v>
      </c>
      <c r="BH947" s="569">
        <f t="shared" si="4485"/>
        <v>1400</v>
      </c>
      <c r="BI947" s="569">
        <f t="shared" si="4485"/>
        <v>0</v>
      </c>
      <c r="BJ947" s="569">
        <f t="shared" si="4485"/>
        <v>4000</v>
      </c>
      <c r="BK947" s="569">
        <f t="shared" si="4485"/>
        <v>200</v>
      </c>
      <c r="BL947" s="569">
        <f t="shared" si="4485"/>
        <v>0</v>
      </c>
      <c r="BM947" s="569">
        <f t="shared" ref="BM947:BT947" si="4486">SUM(BM378)</f>
        <v>0</v>
      </c>
      <c r="BN947" s="569">
        <f t="shared" si="4486"/>
        <v>0</v>
      </c>
      <c r="BO947" s="569">
        <f t="shared" si="4486"/>
        <v>0</v>
      </c>
      <c r="BP947" s="569">
        <f t="shared" si="4486"/>
        <v>0</v>
      </c>
      <c r="BQ947" s="569">
        <f t="shared" si="4486"/>
        <v>0</v>
      </c>
      <c r="BR947" s="569">
        <f t="shared" si="4486"/>
        <v>0</v>
      </c>
      <c r="BS947" s="569">
        <f t="shared" si="4486"/>
        <v>0</v>
      </c>
      <c r="BT947" s="569">
        <f t="shared" si="4486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22"/>
        <v>0</v>
      </c>
      <c r="CA947" s="373">
        <f t="shared" si="4323"/>
        <v>43.333333333333329</v>
      </c>
      <c r="CB947" s="373">
        <f t="shared" si="4324"/>
        <v>36</v>
      </c>
      <c r="CC947" s="373">
        <f t="shared" si="4325"/>
        <v>519.20000000000005</v>
      </c>
      <c r="CD947" s="1108">
        <f t="shared" si="4357"/>
        <v>0</v>
      </c>
      <c r="CE947" s="1109">
        <f t="shared" si="4478"/>
        <v>0</v>
      </c>
      <c r="CF947" s="1110">
        <f t="shared" si="4478"/>
        <v>0</v>
      </c>
      <c r="CG947" s="1110">
        <f t="shared" si="4478"/>
        <v>0</v>
      </c>
      <c r="CH947" s="1110">
        <f t="shared" si="4478"/>
        <v>0</v>
      </c>
      <c r="CI947" s="1110">
        <f t="shared" si="4478"/>
        <v>0</v>
      </c>
      <c r="CJ947" s="1110">
        <f t="shared" si="4478"/>
        <v>0</v>
      </c>
      <c r="CK947" s="1111">
        <f t="shared" si="4478"/>
        <v>0</v>
      </c>
      <c r="CL947" s="1111">
        <f t="shared" si="4478"/>
        <v>0</v>
      </c>
      <c r="CM947" s="1111">
        <f t="shared" si="4478"/>
        <v>0</v>
      </c>
      <c r="CN947" s="1110">
        <f t="shared" si="4478"/>
        <v>0</v>
      </c>
      <c r="CO947" s="1110">
        <f t="shared" si="4478"/>
        <v>200</v>
      </c>
      <c r="CP947" s="1110">
        <f t="shared" si="4478"/>
        <v>1170</v>
      </c>
      <c r="CQ947" s="1110">
        <f t="shared" si="4478"/>
        <v>1400</v>
      </c>
      <c r="CR947" s="1110">
        <f t="shared" si="4478"/>
        <v>2470</v>
      </c>
      <c r="CS947" s="1109">
        <f t="shared" si="4478"/>
        <v>2548</v>
      </c>
      <c r="CT947" s="1112">
        <f t="shared" si="4478"/>
        <v>4000</v>
      </c>
      <c r="CU947" s="324">
        <f t="shared" si="4328"/>
        <v>0</v>
      </c>
      <c r="CV947" s="325">
        <f t="shared" si="4329"/>
        <v>0</v>
      </c>
      <c r="CW947" s="326">
        <f t="shared" si="4330"/>
        <v>0</v>
      </c>
      <c r="CX947" s="326">
        <f t="shared" si="4331"/>
        <v>0</v>
      </c>
      <c r="CY947" s="326">
        <f t="shared" si="4332"/>
        <v>0</v>
      </c>
      <c r="CZ947" s="326">
        <f t="shared" si="4333"/>
        <v>0</v>
      </c>
      <c r="DA947" s="326">
        <f t="shared" si="4334"/>
        <v>0</v>
      </c>
      <c r="DB947" s="327">
        <f t="shared" si="4335"/>
        <v>0</v>
      </c>
      <c r="DC947" s="327">
        <f t="shared" si="4336"/>
        <v>0</v>
      </c>
      <c r="DD947" s="327">
        <f t="shared" si="4337"/>
        <v>0</v>
      </c>
      <c r="DE947" s="326">
        <f t="shared" si="4338"/>
        <v>0</v>
      </c>
      <c r="DF947" s="326">
        <f t="shared" si="4339"/>
        <v>200</v>
      </c>
      <c r="DG947" s="326">
        <f t="shared" si="4340"/>
        <v>1170</v>
      </c>
      <c r="DH947" s="326">
        <f t="shared" si="4341"/>
        <v>1400</v>
      </c>
      <c r="DI947" s="326">
        <f t="shared" si="4342"/>
        <v>2470</v>
      </c>
      <c r="DJ947" s="325">
        <f t="shared" si="4343"/>
        <v>2548</v>
      </c>
      <c r="DK947" s="324">
        <f t="shared" si="4344"/>
        <v>4000</v>
      </c>
      <c r="DL947" s="428">
        <f t="shared" si="4345"/>
        <v>17</v>
      </c>
      <c r="DM947" s="66">
        <f t="shared" si="4346"/>
        <v>17</v>
      </c>
      <c r="DN947" s="66">
        <f t="shared" si="4347"/>
        <v>17</v>
      </c>
      <c r="DO947" s="66">
        <f t="shared" si="4348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487">SUM(B388)</f>
        <v>0</v>
      </c>
      <c r="C948" s="569">
        <f t="shared" si="4487"/>
        <v>0</v>
      </c>
      <c r="D948" s="569">
        <f t="shared" si="4487"/>
        <v>0</v>
      </c>
      <c r="E948" s="569">
        <f t="shared" si="4487"/>
        <v>0</v>
      </c>
      <c r="F948" s="569">
        <f t="shared" si="4487"/>
        <v>0</v>
      </c>
      <c r="G948" s="569">
        <f t="shared" si="4487"/>
        <v>0</v>
      </c>
      <c r="H948" s="569">
        <f t="shared" si="4487"/>
        <v>0</v>
      </c>
      <c r="I948" s="569">
        <f t="shared" si="4487"/>
        <v>0</v>
      </c>
      <c r="J948" s="569">
        <f t="shared" si="4487"/>
        <v>0</v>
      </c>
      <c r="K948" s="569">
        <f t="shared" ref="K948:R948" si="4488">SUM(K388)</f>
        <v>0</v>
      </c>
      <c r="L948" s="569">
        <f t="shared" si="4488"/>
        <v>0</v>
      </c>
      <c r="M948" s="569">
        <f t="shared" si="4488"/>
        <v>0</v>
      </c>
      <c r="N948" s="569">
        <f t="shared" si="4488"/>
        <v>0</v>
      </c>
      <c r="O948" s="569">
        <f t="shared" si="4488"/>
        <v>0</v>
      </c>
      <c r="P948" s="569">
        <f t="shared" si="4488"/>
        <v>0</v>
      </c>
      <c r="Q948" s="569">
        <f t="shared" si="4488"/>
        <v>0</v>
      </c>
      <c r="R948" s="569">
        <f t="shared" si="4488"/>
        <v>0</v>
      </c>
      <c r="S948" s="568"/>
      <c r="T948" s="569">
        <f t="shared" ref="T948:AB948" si="4489">SUM(T388)</f>
        <v>0</v>
      </c>
      <c r="U948" s="569">
        <f t="shared" si="4489"/>
        <v>0</v>
      </c>
      <c r="V948" s="569">
        <f t="shared" si="4489"/>
        <v>0</v>
      </c>
      <c r="W948" s="569">
        <f t="shared" si="4489"/>
        <v>0</v>
      </c>
      <c r="X948" s="569">
        <f t="shared" si="4489"/>
        <v>0</v>
      </c>
      <c r="Y948" s="569">
        <f t="shared" si="4489"/>
        <v>0</v>
      </c>
      <c r="Z948" s="569">
        <f t="shared" si="4489"/>
        <v>0</v>
      </c>
      <c r="AA948" s="569">
        <f t="shared" si="4489"/>
        <v>0</v>
      </c>
      <c r="AB948" s="569">
        <f t="shared" si="4489"/>
        <v>0</v>
      </c>
      <c r="AC948" s="569">
        <f t="shared" ref="AC948:AJ948" si="4490">SUM(AC388)</f>
        <v>0</v>
      </c>
      <c r="AD948" s="569">
        <f t="shared" si="4490"/>
        <v>0</v>
      </c>
      <c r="AE948" s="569">
        <f t="shared" si="4490"/>
        <v>0</v>
      </c>
      <c r="AF948" s="569">
        <f t="shared" si="4490"/>
        <v>0</v>
      </c>
      <c r="AG948" s="569">
        <f t="shared" si="4490"/>
        <v>0</v>
      </c>
      <c r="AH948" s="569">
        <f t="shared" si="4490"/>
        <v>0</v>
      </c>
      <c r="AI948" s="569">
        <f t="shared" si="4490"/>
        <v>0</v>
      </c>
      <c r="AJ948" s="569">
        <f t="shared" si="4490"/>
        <v>0</v>
      </c>
      <c r="AK948" s="568"/>
      <c r="AL948" s="569">
        <f t="shared" ref="AL948:AT948" si="4491">SUM(AL388)</f>
        <v>0</v>
      </c>
      <c r="AM948" s="569">
        <f t="shared" si="4491"/>
        <v>0</v>
      </c>
      <c r="AN948" s="569">
        <f t="shared" si="4491"/>
        <v>0</v>
      </c>
      <c r="AO948" s="569">
        <f t="shared" si="4491"/>
        <v>0</v>
      </c>
      <c r="AP948" s="569">
        <f t="shared" si="4491"/>
        <v>0</v>
      </c>
      <c r="AQ948" s="569">
        <f t="shared" si="4491"/>
        <v>0</v>
      </c>
      <c r="AR948" s="569">
        <f t="shared" si="4491"/>
        <v>0</v>
      </c>
      <c r="AS948" s="569">
        <f t="shared" si="4491"/>
        <v>0</v>
      </c>
      <c r="AT948" s="569">
        <f t="shared" si="4491"/>
        <v>0</v>
      </c>
      <c r="AU948" s="569">
        <f t="shared" ref="AU948:BB948" si="4492">SUM(AU388)</f>
        <v>0</v>
      </c>
      <c r="AV948" s="569">
        <f t="shared" si="4492"/>
        <v>0</v>
      </c>
      <c r="AW948" s="569">
        <f t="shared" si="4492"/>
        <v>0</v>
      </c>
      <c r="AX948" s="569">
        <f t="shared" si="4492"/>
        <v>0</v>
      </c>
      <c r="AY948" s="569">
        <f t="shared" si="4492"/>
        <v>0</v>
      </c>
      <c r="AZ948" s="569">
        <f t="shared" si="4492"/>
        <v>0</v>
      </c>
      <c r="BA948" s="569">
        <f t="shared" si="4492"/>
        <v>0</v>
      </c>
      <c r="BB948" s="569">
        <f t="shared" si="4492"/>
        <v>0</v>
      </c>
      <c r="BC948" s="568"/>
      <c r="BD948" s="569">
        <f t="shared" ref="BD948:BL948" si="4493">SUM(BD388)</f>
        <v>0</v>
      </c>
      <c r="BE948" s="569">
        <f t="shared" si="4493"/>
        <v>0</v>
      </c>
      <c r="BF948" s="569">
        <f t="shared" si="4493"/>
        <v>0</v>
      </c>
      <c r="BG948" s="569">
        <f t="shared" si="4493"/>
        <v>0</v>
      </c>
      <c r="BH948" s="569">
        <f t="shared" si="4493"/>
        <v>0</v>
      </c>
      <c r="BI948" s="569">
        <f t="shared" si="4493"/>
        <v>0</v>
      </c>
      <c r="BJ948" s="569">
        <f t="shared" si="4493"/>
        <v>0</v>
      </c>
      <c r="BK948" s="569">
        <f t="shared" si="4493"/>
        <v>0</v>
      </c>
      <c r="BL948" s="569">
        <f t="shared" si="4493"/>
        <v>0</v>
      </c>
      <c r="BM948" s="569">
        <f t="shared" ref="BM948:BT948" si="4494">SUM(BM388)</f>
        <v>0</v>
      </c>
      <c r="BN948" s="569">
        <f t="shared" si="4494"/>
        <v>0</v>
      </c>
      <c r="BO948" s="569">
        <f t="shared" si="4494"/>
        <v>0</v>
      </c>
      <c r="BP948" s="569">
        <f t="shared" si="4494"/>
        <v>0</v>
      </c>
      <c r="BQ948" s="569">
        <f t="shared" si="4494"/>
        <v>0</v>
      </c>
      <c r="BR948" s="569">
        <f t="shared" si="4494"/>
        <v>0</v>
      </c>
      <c r="BS948" s="569">
        <f t="shared" si="4494"/>
        <v>0</v>
      </c>
      <c r="BT948" s="569">
        <f t="shared" si="4494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22"/>
        <v>0</v>
      </c>
      <c r="CA948" s="373">
        <f t="shared" si="4323"/>
        <v>0</v>
      </c>
      <c r="CB948" s="373">
        <f t="shared" si="4324"/>
        <v>0</v>
      </c>
      <c r="CC948" s="373">
        <f t="shared" si="4325"/>
        <v>0</v>
      </c>
      <c r="CD948" s="1108">
        <f t="shared" si="4357"/>
        <v>0</v>
      </c>
      <c r="CE948" s="1109">
        <f t="shared" si="4478"/>
        <v>0</v>
      </c>
      <c r="CF948" s="1110">
        <f t="shared" si="4478"/>
        <v>0</v>
      </c>
      <c r="CG948" s="1110">
        <f t="shared" si="4478"/>
        <v>0</v>
      </c>
      <c r="CH948" s="1110">
        <f t="shared" si="4478"/>
        <v>0</v>
      </c>
      <c r="CI948" s="1110">
        <f t="shared" si="4478"/>
        <v>0</v>
      </c>
      <c r="CJ948" s="1110">
        <f t="shared" si="4478"/>
        <v>0</v>
      </c>
      <c r="CK948" s="1111">
        <f t="shared" si="4478"/>
        <v>0</v>
      </c>
      <c r="CL948" s="1111">
        <f t="shared" si="4478"/>
        <v>0</v>
      </c>
      <c r="CM948" s="1111">
        <f t="shared" si="4478"/>
        <v>0</v>
      </c>
      <c r="CN948" s="1110">
        <f t="shared" si="4478"/>
        <v>0</v>
      </c>
      <c r="CO948" s="1110">
        <f t="shared" si="4478"/>
        <v>0</v>
      </c>
      <c r="CP948" s="1110">
        <f t="shared" si="4478"/>
        <v>0</v>
      </c>
      <c r="CQ948" s="1110">
        <f t="shared" si="4478"/>
        <v>0</v>
      </c>
      <c r="CR948" s="1110">
        <f t="shared" si="4478"/>
        <v>0</v>
      </c>
      <c r="CS948" s="1109">
        <f t="shared" si="4478"/>
        <v>0</v>
      </c>
      <c r="CT948" s="1112">
        <f t="shared" si="4478"/>
        <v>0</v>
      </c>
      <c r="CU948" s="324">
        <f t="shared" si="4328"/>
        <v>0</v>
      </c>
      <c r="CV948" s="325">
        <f t="shared" si="4329"/>
        <v>0</v>
      </c>
      <c r="CW948" s="326">
        <f t="shared" si="4330"/>
        <v>0</v>
      </c>
      <c r="CX948" s="326">
        <f t="shared" si="4331"/>
        <v>0</v>
      </c>
      <c r="CY948" s="326">
        <f t="shared" si="4332"/>
        <v>0</v>
      </c>
      <c r="CZ948" s="326">
        <f t="shared" si="4333"/>
        <v>0</v>
      </c>
      <c r="DA948" s="326">
        <f t="shared" si="4334"/>
        <v>0</v>
      </c>
      <c r="DB948" s="327">
        <f t="shared" si="4335"/>
        <v>0</v>
      </c>
      <c r="DC948" s="327">
        <f t="shared" si="4336"/>
        <v>0</v>
      </c>
      <c r="DD948" s="327">
        <f t="shared" si="4337"/>
        <v>0</v>
      </c>
      <c r="DE948" s="326">
        <f t="shared" si="4338"/>
        <v>0</v>
      </c>
      <c r="DF948" s="326">
        <f t="shared" si="4339"/>
        <v>0</v>
      </c>
      <c r="DG948" s="326">
        <f t="shared" si="4340"/>
        <v>0</v>
      </c>
      <c r="DH948" s="326">
        <f t="shared" si="4341"/>
        <v>0</v>
      </c>
      <c r="DI948" s="326">
        <f t="shared" si="4342"/>
        <v>0</v>
      </c>
      <c r="DJ948" s="325">
        <f t="shared" si="4343"/>
        <v>0</v>
      </c>
      <c r="DK948" s="324">
        <f t="shared" si="4344"/>
        <v>0</v>
      </c>
      <c r="DL948" s="428">
        <f t="shared" si="4345"/>
        <v>17</v>
      </c>
      <c r="DM948" s="66">
        <f t="shared" si="4346"/>
        <v>17</v>
      </c>
      <c r="DN948" s="66">
        <f t="shared" si="4347"/>
        <v>17</v>
      </c>
      <c r="DO948" s="66">
        <f t="shared" si="4348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495">SUM(B393)</f>
        <v>0</v>
      </c>
      <c r="C949" s="569">
        <f t="shared" si="4495"/>
        <v>0</v>
      </c>
      <c r="D949" s="569">
        <f t="shared" si="4495"/>
        <v>0</v>
      </c>
      <c r="E949" s="569">
        <f t="shared" si="4495"/>
        <v>0</v>
      </c>
      <c r="F949" s="569">
        <f t="shared" si="4495"/>
        <v>0</v>
      </c>
      <c r="G949" s="569">
        <f t="shared" si="4495"/>
        <v>0</v>
      </c>
      <c r="H949" s="569">
        <f t="shared" si="4495"/>
        <v>0</v>
      </c>
      <c r="I949" s="569">
        <f t="shared" si="4495"/>
        <v>0</v>
      </c>
      <c r="J949" s="569">
        <f t="shared" si="4495"/>
        <v>0</v>
      </c>
      <c r="K949" s="569">
        <f t="shared" ref="K949:R949" si="4496">SUM(K393)</f>
        <v>0</v>
      </c>
      <c r="L949" s="569">
        <f t="shared" si="4496"/>
        <v>0</v>
      </c>
      <c r="M949" s="569">
        <f t="shared" si="4496"/>
        <v>0</v>
      </c>
      <c r="N949" s="569">
        <f t="shared" si="4496"/>
        <v>0</v>
      </c>
      <c r="O949" s="569">
        <f t="shared" si="4496"/>
        <v>0</v>
      </c>
      <c r="P949" s="569">
        <f t="shared" si="4496"/>
        <v>0</v>
      </c>
      <c r="Q949" s="569">
        <f t="shared" si="4496"/>
        <v>0</v>
      </c>
      <c r="R949" s="569">
        <f t="shared" si="4496"/>
        <v>0</v>
      </c>
      <c r="S949" s="568"/>
      <c r="T949" s="569">
        <f t="shared" ref="T949:AB949" si="4497">SUM(T393)</f>
        <v>0</v>
      </c>
      <c r="U949" s="569">
        <f t="shared" si="4497"/>
        <v>0</v>
      </c>
      <c r="V949" s="569">
        <f t="shared" si="4497"/>
        <v>0</v>
      </c>
      <c r="W949" s="569">
        <f t="shared" si="4497"/>
        <v>0</v>
      </c>
      <c r="X949" s="569">
        <f t="shared" si="4497"/>
        <v>0</v>
      </c>
      <c r="Y949" s="569">
        <f t="shared" si="4497"/>
        <v>0</v>
      </c>
      <c r="Z949" s="569">
        <f t="shared" si="4497"/>
        <v>0</v>
      </c>
      <c r="AA949" s="569">
        <f t="shared" si="4497"/>
        <v>0</v>
      </c>
      <c r="AB949" s="569">
        <f t="shared" si="4497"/>
        <v>0</v>
      </c>
      <c r="AC949" s="569">
        <f t="shared" ref="AC949:AJ949" si="4498">SUM(AC393)</f>
        <v>0</v>
      </c>
      <c r="AD949" s="569">
        <f t="shared" si="4498"/>
        <v>0</v>
      </c>
      <c r="AE949" s="569">
        <f t="shared" si="4498"/>
        <v>0</v>
      </c>
      <c r="AF949" s="569">
        <f t="shared" si="4498"/>
        <v>0</v>
      </c>
      <c r="AG949" s="569">
        <f t="shared" si="4498"/>
        <v>0</v>
      </c>
      <c r="AH949" s="569">
        <f t="shared" si="4498"/>
        <v>0</v>
      </c>
      <c r="AI949" s="569">
        <f t="shared" si="4498"/>
        <v>0</v>
      </c>
      <c r="AJ949" s="569">
        <f t="shared" si="4498"/>
        <v>0</v>
      </c>
      <c r="AK949" s="568"/>
      <c r="AL949" s="569">
        <f t="shared" ref="AL949:AT949" si="4499">SUM(AL393)</f>
        <v>0</v>
      </c>
      <c r="AM949" s="569">
        <f t="shared" si="4499"/>
        <v>0</v>
      </c>
      <c r="AN949" s="569">
        <f t="shared" si="4499"/>
        <v>0</v>
      </c>
      <c r="AO949" s="569">
        <f t="shared" si="4499"/>
        <v>0</v>
      </c>
      <c r="AP949" s="569">
        <f t="shared" si="4499"/>
        <v>0</v>
      </c>
      <c r="AQ949" s="569">
        <f t="shared" si="4499"/>
        <v>0</v>
      </c>
      <c r="AR949" s="569">
        <f t="shared" si="4499"/>
        <v>0</v>
      </c>
      <c r="AS949" s="569">
        <f t="shared" si="4499"/>
        <v>0</v>
      </c>
      <c r="AT949" s="569">
        <f t="shared" si="4499"/>
        <v>0</v>
      </c>
      <c r="AU949" s="569">
        <f t="shared" ref="AU949:BB949" si="4500">SUM(AU393)</f>
        <v>0</v>
      </c>
      <c r="AV949" s="569">
        <f t="shared" si="4500"/>
        <v>0</v>
      </c>
      <c r="AW949" s="569">
        <f t="shared" si="4500"/>
        <v>0</v>
      </c>
      <c r="AX949" s="569">
        <f t="shared" si="4500"/>
        <v>0</v>
      </c>
      <c r="AY949" s="569">
        <f t="shared" si="4500"/>
        <v>0</v>
      </c>
      <c r="AZ949" s="569">
        <f t="shared" si="4500"/>
        <v>0</v>
      </c>
      <c r="BA949" s="569">
        <f t="shared" si="4500"/>
        <v>0</v>
      </c>
      <c r="BB949" s="569">
        <f t="shared" si="4500"/>
        <v>0</v>
      </c>
      <c r="BC949" s="568"/>
      <c r="BD949" s="569">
        <f t="shared" ref="BD949:BL949" si="4501">SUM(BD393)</f>
        <v>0</v>
      </c>
      <c r="BE949" s="569">
        <f t="shared" si="4501"/>
        <v>0</v>
      </c>
      <c r="BF949" s="569">
        <f t="shared" si="4501"/>
        <v>0</v>
      </c>
      <c r="BG949" s="569">
        <f t="shared" si="4501"/>
        <v>0</v>
      </c>
      <c r="BH949" s="569">
        <f t="shared" si="4501"/>
        <v>0</v>
      </c>
      <c r="BI949" s="569">
        <f t="shared" si="4501"/>
        <v>0</v>
      </c>
      <c r="BJ949" s="569">
        <f t="shared" si="4501"/>
        <v>0</v>
      </c>
      <c r="BK949" s="569">
        <f t="shared" si="4501"/>
        <v>0</v>
      </c>
      <c r="BL949" s="569">
        <f t="shared" si="4501"/>
        <v>0</v>
      </c>
      <c r="BM949" s="569">
        <f t="shared" ref="BM949:BT949" si="4502">SUM(BM393)</f>
        <v>0</v>
      </c>
      <c r="BN949" s="569">
        <f t="shared" si="4502"/>
        <v>0</v>
      </c>
      <c r="BO949" s="569">
        <f t="shared" si="4502"/>
        <v>0</v>
      </c>
      <c r="BP949" s="569">
        <f t="shared" si="4502"/>
        <v>0</v>
      </c>
      <c r="BQ949" s="569">
        <f t="shared" si="4502"/>
        <v>0</v>
      </c>
      <c r="BR949" s="569">
        <f t="shared" si="4502"/>
        <v>0</v>
      </c>
      <c r="BS949" s="569">
        <f t="shared" si="4502"/>
        <v>0</v>
      </c>
      <c r="BT949" s="569">
        <f t="shared" si="4502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22"/>
        <v>0</v>
      </c>
      <c r="CA949" s="373">
        <f t="shared" si="4323"/>
        <v>0</v>
      </c>
      <c r="CB949" s="373">
        <f t="shared" si="4324"/>
        <v>0</v>
      </c>
      <c r="CC949" s="373">
        <f t="shared" si="4325"/>
        <v>0</v>
      </c>
      <c r="CD949" s="1108">
        <f t="shared" si="4357"/>
        <v>0</v>
      </c>
      <c r="CE949" s="1109">
        <f t="shared" si="4478"/>
        <v>0</v>
      </c>
      <c r="CF949" s="1110">
        <f t="shared" si="4478"/>
        <v>0</v>
      </c>
      <c r="CG949" s="1110">
        <f t="shared" si="4478"/>
        <v>0</v>
      </c>
      <c r="CH949" s="1110">
        <f t="shared" si="4478"/>
        <v>0</v>
      </c>
      <c r="CI949" s="1110">
        <f t="shared" si="4478"/>
        <v>0</v>
      </c>
      <c r="CJ949" s="1110">
        <f t="shared" si="4478"/>
        <v>0</v>
      </c>
      <c r="CK949" s="1111">
        <f t="shared" si="4478"/>
        <v>0</v>
      </c>
      <c r="CL949" s="1111">
        <f t="shared" si="4478"/>
        <v>0</v>
      </c>
      <c r="CM949" s="1111">
        <f t="shared" si="4478"/>
        <v>0</v>
      </c>
      <c r="CN949" s="1110">
        <f t="shared" si="4478"/>
        <v>0</v>
      </c>
      <c r="CO949" s="1110">
        <f t="shared" si="4478"/>
        <v>0</v>
      </c>
      <c r="CP949" s="1110">
        <f t="shared" si="4478"/>
        <v>0</v>
      </c>
      <c r="CQ949" s="1110">
        <f t="shared" si="4478"/>
        <v>0</v>
      </c>
      <c r="CR949" s="1110">
        <f t="shared" si="4478"/>
        <v>0</v>
      </c>
      <c r="CS949" s="1109">
        <f t="shared" si="4478"/>
        <v>0</v>
      </c>
      <c r="CT949" s="1112">
        <f t="shared" si="4478"/>
        <v>0</v>
      </c>
      <c r="CU949" s="324">
        <f t="shared" si="4328"/>
        <v>0</v>
      </c>
      <c r="CV949" s="325">
        <f t="shared" si="4329"/>
        <v>0</v>
      </c>
      <c r="CW949" s="326">
        <f t="shared" si="4330"/>
        <v>0</v>
      </c>
      <c r="CX949" s="326">
        <f t="shared" si="4331"/>
        <v>0</v>
      </c>
      <c r="CY949" s="326">
        <f t="shared" si="4332"/>
        <v>0</v>
      </c>
      <c r="CZ949" s="326">
        <f t="shared" si="4333"/>
        <v>0</v>
      </c>
      <c r="DA949" s="326">
        <f t="shared" si="4334"/>
        <v>0</v>
      </c>
      <c r="DB949" s="327">
        <f t="shared" si="4335"/>
        <v>0</v>
      </c>
      <c r="DC949" s="327">
        <f t="shared" si="4336"/>
        <v>0</v>
      </c>
      <c r="DD949" s="327">
        <f t="shared" si="4337"/>
        <v>0</v>
      </c>
      <c r="DE949" s="326">
        <f t="shared" si="4338"/>
        <v>0</v>
      </c>
      <c r="DF949" s="326">
        <f t="shared" si="4339"/>
        <v>0</v>
      </c>
      <c r="DG949" s="326">
        <f t="shared" si="4340"/>
        <v>0</v>
      </c>
      <c r="DH949" s="326">
        <f t="shared" si="4341"/>
        <v>0</v>
      </c>
      <c r="DI949" s="326">
        <f t="shared" si="4342"/>
        <v>0</v>
      </c>
      <c r="DJ949" s="325">
        <f t="shared" si="4343"/>
        <v>0</v>
      </c>
      <c r="DK949" s="324">
        <f t="shared" si="4344"/>
        <v>0</v>
      </c>
      <c r="DL949" s="428">
        <f t="shared" si="4345"/>
        <v>17</v>
      </c>
      <c r="DM949" s="66">
        <f t="shared" si="4346"/>
        <v>17</v>
      </c>
      <c r="DN949" s="66">
        <f t="shared" si="4347"/>
        <v>17</v>
      </c>
      <c r="DO949" s="66">
        <f t="shared" si="4348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03">SUM(B396)</f>
        <v>0</v>
      </c>
      <c r="C950" s="569">
        <f t="shared" si="4503"/>
        <v>0</v>
      </c>
      <c r="D950" s="569">
        <f t="shared" si="4503"/>
        <v>0</v>
      </c>
      <c r="E950" s="569">
        <f t="shared" si="4503"/>
        <v>0</v>
      </c>
      <c r="F950" s="569">
        <f t="shared" si="4503"/>
        <v>0</v>
      </c>
      <c r="G950" s="569">
        <f t="shared" si="4503"/>
        <v>0</v>
      </c>
      <c r="H950" s="569">
        <f t="shared" si="4503"/>
        <v>0</v>
      </c>
      <c r="I950" s="569">
        <f t="shared" si="4503"/>
        <v>0</v>
      </c>
      <c r="J950" s="569">
        <f t="shared" si="4503"/>
        <v>0</v>
      </c>
      <c r="K950" s="569">
        <f t="shared" ref="K950:R950" si="4504">SUM(K396)</f>
        <v>0</v>
      </c>
      <c r="L950" s="569">
        <f t="shared" si="4504"/>
        <v>0</v>
      </c>
      <c r="M950" s="569">
        <f t="shared" si="4504"/>
        <v>0</v>
      </c>
      <c r="N950" s="569">
        <f t="shared" si="4504"/>
        <v>0</v>
      </c>
      <c r="O950" s="569">
        <f t="shared" si="4504"/>
        <v>0</v>
      </c>
      <c r="P950" s="569">
        <f t="shared" si="4504"/>
        <v>0</v>
      </c>
      <c r="Q950" s="569">
        <f t="shared" si="4504"/>
        <v>0</v>
      </c>
      <c r="R950" s="569">
        <f t="shared" si="4504"/>
        <v>0</v>
      </c>
      <c r="S950" s="568"/>
      <c r="T950" s="569">
        <f t="shared" ref="T950:AB950" si="4505">SUM(T396)</f>
        <v>0</v>
      </c>
      <c r="U950" s="569">
        <f t="shared" si="4505"/>
        <v>0</v>
      </c>
      <c r="V950" s="569">
        <f t="shared" si="4505"/>
        <v>0</v>
      </c>
      <c r="W950" s="569">
        <f t="shared" si="4505"/>
        <v>0</v>
      </c>
      <c r="X950" s="569">
        <f t="shared" si="4505"/>
        <v>0</v>
      </c>
      <c r="Y950" s="569">
        <f t="shared" si="4505"/>
        <v>0</v>
      </c>
      <c r="Z950" s="569">
        <f t="shared" si="4505"/>
        <v>0</v>
      </c>
      <c r="AA950" s="569">
        <f t="shared" si="4505"/>
        <v>0</v>
      </c>
      <c r="AB950" s="569">
        <f t="shared" si="4505"/>
        <v>0</v>
      </c>
      <c r="AC950" s="569">
        <f t="shared" ref="AC950:AJ950" si="4506">SUM(AC396)</f>
        <v>0</v>
      </c>
      <c r="AD950" s="569">
        <f t="shared" si="4506"/>
        <v>0</v>
      </c>
      <c r="AE950" s="569">
        <f t="shared" si="4506"/>
        <v>0</v>
      </c>
      <c r="AF950" s="569">
        <f t="shared" si="4506"/>
        <v>0</v>
      </c>
      <c r="AG950" s="569">
        <f t="shared" si="4506"/>
        <v>0</v>
      </c>
      <c r="AH950" s="569">
        <f t="shared" si="4506"/>
        <v>0</v>
      </c>
      <c r="AI950" s="569">
        <f t="shared" si="4506"/>
        <v>0</v>
      </c>
      <c r="AJ950" s="569">
        <f t="shared" si="4506"/>
        <v>0</v>
      </c>
      <c r="AK950" s="568"/>
      <c r="AL950" s="569">
        <f t="shared" ref="AL950:AT950" si="4507">SUM(AL396)</f>
        <v>0</v>
      </c>
      <c r="AM950" s="569">
        <f t="shared" si="4507"/>
        <v>0</v>
      </c>
      <c r="AN950" s="569">
        <f t="shared" si="4507"/>
        <v>0</v>
      </c>
      <c r="AO950" s="569">
        <f t="shared" si="4507"/>
        <v>0</v>
      </c>
      <c r="AP950" s="569">
        <f t="shared" si="4507"/>
        <v>0</v>
      </c>
      <c r="AQ950" s="569">
        <f t="shared" si="4507"/>
        <v>0</v>
      </c>
      <c r="AR950" s="569">
        <f t="shared" si="4507"/>
        <v>0</v>
      </c>
      <c r="AS950" s="569">
        <f t="shared" si="4507"/>
        <v>0</v>
      </c>
      <c r="AT950" s="569">
        <f t="shared" si="4507"/>
        <v>0</v>
      </c>
      <c r="AU950" s="569">
        <f t="shared" ref="AU950:BB950" si="4508">SUM(AU396)</f>
        <v>0</v>
      </c>
      <c r="AV950" s="569">
        <f t="shared" si="4508"/>
        <v>0</v>
      </c>
      <c r="AW950" s="569">
        <f t="shared" si="4508"/>
        <v>0</v>
      </c>
      <c r="AX950" s="569">
        <f t="shared" si="4508"/>
        <v>0</v>
      </c>
      <c r="AY950" s="569">
        <f t="shared" si="4508"/>
        <v>0</v>
      </c>
      <c r="AZ950" s="569">
        <f t="shared" si="4508"/>
        <v>0</v>
      </c>
      <c r="BA950" s="569">
        <f t="shared" si="4508"/>
        <v>0</v>
      </c>
      <c r="BB950" s="569">
        <f t="shared" si="4508"/>
        <v>0</v>
      </c>
      <c r="BC950" s="568"/>
      <c r="BD950" s="569">
        <f t="shared" ref="BD950:BL950" si="4509">SUM(BD396)</f>
        <v>0</v>
      </c>
      <c r="BE950" s="569">
        <f t="shared" si="4509"/>
        <v>0</v>
      </c>
      <c r="BF950" s="569">
        <f t="shared" si="4509"/>
        <v>0</v>
      </c>
      <c r="BG950" s="569">
        <f t="shared" si="4509"/>
        <v>0</v>
      </c>
      <c r="BH950" s="569">
        <f t="shared" si="4509"/>
        <v>0</v>
      </c>
      <c r="BI950" s="569">
        <f t="shared" si="4509"/>
        <v>0</v>
      </c>
      <c r="BJ950" s="569">
        <f t="shared" si="4509"/>
        <v>0</v>
      </c>
      <c r="BK950" s="569">
        <f t="shared" si="4509"/>
        <v>0</v>
      </c>
      <c r="BL950" s="569">
        <f t="shared" si="4509"/>
        <v>0</v>
      </c>
      <c r="BM950" s="569">
        <f t="shared" ref="BM950:BT950" si="4510">SUM(BM396)</f>
        <v>0</v>
      </c>
      <c r="BN950" s="569">
        <f t="shared" si="4510"/>
        <v>0</v>
      </c>
      <c r="BO950" s="569">
        <f t="shared" si="4510"/>
        <v>0</v>
      </c>
      <c r="BP950" s="569">
        <f t="shared" si="4510"/>
        <v>0</v>
      </c>
      <c r="BQ950" s="569">
        <f t="shared" si="4510"/>
        <v>0</v>
      </c>
      <c r="BR950" s="569">
        <f t="shared" si="4510"/>
        <v>0</v>
      </c>
      <c r="BS950" s="569">
        <f t="shared" si="4510"/>
        <v>0</v>
      </c>
      <c r="BT950" s="569">
        <f t="shared" si="4510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22"/>
        <v>0</v>
      </c>
      <c r="CA950" s="373">
        <f t="shared" si="4323"/>
        <v>0</v>
      </c>
      <c r="CB950" s="373">
        <f t="shared" si="4324"/>
        <v>0</v>
      </c>
      <c r="CC950" s="373">
        <f t="shared" si="4325"/>
        <v>0</v>
      </c>
      <c r="CD950" s="1108">
        <f t="shared" si="4357"/>
        <v>0</v>
      </c>
      <c r="CE950" s="1109">
        <f t="shared" si="4478"/>
        <v>0</v>
      </c>
      <c r="CF950" s="1110">
        <f t="shared" si="4478"/>
        <v>0</v>
      </c>
      <c r="CG950" s="1110">
        <f t="shared" si="4478"/>
        <v>0</v>
      </c>
      <c r="CH950" s="1110">
        <f t="shared" si="4478"/>
        <v>0</v>
      </c>
      <c r="CI950" s="1110">
        <f t="shared" si="4478"/>
        <v>0</v>
      </c>
      <c r="CJ950" s="1110">
        <f t="shared" si="4478"/>
        <v>0</v>
      </c>
      <c r="CK950" s="1111">
        <f t="shared" si="4478"/>
        <v>0</v>
      </c>
      <c r="CL950" s="1111">
        <f t="shared" si="4478"/>
        <v>0</v>
      </c>
      <c r="CM950" s="1111">
        <f t="shared" si="4478"/>
        <v>0</v>
      </c>
      <c r="CN950" s="1110">
        <f t="shared" si="4478"/>
        <v>0</v>
      </c>
      <c r="CO950" s="1110">
        <f t="shared" si="4478"/>
        <v>0</v>
      </c>
      <c r="CP950" s="1110">
        <f t="shared" si="4478"/>
        <v>0</v>
      </c>
      <c r="CQ950" s="1110">
        <f t="shared" si="4478"/>
        <v>0</v>
      </c>
      <c r="CR950" s="1110">
        <f t="shared" si="4478"/>
        <v>0</v>
      </c>
      <c r="CS950" s="1109">
        <f t="shared" si="4478"/>
        <v>0</v>
      </c>
      <c r="CT950" s="1112">
        <f t="shared" si="4478"/>
        <v>0</v>
      </c>
      <c r="CU950" s="324">
        <f t="shared" si="4328"/>
        <v>0</v>
      </c>
      <c r="CV950" s="325">
        <f t="shared" si="4329"/>
        <v>0</v>
      </c>
      <c r="CW950" s="326">
        <f t="shared" si="4330"/>
        <v>0</v>
      </c>
      <c r="CX950" s="326">
        <f t="shared" si="4331"/>
        <v>0</v>
      </c>
      <c r="CY950" s="326">
        <f t="shared" si="4332"/>
        <v>0</v>
      </c>
      <c r="CZ950" s="326">
        <f t="shared" si="4333"/>
        <v>0</v>
      </c>
      <c r="DA950" s="326">
        <f t="shared" si="4334"/>
        <v>0</v>
      </c>
      <c r="DB950" s="327">
        <f t="shared" si="4335"/>
        <v>0</v>
      </c>
      <c r="DC950" s="327">
        <f t="shared" si="4336"/>
        <v>0</v>
      </c>
      <c r="DD950" s="327">
        <f t="shared" si="4337"/>
        <v>0</v>
      </c>
      <c r="DE950" s="326">
        <f t="shared" si="4338"/>
        <v>0</v>
      </c>
      <c r="DF950" s="326">
        <f t="shared" si="4339"/>
        <v>0</v>
      </c>
      <c r="DG950" s="326">
        <f t="shared" si="4340"/>
        <v>0</v>
      </c>
      <c r="DH950" s="326">
        <f t="shared" si="4341"/>
        <v>0</v>
      </c>
      <c r="DI950" s="326">
        <f t="shared" si="4342"/>
        <v>0</v>
      </c>
      <c r="DJ950" s="325">
        <f t="shared" si="4343"/>
        <v>0</v>
      </c>
      <c r="DK950" s="324">
        <f t="shared" si="4344"/>
        <v>0</v>
      </c>
      <c r="DL950" s="428">
        <f t="shared" si="4345"/>
        <v>17</v>
      </c>
      <c r="DM950" s="66">
        <f t="shared" si="4346"/>
        <v>17</v>
      </c>
      <c r="DN950" s="66">
        <f t="shared" si="4347"/>
        <v>17</v>
      </c>
      <c r="DO950" s="66">
        <f t="shared" si="4348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11">SUM(B399)</f>
        <v>0</v>
      </c>
      <c r="C951" s="569">
        <f t="shared" si="4511"/>
        <v>0</v>
      </c>
      <c r="D951" s="569">
        <f t="shared" si="4511"/>
        <v>0</v>
      </c>
      <c r="E951" s="569">
        <f t="shared" si="4511"/>
        <v>0</v>
      </c>
      <c r="F951" s="569">
        <f t="shared" si="4511"/>
        <v>0</v>
      </c>
      <c r="G951" s="569">
        <f t="shared" si="4511"/>
        <v>0</v>
      </c>
      <c r="H951" s="569">
        <f t="shared" si="4511"/>
        <v>0</v>
      </c>
      <c r="I951" s="569">
        <f t="shared" si="4511"/>
        <v>0</v>
      </c>
      <c r="J951" s="569">
        <f t="shared" si="4511"/>
        <v>0</v>
      </c>
      <c r="K951" s="569">
        <f t="shared" ref="K951:R951" si="4512">SUM(K399)</f>
        <v>0</v>
      </c>
      <c r="L951" s="569">
        <f t="shared" si="4512"/>
        <v>0</v>
      </c>
      <c r="M951" s="569">
        <f t="shared" si="4512"/>
        <v>0</v>
      </c>
      <c r="N951" s="569">
        <f t="shared" si="4512"/>
        <v>0</v>
      </c>
      <c r="O951" s="569">
        <f t="shared" si="4512"/>
        <v>0</v>
      </c>
      <c r="P951" s="569">
        <f t="shared" si="4512"/>
        <v>0</v>
      </c>
      <c r="Q951" s="569">
        <f t="shared" si="4512"/>
        <v>0</v>
      </c>
      <c r="R951" s="569">
        <f t="shared" si="4512"/>
        <v>0</v>
      </c>
      <c r="S951" s="568"/>
      <c r="T951" s="569">
        <f t="shared" ref="T951:AB951" si="4513">SUM(T399)</f>
        <v>0</v>
      </c>
      <c r="U951" s="569">
        <f t="shared" si="4513"/>
        <v>0</v>
      </c>
      <c r="V951" s="569">
        <f t="shared" si="4513"/>
        <v>0</v>
      </c>
      <c r="W951" s="569">
        <f t="shared" si="4513"/>
        <v>0</v>
      </c>
      <c r="X951" s="569">
        <f t="shared" si="4513"/>
        <v>0</v>
      </c>
      <c r="Y951" s="569">
        <f t="shared" si="4513"/>
        <v>0</v>
      </c>
      <c r="Z951" s="569">
        <f t="shared" si="4513"/>
        <v>0</v>
      </c>
      <c r="AA951" s="569">
        <f t="shared" si="4513"/>
        <v>0</v>
      </c>
      <c r="AB951" s="569">
        <f t="shared" si="4513"/>
        <v>0</v>
      </c>
      <c r="AC951" s="569">
        <f t="shared" ref="AC951:AJ951" si="4514">SUM(AC399)</f>
        <v>0</v>
      </c>
      <c r="AD951" s="569">
        <f t="shared" si="4514"/>
        <v>0</v>
      </c>
      <c r="AE951" s="569">
        <f t="shared" si="4514"/>
        <v>0</v>
      </c>
      <c r="AF951" s="569">
        <f t="shared" si="4514"/>
        <v>0</v>
      </c>
      <c r="AG951" s="569">
        <f t="shared" si="4514"/>
        <v>0</v>
      </c>
      <c r="AH951" s="569">
        <f t="shared" si="4514"/>
        <v>0</v>
      </c>
      <c r="AI951" s="569">
        <f t="shared" si="4514"/>
        <v>0</v>
      </c>
      <c r="AJ951" s="569">
        <f t="shared" si="4514"/>
        <v>0</v>
      </c>
      <c r="AK951" s="568"/>
      <c r="AL951" s="569">
        <f t="shared" ref="AL951:AT951" si="4515">SUM(AL399)</f>
        <v>0</v>
      </c>
      <c r="AM951" s="569">
        <f t="shared" si="4515"/>
        <v>0</v>
      </c>
      <c r="AN951" s="569">
        <f t="shared" si="4515"/>
        <v>0</v>
      </c>
      <c r="AO951" s="569">
        <f t="shared" si="4515"/>
        <v>0</v>
      </c>
      <c r="AP951" s="569">
        <f t="shared" si="4515"/>
        <v>0</v>
      </c>
      <c r="AQ951" s="569">
        <f t="shared" si="4515"/>
        <v>0</v>
      </c>
      <c r="AR951" s="569">
        <f t="shared" si="4515"/>
        <v>0</v>
      </c>
      <c r="AS951" s="569">
        <f t="shared" si="4515"/>
        <v>0</v>
      </c>
      <c r="AT951" s="569">
        <f t="shared" si="4515"/>
        <v>0</v>
      </c>
      <c r="AU951" s="569">
        <f t="shared" ref="AU951:BB951" si="4516">SUM(AU399)</f>
        <v>0</v>
      </c>
      <c r="AV951" s="569">
        <f t="shared" si="4516"/>
        <v>0</v>
      </c>
      <c r="AW951" s="569">
        <f t="shared" si="4516"/>
        <v>0</v>
      </c>
      <c r="AX951" s="569">
        <f t="shared" si="4516"/>
        <v>0</v>
      </c>
      <c r="AY951" s="569">
        <f t="shared" si="4516"/>
        <v>0</v>
      </c>
      <c r="AZ951" s="569">
        <f t="shared" si="4516"/>
        <v>0</v>
      </c>
      <c r="BA951" s="569">
        <f t="shared" si="4516"/>
        <v>0</v>
      </c>
      <c r="BB951" s="569">
        <f t="shared" si="4516"/>
        <v>0</v>
      </c>
      <c r="BC951" s="568"/>
      <c r="BD951" s="569">
        <f t="shared" ref="BD951:BL951" si="4517">SUM(BD399)</f>
        <v>0</v>
      </c>
      <c r="BE951" s="569">
        <f t="shared" si="4517"/>
        <v>0</v>
      </c>
      <c r="BF951" s="569">
        <f t="shared" si="4517"/>
        <v>0</v>
      </c>
      <c r="BG951" s="569">
        <f t="shared" si="4517"/>
        <v>0</v>
      </c>
      <c r="BH951" s="569">
        <f t="shared" si="4517"/>
        <v>0</v>
      </c>
      <c r="BI951" s="569">
        <f t="shared" si="4517"/>
        <v>0</v>
      </c>
      <c r="BJ951" s="569">
        <f t="shared" si="4517"/>
        <v>0</v>
      </c>
      <c r="BK951" s="569">
        <f t="shared" si="4517"/>
        <v>0</v>
      </c>
      <c r="BL951" s="569">
        <f t="shared" si="4517"/>
        <v>0</v>
      </c>
      <c r="BM951" s="569">
        <f t="shared" ref="BM951:BT951" si="4518">SUM(BM399)</f>
        <v>0</v>
      </c>
      <c r="BN951" s="569">
        <f t="shared" si="4518"/>
        <v>0</v>
      </c>
      <c r="BO951" s="569">
        <f t="shared" si="4518"/>
        <v>0</v>
      </c>
      <c r="BP951" s="569">
        <f t="shared" si="4518"/>
        <v>0</v>
      </c>
      <c r="BQ951" s="569">
        <f t="shared" si="4518"/>
        <v>0</v>
      </c>
      <c r="BR951" s="569">
        <f t="shared" si="4518"/>
        <v>0</v>
      </c>
      <c r="BS951" s="569">
        <f t="shared" si="4518"/>
        <v>0</v>
      </c>
      <c r="BT951" s="569">
        <f t="shared" si="4518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22"/>
        <v>0</v>
      </c>
      <c r="CA951" s="373">
        <f t="shared" si="4323"/>
        <v>0</v>
      </c>
      <c r="CB951" s="373">
        <f t="shared" si="4324"/>
        <v>0</v>
      </c>
      <c r="CC951" s="373">
        <f t="shared" si="4325"/>
        <v>0</v>
      </c>
      <c r="CD951" s="1108">
        <f t="shared" si="4357"/>
        <v>0</v>
      </c>
      <c r="CE951" s="1109">
        <f t="shared" si="4478"/>
        <v>0</v>
      </c>
      <c r="CF951" s="1110">
        <f t="shared" si="4478"/>
        <v>0</v>
      </c>
      <c r="CG951" s="1110">
        <f t="shared" si="4478"/>
        <v>0</v>
      </c>
      <c r="CH951" s="1110">
        <f t="shared" si="4478"/>
        <v>0</v>
      </c>
      <c r="CI951" s="1110">
        <f t="shared" si="4478"/>
        <v>0</v>
      </c>
      <c r="CJ951" s="1110">
        <f t="shared" si="4478"/>
        <v>0</v>
      </c>
      <c r="CK951" s="1111">
        <f t="shared" si="4478"/>
        <v>0</v>
      </c>
      <c r="CL951" s="1111">
        <f t="shared" si="4478"/>
        <v>0</v>
      </c>
      <c r="CM951" s="1111">
        <f t="shared" si="4478"/>
        <v>0</v>
      </c>
      <c r="CN951" s="1110">
        <f t="shared" si="4478"/>
        <v>0</v>
      </c>
      <c r="CO951" s="1110">
        <f t="shared" si="4478"/>
        <v>0</v>
      </c>
      <c r="CP951" s="1110">
        <f t="shared" si="4478"/>
        <v>0</v>
      </c>
      <c r="CQ951" s="1110">
        <f t="shared" si="4478"/>
        <v>0</v>
      </c>
      <c r="CR951" s="1110">
        <f t="shared" si="4478"/>
        <v>0</v>
      </c>
      <c r="CS951" s="1109">
        <f t="shared" si="4478"/>
        <v>0</v>
      </c>
      <c r="CT951" s="1112">
        <f t="shared" si="4478"/>
        <v>0</v>
      </c>
      <c r="CU951" s="324">
        <f t="shared" si="4328"/>
        <v>0</v>
      </c>
      <c r="CV951" s="325">
        <f t="shared" si="4329"/>
        <v>0</v>
      </c>
      <c r="CW951" s="326">
        <f t="shared" si="4330"/>
        <v>0</v>
      </c>
      <c r="CX951" s="326">
        <f t="shared" si="4331"/>
        <v>0</v>
      </c>
      <c r="CY951" s="326">
        <f t="shared" si="4332"/>
        <v>0</v>
      </c>
      <c r="CZ951" s="326">
        <f t="shared" si="4333"/>
        <v>0</v>
      </c>
      <c r="DA951" s="326">
        <f t="shared" si="4334"/>
        <v>0</v>
      </c>
      <c r="DB951" s="327">
        <f t="shared" si="4335"/>
        <v>0</v>
      </c>
      <c r="DC951" s="327">
        <f t="shared" si="4336"/>
        <v>0</v>
      </c>
      <c r="DD951" s="327">
        <f t="shared" si="4337"/>
        <v>0</v>
      </c>
      <c r="DE951" s="326">
        <f t="shared" si="4338"/>
        <v>0</v>
      </c>
      <c r="DF951" s="326">
        <f t="shared" si="4339"/>
        <v>0</v>
      </c>
      <c r="DG951" s="326">
        <f t="shared" si="4340"/>
        <v>0</v>
      </c>
      <c r="DH951" s="326">
        <f t="shared" si="4341"/>
        <v>0</v>
      </c>
      <c r="DI951" s="326">
        <f t="shared" si="4342"/>
        <v>0</v>
      </c>
      <c r="DJ951" s="325">
        <f t="shared" si="4343"/>
        <v>0</v>
      </c>
      <c r="DK951" s="324">
        <f t="shared" si="4344"/>
        <v>0</v>
      </c>
      <c r="DL951" s="428">
        <f t="shared" si="4345"/>
        <v>17</v>
      </c>
      <c r="DM951" s="66">
        <f t="shared" si="4346"/>
        <v>17</v>
      </c>
      <c r="DN951" s="66">
        <f t="shared" si="4347"/>
        <v>17</v>
      </c>
      <c r="DO951" s="66">
        <f t="shared" si="4348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19">SUM(B402)</f>
        <v>0</v>
      </c>
      <c r="C952" s="569">
        <f t="shared" si="4519"/>
        <v>0</v>
      </c>
      <c r="D952" s="569">
        <f t="shared" si="4519"/>
        <v>0</v>
      </c>
      <c r="E952" s="569">
        <f t="shared" si="4519"/>
        <v>0</v>
      </c>
      <c r="F952" s="569">
        <f t="shared" si="4519"/>
        <v>0</v>
      </c>
      <c r="G952" s="569">
        <f t="shared" si="4519"/>
        <v>0</v>
      </c>
      <c r="H952" s="569">
        <f t="shared" si="4519"/>
        <v>0</v>
      </c>
      <c r="I952" s="569">
        <f t="shared" si="4519"/>
        <v>0</v>
      </c>
      <c r="J952" s="569">
        <f t="shared" si="4519"/>
        <v>0</v>
      </c>
      <c r="K952" s="569">
        <f t="shared" ref="K952:R952" si="4520">SUM(K402)</f>
        <v>0</v>
      </c>
      <c r="L952" s="569">
        <f t="shared" si="4520"/>
        <v>0</v>
      </c>
      <c r="M952" s="569">
        <f t="shared" si="4520"/>
        <v>0</v>
      </c>
      <c r="N952" s="569">
        <f t="shared" si="4520"/>
        <v>0</v>
      </c>
      <c r="O952" s="569">
        <f t="shared" si="4520"/>
        <v>0</v>
      </c>
      <c r="P952" s="569">
        <f t="shared" si="4520"/>
        <v>0</v>
      </c>
      <c r="Q952" s="569">
        <f t="shared" si="4520"/>
        <v>0</v>
      </c>
      <c r="R952" s="569">
        <f t="shared" si="4520"/>
        <v>0</v>
      </c>
      <c r="S952" s="568"/>
      <c r="T952" s="569">
        <f t="shared" ref="T952:AB952" si="4521">SUM(T402)</f>
        <v>0</v>
      </c>
      <c r="U952" s="569">
        <f t="shared" si="4521"/>
        <v>0</v>
      </c>
      <c r="V952" s="569">
        <f t="shared" si="4521"/>
        <v>0</v>
      </c>
      <c r="W952" s="569">
        <f t="shared" si="4521"/>
        <v>0</v>
      </c>
      <c r="X952" s="569">
        <f t="shared" si="4521"/>
        <v>0</v>
      </c>
      <c r="Y952" s="569">
        <f t="shared" si="4521"/>
        <v>0</v>
      </c>
      <c r="Z952" s="569">
        <f t="shared" si="4521"/>
        <v>0</v>
      </c>
      <c r="AA952" s="569">
        <f t="shared" si="4521"/>
        <v>0</v>
      </c>
      <c r="AB952" s="569">
        <f t="shared" si="4521"/>
        <v>0</v>
      </c>
      <c r="AC952" s="569">
        <f t="shared" ref="AC952:AJ952" si="4522">SUM(AC402)</f>
        <v>0</v>
      </c>
      <c r="AD952" s="569">
        <f t="shared" si="4522"/>
        <v>0</v>
      </c>
      <c r="AE952" s="569">
        <f t="shared" si="4522"/>
        <v>0</v>
      </c>
      <c r="AF952" s="569">
        <f t="shared" si="4522"/>
        <v>0</v>
      </c>
      <c r="AG952" s="569">
        <f t="shared" si="4522"/>
        <v>0</v>
      </c>
      <c r="AH952" s="569">
        <f t="shared" si="4522"/>
        <v>0</v>
      </c>
      <c r="AI952" s="569">
        <f t="shared" si="4522"/>
        <v>0</v>
      </c>
      <c r="AJ952" s="569">
        <f t="shared" si="4522"/>
        <v>0</v>
      </c>
      <c r="AK952" s="568"/>
      <c r="AL952" s="569">
        <f t="shared" ref="AL952:AT952" si="4523">SUM(AL402)</f>
        <v>0</v>
      </c>
      <c r="AM952" s="569">
        <f t="shared" si="4523"/>
        <v>0</v>
      </c>
      <c r="AN952" s="569">
        <f t="shared" si="4523"/>
        <v>0</v>
      </c>
      <c r="AO952" s="569">
        <f t="shared" si="4523"/>
        <v>0</v>
      </c>
      <c r="AP952" s="569">
        <f t="shared" si="4523"/>
        <v>0</v>
      </c>
      <c r="AQ952" s="569">
        <f t="shared" si="4523"/>
        <v>0</v>
      </c>
      <c r="AR952" s="569">
        <f t="shared" si="4523"/>
        <v>0</v>
      </c>
      <c r="AS952" s="569">
        <f t="shared" si="4523"/>
        <v>0</v>
      </c>
      <c r="AT952" s="569">
        <f t="shared" si="4523"/>
        <v>0</v>
      </c>
      <c r="AU952" s="569">
        <f t="shared" ref="AU952:BB952" si="4524">SUM(AU402)</f>
        <v>0</v>
      </c>
      <c r="AV952" s="569">
        <f t="shared" si="4524"/>
        <v>0</v>
      </c>
      <c r="AW952" s="569">
        <f t="shared" si="4524"/>
        <v>0</v>
      </c>
      <c r="AX952" s="569">
        <f t="shared" si="4524"/>
        <v>0</v>
      </c>
      <c r="AY952" s="569">
        <f t="shared" si="4524"/>
        <v>0</v>
      </c>
      <c r="AZ952" s="569">
        <f t="shared" si="4524"/>
        <v>0</v>
      </c>
      <c r="BA952" s="569">
        <f t="shared" si="4524"/>
        <v>0</v>
      </c>
      <c r="BB952" s="569">
        <f t="shared" si="4524"/>
        <v>0</v>
      </c>
      <c r="BC952" s="568"/>
      <c r="BD952" s="569">
        <f t="shared" ref="BD952:BL952" si="4525">SUM(BD402)</f>
        <v>0</v>
      </c>
      <c r="BE952" s="569">
        <f t="shared" si="4525"/>
        <v>0</v>
      </c>
      <c r="BF952" s="569">
        <f t="shared" si="4525"/>
        <v>0</v>
      </c>
      <c r="BG952" s="569">
        <f t="shared" si="4525"/>
        <v>0</v>
      </c>
      <c r="BH952" s="569">
        <f t="shared" si="4525"/>
        <v>0</v>
      </c>
      <c r="BI952" s="569">
        <f t="shared" si="4525"/>
        <v>0</v>
      </c>
      <c r="BJ952" s="569">
        <f t="shared" si="4525"/>
        <v>0</v>
      </c>
      <c r="BK952" s="569">
        <f t="shared" si="4525"/>
        <v>0</v>
      </c>
      <c r="BL952" s="569">
        <f t="shared" si="4525"/>
        <v>0</v>
      </c>
      <c r="BM952" s="569">
        <f t="shared" ref="BM952:BT952" si="4526">SUM(BM402)</f>
        <v>0</v>
      </c>
      <c r="BN952" s="569">
        <f t="shared" si="4526"/>
        <v>0</v>
      </c>
      <c r="BO952" s="569">
        <f t="shared" si="4526"/>
        <v>0</v>
      </c>
      <c r="BP952" s="569">
        <f t="shared" si="4526"/>
        <v>0</v>
      </c>
      <c r="BQ952" s="569">
        <f t="shared" si="4526"/>
        <v>0</v>
      </c>
      <c r="BR952" s="569">
        <f t="shared" si="4526"/>
        <v>0</v>
      </c>
      <c r="BS952" s="569">
        <f t="shared" si="4526"/>
        <v>0</v>
      </c>
      <c r="BT952" s="569">
        <f t="shared" si="4526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22"/>
        <v>0</v>
      </c>
      <c r="CA952" s="373">
        <f t="shared" si="4323"/>
        <v>0</v>
      </c>
      <c r="CB952" s="373">
        <f t="shared" si="4324"/>
        <v>0</v>
      </c>
      <c r="CC952" s="373">
        <f t="shared" si="4325"/>
        <v>0</v>
      </c>
      <c r="CD952" s="1108">
        <f t="shared" si="4357"/>
        <v>0</v>
      </c>
      <c r="CE952" s="1109">
        <f t="shared" si="4478"/>
        <v>0</v>
      </c>
      <c r="CF952" s="1110">
        <f t="shared" si="4478"/>
        <v>0</v>
      </c>
      <c r="CG952" s="1110">
        <f t="shared" si="4478"/>
        <v>0</v>
      </c>
      <c r="CH952" s="1110">
        <f t="shared" si="4478"/>
        <v>0</v>
      </c>
      <c r="CI952" s="1110">
        <f t="shared" si="4478"/>
        <v>0</v>
      </c>
      <c r="CJ952" s="1110">
        <f t="shared" si="4478"/>
        <v>0</v>
      </c>
      <c r="CK952" s="1111">
        <f t="shared" si="4478"/>
        <v>0</v>
      </c>
      <c r="CL952" s="1111">
        <f t="shared" si="4478"/>
        <v>0</v>
      </c>
      <c r="CM952" s="1111">
        <f t="shared" si="4478"/>
        <v>0</v>
      </c>
      <c r="CN952" s="1110">
        <f t="shared" si="4478"/>
        <v>0</v>
      </c>
      <c r="CO952" s="1110">
        <f t="shared" si="4478"/>
        <v>0</v>
      </c>
      <c r="CP952" s="1110">
        <f t="shared" si="4478"/>
        <v>0</v>
      </c>
      <c r="CQ952" s="1110">
        <f t="shared" si="4478"/>
        <v>0</v>
      </c>
      <c r="CR952" s="1110">
        <f t="shared" si="4478"/>
        <v>0</v>
      </c>
      <c r="CS952" s="1109">
        <f t="shared" si="4478"/>
        <v>0</v>
      </c>
      <c r="CT952" s="1112">
        <f t="shared" si="4478"/>
        <v>0</v>
      </c>
      <c r="CU952" s="324">
        <f t="shared" si="4328"/>
        <v>0</v>
      </c>
      <c r="CV952" s="325">
        <f t="shared" si="4329"/>
        <v>0</v>
      </c>
      <c r="CW952" s="326">
        <f t="shared" si="4330"/>
        <v>0</v>
      </c>
      <c r="CX952" s="326">
        <f t="shared" si="4331"/>
        <v>0</v>
      </c>
      <c r="CY952" s="326">
        <f t="shared" si="4332"/>
        <v>0</v>
      </c>
      <c r="CZ952" s="326">
        <f t="shared" si="4333"/>
        <v>0</v>
      </c>
      <c r="DA952" s="326">
        <f t="shared" si="4334"/>
        <v>0</v>
      </c>
      <c r="DB952" s="327">
        <f t="shared" si="4335"/>
        <v>0</v>
      </c>
      <c r="DC952" s="327">
        <f t="shared" si="4336"/>
        <v>0</v>
      </c>
      <c r="DD952" s="327">
        <f t="shared" si="4337"/>
        <v>0</v>
      </c>
      <c r="DE952" s="326">
        <f t="shared" si="4338"/>
        <v>0</v>
      </c>
      <c r="DF952" s="326">
        <f t="shared" si="4339"/>
        <v>0</v>
      </c>
      <c r="DG952" s="326">
        <f t="shared" si="4340"/>
        <v>0</v>
      </c>
      <c r="DH952" s="326">
        <f t="shared" si="4341"/>
        <v>0</v>
      </c>
      <c r="DI952" s="326">
        <f t="shared" si="4342"/>
        <v>0</v>
      </c>
      <c r="DJ952" s="325">
        <f t="shared" si="4343"/>
        <v>0</v>
      </c>
      <c r="DK952" s="324">
        <f t="shared" si="4344"/>
        <v>0</v>
      </c>
      <c r="DL952" s="428">
        <f t="shared" si="4345"/>
        <v>17</v>
      </c>
      <c r="DM952" s="66">
        <f t="shared" si="4346"/>
        <v>17</v>
      </c>
      <c r="DN952" s="66">
        <f t="shared" si="4347"/>
        <v>17</v>
      </c>
      <c r="DO952" s="66">
        <f t="shared" si="4348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27">SUM(B405)</f>
        <v>0</v>
      </c>
      <c r="C953" s="569">
        <f t="shared" si="4527"/>
        <v>0</v>
      </c>
      <c r="D953" s="569">
        <f t="shared" si="4527"/>
        <v>0</v>
      </c>
      <c r="E953" s="569">
        <f t="shared" si="4527"/>
        <v>0</v>
      </c>
      <c r="F953" s="569">
        <f t="shared" si="4527"/>
        <v>0</v>
      </c>
      <c r="G953" s="569">
        <f t="shared" si="4527"/>
        <v>0</v>
      </c>
      <c r="H953" s="569">
        <f t="shared" si="4527"/>
        <v>0</v>
      </c>
      <c r="I953" s="569">
        <f t="shared" si="4527"/>
        <v>0</v>
      </c>
      <c r="J953" s="569">
        <f t="shared" si="4527"/>
        <v>0</v>
      </c>
      <c r="K953" s="569">
        <f t="shared" ref="K953:R953" si="4528">SUM(K405)</f>
        <v>0</v>
      </c>
      <c r="L953" s="569">
        <f t="shared" si="4528"/>
        <v>0</v>
      </c>
      <c r="M953" s="569">
        <f t="shared" si="4528"/>
        <v>0</v>
      </c>
      <c r="N953" s="569">
        <f t="shared" si="4528"/>
        <v>0</v>
      </c>
      <c r="O953" s="569">
        <f t="shared" si="4528"/>
        <v>0</v>
      </c>
      <c r="P953" s="569">
        <f t="shared" si="4528"/>
        <v>0</v>
      </c>
      <c r="Q953" s="569">
        <f t="shared" si="4528"/>
        <v>0</v>
      </c>
      <c r="R953" s="569">
        <f t="shared" si="4528"/>
        <v>0</v>
      </c>
      <c r="S953" s="568"/>
      <c r="T953" s="569">
        <f t="shared" ref="T953:AB953" si="4529">SUM(T405)</f>
        <v>0</v>
      </c>
      <c r="U953" s="569">
        <f t="shared" si="4529"/>
        <v>0</v>
      </c>
      <c r="V953" s="569">
        <f t="shared" si="4529"/>
        <v>0</v>
      </c>
      <c r="W953" s="569">
        <f t="shared" si="4529"/>
        <v>0</v>
      </c>
      <c r="X953" s="569">
        <f t="shared" si="4529"/>
        <v>0</v>
      </c>
      <c r="Y953" s="569">
        <f t="shared" si="4529"/>
        <v>0</v>
      </c>
      <c r="Z953" s="569">
        <f t="shared" si="4529"/>
        <v>0</v>
      </c>
      <c r="AA953" s="569">
        <f t="shared" si="4529"/>
        <v>0</v>
      </c>
      <c r="AB953" s="569">
        <f t="shared" si="4529"/>
        <v>0</v>
      </c>
      <c r="AC953" s="569">
        <f t="shared" ref="AC953:AJ953" si="4530">SUM(AC405)</f>
        <v>0</v>
      </c>
      <c r="AD953" s="569">
        <f t="shared" si="4530"/>
        <v>0</v>
      </c>
      <c r="AE953" s="569">
        <f t="shared" si="4530"/>
        <v>0</v>
      </c>
      <c r="AF953" s="569">
        <f t="shared" si="4530"/>
        <v>0</v>
      </c>
      <c r="AG953" s="569">
        <f t="shared" si="4530"/>
        <v>0</v>
      </c>
      <c r="AH953" s="569">
        <f t="shared" si="4530"/>
        <v>0</v>
      </c>
      <c r="AI953" s="569">
        <f t="shared" si="4530"/>
        <v>0</v>
      </c>
      <c r="AJ953" s="569">
        <f t="shared" si="4530"/>
        <v>0</v>
      </c>
      <c r="AK953" s="568"/>
      <c r="AL953" s="569">
        <f t="shared" ref="AL953:AT953" si="4531">SUM(AL405)</f>
        <v>0</v>
      </c>
      <c r="AM953" s="569">
        <f t="shared" si="4531"/>
        <v>0</v>
      </c>
      <c r="AN953" s="569">
        <f t="shared" si="4531"/>
        <v>0</v>
      </c>
      <c r="AO953" s="569">
        <f t="shared" si="4531"/>
        <v>0</v>
      </c>
      <c r="AP953" s="569">
        <f t="shared" si="4531"/>
        <v>0</v>
      </c>
      <c r="AQ953" s="569">
        <f t="shared" si="4531"/>
        <v>0</v>
      </c>
      <c r="AR953" s="569">
        <f t="shared" si="4531"/>
        <v>0</v>
      </c>
      <c r="AS953" s="569">
        <f t="shared" si="4531"/>
        <v>0</v>
      </c>
      <c r="AT953" s="569">
        <f t="shared" si="4531"/>
        <v>0</v>
      </c>
      <c r="AU953" s="569">
        <f t="shared" ref="AU953:BB953" si="4532">SUM(AU405)</f>
        <v>0</v>
      </c>
      <c r="AV953" s="569">
        <f t="shared" si="4532"/>
        <v>0</v>
      </c>
      <c r="AW953" s="569">
        <f t="shared" si="4532"/>
        <v>0</v>
      </c>
      <c r="AX953" s="569">
        <f t="shared" si="4532"/>
        <v>0</v>
      </c>
      <c r="AY953" s="569">
        <f t="shared" si="4532"/>
        <v>0</v>
      </c>
      <c r="AZ953" s="569">
        <f t="shared" si="4532"/>
        <v>0</v>
      </c>
      <c r="BA953" s="569">
        <f t="shared" si="4532"/>
        <v>0</v>
      </c>
      <c r="BB953" s="569">
        <f t="shared" si="4532"/>
        <v>0</v>
      </c>
      <c r="BC953" s="568"/>
      <c r="BD953" s="569">
        <f t="shared" ref="BD953:BL953" si="4533">SUM(BD405)</f>
        <v>0</v>
      </c>
      <c r="BE953" s="569">
        <f t="shared" si="4533"/>
        <v>0</v>
      </c>
      <c r="BF953" s="569">
        <f t="shared" si="4533"/>
        <v>0</v>
      </c>
      <c r="BG953" s="569">
        <f t="shared" si="4533"/>
        <v>0</v>
      </c>
      <c r="BH953" s="569">
        <f t="shared" si="4533"/>
        <v>0</v>
      </c>
      <c r="BI953" s="569">
        <f t="shared" si="4533"/>
        <v>0</v>
      </c>
      <c r="BJ953" s="569">
        <f t="shared" si="4533"/>
        <v>0</v>
      </c>
      <c r="BK953" s="569">
        <f t="shared" si="4533"/>
        <v>0</v>
      </c>
      <c r="BL953" s="569">
        <f t="shared" si="4533"/>
        <v>0</v>
      </c>
      <c r="BM953" s="569">
        <f t="shared" ref="BM953:BT953" si="4534">SUM(BM405)</f>
        <v>0</v>
      </c>
      <c r="BN953" s="569">
        <f t="shared" si="4534"/>
        <v>0</v>
      </c>
      <c r="BO953" s="569">
        <f t="shared" si="4534"/>
        <v>0</v>
      </c>
      <c r="BP953" s="569">
        <f t="shared" si="4534"/>
        <v>0</v>
      </c>
      <c r="BQ953" s="569">
        <f t="shared" si="4534"/>
        <v>0</v>
      </c>
      <c r="BR953" s="569">
        <f t="shared" si="4534"/>
        <v>0</v>
      </c>
      <c r="BS953" s="569">
        <f t="shared" si="4534"/>
        <v>0</v>
      </c>
      <c r="BT953" s="569">
        <f t="shared" si="4534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22"/>
        <v>0</v>
      </c>
      <c r="CA953" s="373">
        <f t="shared" si="4323"/>
        <v>0</v>
      </c>
      <c r="CB953" s="373">
        <f t="shared" si="4324"/>
        <v>0</v>
      </c>
      <c r="CC953" s="373">
        <f t="shared" si="4325"/>
        <v>0</v>
      </c>
      <c r="CD953" s="1108">
        <f t="shared" si="4357"/>
        <v>0</v>
      </c>
      <c r="CE953" s="1109">
        <f t="shared" si="4478"/>
        <v>0</v>
      </c>
      <c r="CF953" s="1110">
        <f t="shared" si="4478"/>
        <v>0</v>
      </c>
      <c r="CG953" s="1110">
        <f t="shared" si="4478"/>
        <v>0</v>
      </c>
      <c r="CH953" s="1110">
        <f t="shared" si="4478"/>
        <v>0</v>
      </c>
      <c r="CI953" s="1110">
        <f t="shared" si="4478"/>
        <v>0</v>
      </c>
      <c r="CJ953" s="1110">
        <f t="shared" si="4478"/>
        <v>0</v>
      </c>
      <c r="CK953" s="1111">
        <f t="shared" si="4478"/>
        <v>0</v>
      </c>
      <c r="CL953" s="1111">
        <f t="shared" si="4478"/>
        <v>0</v>
      </c>
      <c r="CM953" s="1111">
        <f t="shared" si="4478"/>
        <v>0</v>
      </c>
      <c r="CN953" s="1110">
        <f t="shared" si="4478"/>
        <v>0</v>
      </c>
      <c r="CO953" s="1110">
        <f t="shared" si="4478"/>
        <v>0</v>
      </c>
      <c r="CP953" s="1110">
        <f t="shared" si="4478"/>
        <v>0</v>
      </c>
      <c r="CQ953" s="1110">
        <f t="shared" si="4478"/>
        <v>0</v>
      </c>
      <c r="CR953" s="1110">
        <f t="shared" si="4478"/>
        <v>0</v>
      </c>
      <c r="CS953" s="1109">
        <f t="shared" si="4478"/>
        <v>0</v>
      </c>
      <c r="CT953" s="1112">
        <f t="shared" si="4478"/>
        <v>0</v>
      </c>
      <c r="CU953" s="324">
        <f t="shared" si="4328"/>
        <v>0</v>
      </c>
      <c r="CV953" s="325">
        <f t="shared" si="4329"/>
        <v>0</v>
      </c>
      <c r="CW953" s="326">
        <f t="shared" si="4330"/>
        <v>0</v>
      </c>
      <c r="CX953" s="326">
        <f t="shared" si="4331"/>
        <v>0</v>
      </c>
      <c r="CY953" s="326">
        <f t="shared" si="4332"/>
        <v>0</v>
      </c>
      <c r="CZ953" s="326">
        <f t="shared" si="4333"/>
        <v>0</v>
      </c>
      <c r="DA953" s="326">
        <f t="shared" si="4334"/>
        <v>0</v>
      </c>
      <c r="DB953" s="327">
        <f t="shared" si="4335"/>
        <v>0</v>
      </c>
      <c r="DC953" s="327">
        <f t="shared" si="4336"/>
        <v>0</v>
      </c>
      <c r="DD953" s="327">
        <f t="shared" si="4337"/>
        <v>0</v>
      </c>
      <c r="DE953" s="326">
        <f t="shared" si="4338"/>
        <v>0</v>
      </c>
      <c r="DF953" s="326">
        <f t="shared" si="4339"/>
        <v>0</v>
      </c>
      <c r="DG953" s="326">
        <f t="shared" si="4340"/>
        <v>0</v>
      </c>
      <c r="DH953" s="326">
        <f t="shared" si="4341"/>
        <v>0</v>
      </c>
      <c r="DI953" s="326">
        <f t="shared" si="4342"/>
        <v>0</v>
      </c>
      <c r="DJ953" s="325">
        <f t="shared" si="4343"/>
        <v>0</v>
      </c>
      <c r="DK953" s="324">
        <f t="shared" si="4344"/>
        <v>0</v>
      </c>
      <c r="DL953" s="428">
        <f t="shared" si="4345"/>
        <v>17</v>
      </c>
      <c r="DM953" s="66">
        <f t="shared" si="4346"/>
        <v>17</v>
      </c>
      <c r="DN953" s="66">
        <f t="shared" si="4347"/>
        <v>17</v>
      </c>
      <c r="DO953" s="66">
        <f t="shared" si="4348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35">SUM(B408)</f>
        <v>0</v>
      </c>
      <c r="C954" s="569">
        <f t="shared" si="4535"/>
        <v>0</v>
      </c>
      <c r="D954" s="569">
        <f t="shared" si="4535"/>
        <v>0</v>
      </c>
      <c r="E954" s="569">
        <f t="shared" si="4535"/>
        <v>0</v>
      </c>
      <c r="F954" s="569">
        <f t="shared" si="4535"/>
        <v>0</v>
      </c>
      <c r="G954" s="569">
        <f t="shared" si="4535"/>
        <v>0</v>
      </c>
      <c r="H954" s="569">
        <f t="shared" si="4535"/>
        <v>0</v>
      </c>
      <c r="I954" s="569">
        <f t="shared" si="4535"/>
        <v>0</v>
      </c>
      <c r="J954" s="569">
        <f t="shared" si="4535"/>
        <v>0</v>
      </c>
      <c r="K954" s="569">
        <f t="shared" ref="K954:R954" si="4536">SUM(K408)</f>
        <v>0</v>
      </c>
      <c r="L954" s="569">
        <f t="shared" si="4536"/>
        <v>0</v>
      </c>
      <c r="M954" s="569">
        <f t="shared" si="4536"/>
        <v>0</v>
      </c>
      <c r="N954" s="569">
        <f t="shared" si="4536"/>
        <v>0</v>
      </c>
      <c r="O954" s="569">
        <f t="shared" si="4536"/>
        <v>0</v>
      </c>
      <c r="P954" s="569">
        <f t="shared" si="4536"/>
        <v>0</v>
      </c>
      <c r="Q954" s="569">
        <f t="shared" si="4536"/>
        <v>0</v>
      </c>
      <c r="R954" s="569">
        <f t="shared" si="4536"/>
        <v>0</v>
      </c>
      <c r="S954" s="568"/>
      <c r="T954" s="569">
        <f t="shared" ref="T954:AB954" si="4537">SUM(T408)</f>
        <v>0</v>
      </c>
      <c r="U954" s="569">
        <f t="shared" si="4537"/>
        <v>0</v>
      </c>
      <c r="V954" s="569">
        <f t="shared" si="4537"/>
        <v>0</v>
      </c>
      <c r="W954" s="569">
        <f t="shared" si="4537"/>
        <v>0</v>
      </c>
      <c r="X954" s="569">
        <f t="shared" si="4537"/>
        <v>0</v>
      </c>
      <c r="Y954" s="569">
        <f t="shared" si="4537"/>
        <v>0</v>
      </c>
      <c r="Z954" s="569">
        <f t="shared" si="4537"/>
        <v>0</v>
      </c>
      <c r="AA954" s="569">
        <f t="shared" si="4537"/>
        <v>0</v>
      </c>
      <c r="AB954" s="569">
        <f t="shared" si="4537"/>
        <v>0</v>
      </c>
      <c r="AC954" s="569">
        <f t="shared" ref="AC954:AJ954" si="4538">SUM(AC408)</f>
        <v>0</v>
      </c>
      <c r="AD954" s="569">
        <f t="shared" si="4538"/>
        <v>0</v>
      </c>
      <c r="AE954" s="569">
        <f t="shared" si="4538"/>
        <v>0</v>
      </c>
      <c r="AF954" s="569">
        <f t="shared" si="4538"/>
        <v>0</v>
      </c>
      <c r="AG954" s="569">
        <f t="shared" si="4538"/>
        <v>0</v>
      </c>
      <c r="AH954" s="569">
        <f t="shared" si="4538"/>
        <v>0</v>
      </c>
      <c r="AI954" s="569">
        <f t="shared" si="4538"/>
        <v>0</v>
      </c>
      <c r="AJ954" s="569">
        <f t="shared" si="4538"/>
        <v>0</v>
      </c>
      <c r="AK954" s="568"/>
      <c r="AL954" s="569">
        <f t="shared" ref="AL954:AT954" si="4539">SUM(AL408)</f>
        <v>0</v>
      </c>
      <c r="AM954" s="569">
        <f t="shared" si="4539"/>
        <v>0</v>
      </c>
      <c r="AN954" s="569">
        <f t="shared" si="4539"/>
        <v>0</v>
      </c>
      <c r="AO954" s="569">
        <f t="shared" si="4539"/>
        <v>0</v>
      </c>
      <c r="AP954" s="569">
        <f t="shared" si="4539"/>
        <v>0</v>
      </c>
      <c r="AQ954" s="569">
        <f t="shared" si="4539"/>
        <v>0</v>
      </c>
      <c r="AR954" s="569">
        <f t="shared" si="4539"/>
        <v>0</v>
      </c>
      <c r="AS954" s="569">
        <f t="shared" si="4539"/>
        <v>0</v>
      </c>
      <c r="AT954" s="569">
        <f t="shared" si="4539"/>
        <v>0</v>
      </c>
      <c r="AU954" s="569">
        <f t="shared" ref="AU954:BB954" si="4540">SUM(AU408)</f>
        <v>0</v>
      </c>
      <c r="AV954" s="569">
        <f t="shared" si="4540"/>
        <v>0</v>
      </c>
      <c r="AW954" s="569">
        <f t="shared" si="4540"/>
        <v>0</v>
      </c>
      <c r="AX954" s="569">
        <f t="shared" si="4540"/>
        <v>0</v>
      </c>
      <c r="AY954" s="569">
        <f t="shared" si="4540"/>
        <v>0</v>
      </c>
      <c r="AZ954" s="569">
        <f t="shared" si="4540"/>
        <v>0</v>
      </c>
      <c r="BA954" s="569">
        <f t="shared" si="4540"/>
        <v>0</v>
      </c>
      <c r="BB954" s="569">
        <f t="shared" si="4540"/>
        <v>0</v>
      </c>
      <c r="BC954" s="568"/>
      <c r="BD954" s="569">
        <f t="shared" ref="BD954:BL954" si="4541">SUM(BD408)</f>
        <v>0</v>
      </c>
      <c r="BE954" s="569">
        <f t="shared" si="4541"/>
        <v>0</v>
      </c>
      <c r="BF954" s="569">
        <f t="shared" si="4541"/>
        <v>0</v>
      </c>
      <c r="BG954" s="569">
        <f t="shared" si="4541"/>
        <v>0</v>
      </c>
      <c r="BH954" s="569">
        <f t="shared" si="4541"/>
        <v>0</v>
      </c>
      <c r="BI954" s="569">
        <f t="shared" si="4541"/>
        <v>0</v>
      </c>
      <c r="BJ954" s="569">
        <f t="shared" si="4541"/>
        <v>0</v>
      </c>
      <c r="BK954" s="569">
        <f t="shared" si="4541"/>
        <v>0</v>
      </c>
      <c r="BL954" s="569">
        <f t="shared" si="4541"/>
        <v>0</v>
      </c>
      <c r="BM954" s="569">
        <f t="shared" ref="BM954:BT954" si="4542">SUM(BM408)</f>
        <v>0</v>
      </c>
      <c r="BN954" s="569">
        <f t="shared" si="4542"/>
        <v>0</v>
      </c>
      <c r="BO954" s="569">
        <f t="shared" si="4542"/>
        <v>0</v>
      </c>
      <c r="BP954" s="569">
        <f t="shared" si="4542"/>
        <v>0</v>
      </c>
      <c r="BQ954" s="569">
        <f t="shared" si="4542"/>
        <v>0</v>
      </c>
      <c r="BR954" s="569">
        <f t="shared" si="4542"/>
        <v>0</v>
      </c>
      <c r="BS954" s="569">
        <f t="shared" si="4542"/>
        <v>0</v>
      </c>
      <c r="BT954" s="569">
        <f t="shared" si="4542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22"/>
        <v>0</v>
      </c>
      <c r="CA954" s="373">
        <f t="shared" si="4323"/>
        <v>0</v>
      </c>
      <c r="CB954" s="373">
        <f t="shared" si="4324"/>
        <v>0</v>
      </c>
      <c r="CC954" s="373">
        <f t="shared" si="4325"/>
        <v>0</v>
      </c>
      <c r="CD954" s="1108">
        <f t="shared" si="4357"/>
        <v>0</v>
      </c>
      <c r="CE954" s="1109">
        <f t="shared" si="4478"/>
        <v>0</v>
      </c>
      <c r="CF954" s="1110">
        <f t="shared" si="4478"/>
        <v>0</v>
      </c>
      <c r="CG954" s="1110">
        <f t="shared" si="4478"/>
        <v>0</v>
      </c>
      <c r="CH954" s="1110">
        <f t="shared" si="4478"/>
        <v>0</v>
      </c>
      <c r="CI954" s="1110">
        <f t="shared" si="4478"/>
        <v>0</v>
      </c>
      <c r="CJ954" s="1110">
        <f t="shared" si="4478"/>
        <v>0</v>
      </c>
      <c r="CK954" s="1111">
        <f t="shared" si="4478"/>
        <v>0</v>
      </c>
      <c r="CL954" s="1111">
        <f t="shared" si="4478"/>
        <v>0</v>
      </c>
      <c r="CM954" s="1111">
        <f t="shared" si="4478"/>
        <v>0</v>
      </c>
      <c r="CN954" s="1110">
        <f t="shared" si="4478"/>
        <v>0</v>
      </c>
      <c r="CO954" s="1110">
        <f t="shared" si="4478"/>
        <v>0</v>
      </c>
      <c r="CP954" s="1110">
        <f t="shared" si="4478"/>
        <v>0</v>
      </c>
      <c r="CQ954" s="1110">
        <f t="shared" si="4478"/>
        <v>0</v>
      </c>
      <c r="CR954" s="1110">
        <f t="shared" si="4478"/>
        <v>0</v>
      </c>
      <c r="CS954" s="1109">
        <f t="shared" si="4478"/>
        <v>0</v>
      </c>
      <c r="CT954" s="1112">
        <f t="shared" si="4478"/>
        <v>0</v>
      </c>
      <c r="CU954" s="324">
        <f t="shared" si="4328"/>
        <v>0</v>
      </c>
      <c r="CV954" s="325">
        <f t="shared" si="4329"/>
        <v>0</v>
      </c>
      <c r="CW954" s="326">
        <f t="shared" si="4330"/>
        <v>0</v>
      </c>
      <c r="CX954" s="326">
        <f t="shared" si="4331"/>
        <v>0</v>
      </c>
      <c r="CY954" s="326">
        <f t="shared" si="4332"/>
        <v>0</v>
      </c>
      <c r="CZ954" s="326">
        <f t="shared" si="4333"/>
        <v>0</v>
      </c>
      <c r="DA954" s="326">
        <f t="shared" si="4334"/>
        <v>0</v>
      </c>
      <c r="DB954" s="327">
        <f t="shared" si="4335"/>
        <v>0</v>
      </c>
      <c r="DC954" s="327">
        <f t="shared" si="4336"/>
        <v>0</v>
      </c>
      <c r="DD954" s="327">
        <f t="shared" si="4337"/>
        <v>0</v>
      </c>
      <c r="DE954" s="326">
        <f t="shared" si="4338"/>
        <v>0</v>
      </c>
      <c r="DF954" s="326">
        <f t="shared" si="4339"/>
        <v>0</v>
      </c>
      <c r="DG954" s="326">
        <f t="shared" si="4340"/>
        <v>0</v>
      </c>
      <c r="DH954" s="326">
        <f t="shared" si="4341"/>
        <v>0</v>
      </c>
      <c r="DI954" s="326">
        <f t="shared" si="4342"/>
        <v>0</v>
      </c>
      <c r="DJ954" s="325">
        <f t="shared" si="4343"/>
        <v>0</v>
      </c>
      <c r="DK954" s="324">
        <f t="shared" si="4344"/>
        <v>0</v>
      </c>
      <c r="DL954" s="428">
        <f t="shared" si="4345"/>
        <v>17</v>
      </c>
      <c r="DM954" s="66">
        <f t="shared" si="4346"/>
        <v>17</v>
      </c>
      <c r="DN954" s="66">
        <f t="shared" si="4347"/>
        <v>17</v>
      </c>
      <c r="DO954" s="66">
        <f t="shared" si="4348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43">SUM(B411)</f>
        <v>0</v>
      </c>
      <c r="C955" s="569">
        <f t="shared" si="4543"/>
        <v>0</v>
      </c>
      <c r="D955" s="569">
        <f t="shared" si="4543"/>
        <v>0</v>
      </c>
      <c r="E955" s="569">
        <f t="shared" si="4543"/>
        <v>0</v>
      </c>
      <c r="F955" s="569">
        <f t="shared" si="4543"/>
        <v>0</v>
      </c>
      <c r="G955" s="569">
        <f t="shared" si="4543"/>
        <v>0</v>
      </c>
      <c r="H955" s="569">
        <f t="shared" si="4543"/>
        <v>0</v>
      </c>
      <c r="I955" s="569">
        <f t="shared" si="4543"/>
        <v>0</v>
      </c>
      <c r="J955" s="569">
        <f t="shared" si="4543"/>
        <v>0</v>
      </c>
      <c r="K955" s="569">
        <f t="shared" ref="K955:R955" si="4544">SUM(K411)</f>
        <v>0</v>
      </c>
      <c r="L955" s="569">
        <f t="shared" si="4544"/>
        <v>0</v>
      </c>
      <c r="M955" s="569">
        <f t="shared" si="4544"/>
        <v>0</v>
      </c>
      <c r="N955" s="569">
        <f t="shared" si="4544"/>
        <v>0</v>
      </c>
      <c r="O955" s="569">
        <f t="shared" si="4544"/>
        <v>0</v>
      </c>
      <c r="P955" s="569">
        <f t="shared" si="4544"/>
        <v>0</v>
      </c>
      <c r="Q955" s="569">
        <f t="shared" si="4544"/>
        <v>0</v>
      </c>
      <c r="R955" s="569">
        <f t="shared" si="4544"/>
        <v>0</v>
      </c>
      <c r="S955" s="568"/>
      <c r="T955" s="569">
        <f t="shared" ref="T955:AB955" si="4545">SUM(T411)</f>
        <v>0</v>
      </c>
      <c r="U955" s="569">
        <f t="shared" si="4545"/>
        <v>0</v>
      </c>
      <c r="V955" s="569">
        <f t="shared" si="4545"/>
        <v>0</v>
      </c>
      <c r="W955" s="569">
        <f t="shared" si="4545"/>
        <v>0</v>
      </c>
      <c r="X955" s="569">
        <f t="shared" si="4545"/>
        <v>0</v>
      </c>
      <c r="Y955" s="569">
        <f t="shared" si="4545"/>
        <v>0</v>
      </c>
      <c r="Z955" s="569">
        <f t="shared" si="4545"/>
        <v>0</v>
      </c>
      <c r="AA955" s="569">
        <f t="shared" si="4545"/>
        <v>0</v>
      </c>
      <c r="AB955" s="569">
        <f t="shared" si="4545"/>
        <v>0</v>
      </c>
      <c r="AC955" s="569">
        <f t="shared" ref="AC955:AJ955" si="4546">SUM(AC411)</f>
        <v>0</v>
      </c>
      <c r="AD955" s="569">
        <f t="shared" si="4546"/>
        <v>0</v>
      </c>
      <c r="AE955" s="569">
        <f t="shared" si="4546"/>
        <v>0</v>
      </c>
      <c r="AF955" s="569">
        <f t="shared" si="4546"/>
        <v>0</v>
      </c>
      <c r="AG955" s="569">
        <f t="shared" si="4546"/>
        <v>0</v>
      </c>
      <c r="AH955" s="569">
        <f t="shared" si="4546"/>
        <v>0</v>
      </c>
      <c r="AI955" s="569">
        <f t="shared" si="4546"/>
        <v>0</v>
      </c>
      <c r="AJ955" s="569">
        <f t="shared" si="4546"/>
        <v>0</v>
      </c>
      <c r="AK955" s="568"/>
      <c r="AL955" s="569">
        <f t="shared" ref="AL955:AT955" si="4547">SUM(AL411)</f>
        <v>0</v>
      </c>
      <c r="AM955" s="569">
        <f t="shared" si="4547"/>
        <v>0</v>
      </c>
      <c r="AN955" s="569">
        <f t="shared" si="4547"/>
        <v>0</v>
      </c>
      <c r="AO955" s="569">
        <f t="shared" si="4547"/>
        <v>0</v>
      </c>
      <c r="AP955" s="569">
        <f t="shared" si="4547"/>
        <v>0</v>
      </c>
      <c r="AQ955" s="569">
        <f t="shared" si="4547"/>
        <v>0</v>
      </c>
      <c r="AR955" s="569">
        <f t="shared" si="4547"/>
        <v>0</v>
      </c>
      <c r="AS955" s="569">
        <f t="shared" si="4547"/>
        <v>0</v>
      </c>
      <c r="AT955" s="569">
        <f t="shared" si="4547"/>
        <v>0</v>
      </c>
      <c r="AU955" s="569">
        <f t="shared" ref="AU955:BB955" si="4548">SUM(AU411)</f>
        <v>0</v>
      </c>
      <c r="AV955" s="569">
        <f t="shared" si="4548"/>
        <v>0</v>
      </c>
      <c r="AW955" s="569">
        <f t="shared" si="4548"/>
        <v>0</v>
      </c>
      <c r="AX955" s="569">
        <f t="shared" si="4548"/>
        <v>0</v>
      </c>
      <c r="AY955" s="569">
        <f t="shared" si="4548"/>
        <v>0</v>
      </c>
      <c r="AZ955" s="569">
        <f t="shared" si="4548"/>
        <v>0</v>
      </c>
      <c r="BA955" s="569">
        <f t="shared" si="4548"/>
        <v>0</v>
      </c>
      <c r="BB955" s="569">
        <f t="shared" si="4548"/>
        <v>0</v>
      </c>
      <c r="BC955" s="568"/>
      <c r="BD955" s="569">
        <f t="shared" ref="BD955:BL955" si="4549">SUM(BD411)</f>
        <v>0</v>
      </c>
      <c r="BE955" s="569">
        <f t="shared" si="4549"/>
        <v>0</v>
      </c>
      <c r="BF955" s="569">
        <f t="shared" si="4549"/>
        <v>0</v>
      </c>
      <c r="BG955" s="569">
        <f t="shared" si="4549"/>
        <v>0</v>
      </c>
      <c r="BH955" s="569">
        <f t="shared" si="4549"/>
        <v>0</v>
      </c>
      <c r="BI955" s="569">
        <f t="shared" si="4549"/>
        <v>0</v>
      </c>
      <c r="BJ955" s="569">
        <f t="shared" si="4549"/>
        <v>0</v>
      </c>
      <c r="BK955" s="569">
        <f t="shared" si="4549"/>
        <v>0</v>
      </c>
      <c r="BL955" s="569">
        <f t="shared" si="4549"/>
        <v>0</v>
      </c>
      <c r="BM955" s="569">
        <f t="shared" ref="BM955:BT955" si="4550">SUM(BM411)</f>
        <v>0</v>
      </c>
      <c r="BN955" s="569">
        <f t="shared" si="4550"/>
        <v>0</v>
      </c>
      <c r="BO955" s="569">
        <f t="shared" si="4550"/>
        <v>0</v>
      </c>
      <c r="BP955" s="569">
        <f t="shared" si="4550"/>
        <v>0</v>
      </c>
      <c r="BQ955" s="569">
        <f t="shared" si="4550"/>
        <v>0</v>
      </c>
      <c r="BR955" s="569">
        <f t="shared" si="4550"/>
        <v>0</v>
      </c>
      <c r="BS955" s="569">
        <f t="shared" si="4550"/>
        <v>0</v>
      </c>
      <c r="BT955" s="569">
        <f t="shared" si="4550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22"/>
        <v>0</v>
      </c>
      <c r="CA955" s="373">
        <f t="shared" si="4323"/>
        <v>0</v>
      </c>
      <c r="CB955" s="373">
        <f t="shared" si="4324"/>
        <v>0</v>
      </c>
      <c r="CC955" s="373">
        <f t="shared" si="4325"/>
        <v>0</v>
      </c>
      <c r="CD955" s="1108">
        <f t="shared" si="4357"/>
        <v>0</v>
      </c>
      <c r="CE955" s="1109">
        <f t="shared" si="4478"/>
        <v>0</v>
      </c>
      <c r="CF955" s="1110">
        <f t="shared" si="4478"/>
        <v>0</v>
      </c>
      <c r="CG955" s="1110">
        <f t="shared" si="4478"/>
        <v>0</v>
      </c>
      <c r="CH955" s="1110">
        <f t="shared" si="4478"/>
        <v>0</v>
      </c>
      <c r="CI955" s="1110">
        <f t="shared" si="4478"/>
        <v>0</v>
      </c>
      <c r="CJ955" s="1110">
        <f t="shared" si="4478"/>
        <v>0</v>
      </c>
      <c r="CK955" s="1111">
        <f t="shared" si="4478"/>
        <v>0</v>
      </c>
      <c r="CL955" s="1111">
        <f t="shared" si="4478"/>
        <v>0</v>
      </c>
      <c r="CM955" s="1111">
        <f t="shared" si="4478"/>
        <v>0</v>
      </c>
      <c r="CN955" s="1110">
        <f t="shared" si="4478"/>
        <v>0</v>
      </c>
      <c r="CO955" s="1110">
        <f t="shared" si="4478"/>
        <v>0</v>
      </c>
      <c r="CP955" s="1110">
        <f t="shared" si="4478"/>
        <v>0</v>
      </c>
      <c r="CQ955" s="1110">
        <f t="shared" si="4478"/>
        <v>0</v>
      </c>
      <c r="CR955" s="1110">
        <f t="shared" si="4478"/>
        <v>0</v>
      </c>
      <c r="CS955" s="1109">
        <f t="shared" si="4478"/>
        <v>0</v>
      </c>
      <c r="CT955" s="1112">
        <f t="shared" si="4478"/>
        <v>0</v>
      </c>
      <c r="CU955" s="324">
        <f t="shared" si="4328"/>
        <v>0</v>
      </c>
      <c r="CV955" s="325">
        <f t="shared" si="4329"/>
        <v>0</v>
      </c>
      <c r="CW955" s="326">
        <f t="shared" si="4330"/>
        <v>0</v>
      </c>
      <c r="CX955" s="326">
        <f t="shared" si="4331"/>
        <v>0</v>
      </c>
      <c r="CY955" s="326">
        <f t="shared" si="4332"/>
        <v>0</v>
      </c>
      <c r="CZ955" s="326">
        <f t="shared" si="4333"/>
        <v>0</v>
      </c>
      <c r="DA955" s="326">
        <f t="shared" si="4334"/>
        <v>0</v>
      </c>
      <c r="DB955" s="327">
        <f t="shared" si="4335"/>
        <v>0</v>
      </c>
      <c r="DC955" s="327">
        <f t="shared" si="4336"/>
        <v>0</v>
      </c>
      <c r="DD955" s="327">
        <f t="shared" si="4337"/>
        <v>0</v>
      </c>
      <c r="DE955" s="326">
        <f t="shared" si="4338"/>
        <v>0</v>
      </c>
      <c r="DF955" s="326">
        <f t="shared" si="4339"/>
        <v>0</v>
      </c>
      <c r="DG955" s="326">
        <f t="shared" si="4340"/>
        <v>0</v>
      </c>
      <c r="DH955" s="326">
        <f t="shared" si="4341"/>
        <v>0</v>
      </c>
      <c r="DI955" s="326">
        <f t="shared" si="4342"/>
        <v>0</v>
      </c>
      <c r="DJ955" s="325">
        <f t="shared" si="4343"/>
        <v>0</v>
      </c>
      <c r="DK955" s="324">
        <f t="shared" si="4344"/>
        <v>0</v>
      </c>
      <c r="DL955" s="428">
        <f t="shared" si="4345"/>
        <v>17</v>
      </c>
      <c r="DM955" s="66">
        <f t="shared" si="4346"/>
        <v>17</v>
      </c>
      <c r="DN955" s="66">
        <f t="shared" si="4347"/>
        <v>17</v>
      </c>
      <c r="DO955" s="66">
        <f t="shared" si="4348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51">SUM(B414)</f>
        <v>0</v>
      </c>
      <c r="C956" s="569">
        <f t="shared" si="4551"/>
        <v>0</v>
      </c>
      <c r="D956" s="569">
        <f t="shared" si="4551"/>
        <v>0</v>
      </c>
      <c r="E956" s="569">
        <f t="shared" si="4551"/>
        <v>0</v>
      </c>
      <c r="F956" s="569">
        <f t="shared" si="4551"/>
        <v>0</v>
      </c>
      <c r="G956" s="569">
        <f t="shared" si="4551"/>
        <v>0</v>
      </c>
      <c r="H956" s="569">
        <f t="shared" si="4551"/>
        <v>0</v>
      </c>
      <c r="I956" s="569">
        <f t="shared" si="4551"/>
        <v>0</v>
      </c>
      <c r="J956" s="569">
        <f t="shared" si="4551"/>
        <v>0</v>
      </c>
      <c r="K956" s="569">
        <f t="shared" ref="K956:R956" si="4552">SUM(K414)</f>
        <v>0</v>
      </c>
      <c r="L956" s="569">
        <f t="shared" si="4552"/>
        <v>0</v>
      </c>
      <c r="M956" s="569">
        <f t="shared" si="4552"/>
        <v>0</v>
      </c>
      <c r="N956" s="569">
        <f t="shared" si="4552"/>
        <v>0</v>
      </c>
      <c r="O956" s="569">
        <f t="shared" si="4552"/>
        <v>0</v>
      </c>
      <c r="P956" s="569">
        <f t="shared" si="4552"/>
        <v>0</v>
      </c>
      <c r="Q956" s="569">
        <f t="shared" si="4552"/>
        <v>0</v>
      </c>
      <c r="R956" s="569">
        <f t="shared" si="4552"/>
        <v>0</v>
      </c>
      <c r="S956" s="568"/>
      <c r="T956" s="569">
        <f t="shared" ref="T956:AB956" si="4553">SUM(T414)</f>
        <v>0</v>
      </c>
      <c r="U956" s="569">
        <f t="shared" si="4553"/>
        <v>0</v>
      </c>
      <c r="V956" s="569">
        <f t="shared" si="4553"/>
        <v>0</v>
      </c>
      <c r="W956" s="569">
        <f t="shared" si="4553"/>
        <v>0</v>
      </c>
      <c r="X956" s="569">
        <f t="shared" si="4553"/>
        <v>0</v>
      </c>
      <c r="Y956" s="569">
        <f t="shared" si="4553"/>
        <v>0</v>
      </c>
      <c r="Z956" s="569">
        <f t="shared" si="4553"/>
        <v>0</v>
      </c>
      <c r="AA956" s="569">
        <f t="shared" si="4553"/>
        <v>0</v>
      </c>
      <c r="AB956" s="569">
        <f t="shared" si="4553"/>
        <v>0</v>
      </c>
      <c r="AC956" s="569">
        <f t="shared" ref="AC956:AJ956" si="4554">SUM(AC414)</f>
        <v>0</v>
      </c>
      <c r="AD956" s="569">
        <f t="shared" si="4554"/>
        <v>0</v>
      </c>
      <c r="AE956" s="569">
        <f t="shared" si="4554"/>
        <v>0</v>
      </c>
      <c r="AF956" s="569">
        <f t="shared" si="4554"/>
        <v>0</v>
      </c>
      <c r="AG956" s="569">
        <f t="shared" si="4554"/>
        <v>0</v>
      </c>
      <c r="AH956" s="569">
        <f t="shared" si="4554"/>
        <v>0</v>
      </c>
      <c r="AI956" s="569">
        <f t="shared" si="4554"/>
        <v>0</v>
      </c>
      <c r="AJ956" s="569">
        <f t="shared" si="4554"/>
        <v>0</v>
      </c>
      <c r="AK956" s="568"/>
      <c r="AL956" s="569">
        <f t="shared" ref="AL956:AT956" si="4555">SUM(AL414)</f>
        <v>0</v>
      </c>
      <c r="AM956" s="569">
        <f t="shared" si="4555"/>
        <v>0</v>
      </c>
      <c r="AN956" s="569">
        <f t="shared" si="4555"/>
        <v>0</v>
      </c>
      <c r="AO956" s="569">
        <f t="shared" si="4555"/>
        <v>0</v>
      </c>
      <c r="AP956" s="569">
        <f t="shared" si="4555"/>
        <v>0</v>
      </c>
      <c r="AQ956" s="569">
        <f t="shared" si="4555"/>
        <v>0</v>
      </c>
      <c r="AR956" s="569">
        <f t="shared" si="4555"/>
        <v>0</v>
      </c>
      <c r="AS956" s="569">
        <f t="shared" si="4555"/>
        <v>0</v>
      </c>
      <c r="AT956" s="569">
        <f t="shared" si="4555"/>
        <v>0</v>
      </c>
      <c r="AU956" s="569">
        <f t="shared" ref="AU956:BB956" si="4556">SUM(AU414)</f>
        <v>0</v>
      </c>
      <c r="AV956" s="569">
        <f t="shared" si="4556"/>
        <v>0</v>
      </c>
      <c r="AW956" s="569">
        <f t="shared" si="4556"/>
        <v>0</v>
      </c>
      <c r="AX956" s="569">
        <f t="shared" si="4556"/>
        <v>0</v>
      </c>
      <c r="AY956" s="569">
        <f t="shared" si="4556"/>
        <v>0</v>
      </c>
      <c r="AZ956" s="569">
        <f t="shared" si="4556"/>
        <v>0</v>
      </c>
      <c r="BA956" s="569">
        <f t="shared" si="4556"/>
        <v>0</v>
      </c>
      <c r="BB956" s="569">
        <f t="shared" si="4556"/>
        <v>0</v>
      </c>
      <c r="BC956" s="568"/>
      <c r="BD956" s="569">
        <f t="shared" ref="BD956:BL956" si="4557">SUM(BD414)</f>
        <v>0</v>
      </c>
      <c r="BE956" s="569">
        <f t="shared" si="4557"/>
        <v>0</v>
      </c>
      <c r="BF956" s="569">
        <f t="shared" si="4557"/>
        <v>0</v>
      </c>
      <c r="BG956" s="569">
        <f t="shared" si="4557"/>
        <v>0</v>
      </c>
      <c r="BH956" s="569">
        <f t="shared" si="4557"/>
        <v>0</v>
      </c>
      <c r="BI956" s="569">
        <f t="shared" si="4557"/>
        <v>0</v>
      </c>
      <c r="BJ956" s="569">
        <f t="shared" si="4557"/>
        <v>0</v>
      </c>
      <c r="BK956" s="569">
        <f t="shared" si="4557"/>
        <v>0</v>
      </c>
      <c r="BL956" s="569">
        <f t="shared" si="4557"/>
        <v>0</v>
      </c>
      <c r="BM956" s="569">
        <f t="shared" ref="BM956:BT956" si="4558">SUM(BM414)</f>
        <v>0</v>
      </c>
      <c r="BN956" s="569">
        <f t="shared" si="4558"/>
        <v>0</v>
      </c>
      <c r="BO956" s="569">
        <f t="shared" si="4558"/>
        <v>0</v>
      </c>
      <c r="BP956" s="569">
        <f t="shared" si="4558"/>
        <v>0</v>
      </c>
      <c r="BQ956" s="569">
        <f t="shared" si="4558"/>
        <v>0</v>
      </c>
      <c r="BR956" s="569">
        <f t="shared" si="4558"/>
        <v>0</v>
      </c>
      <c r="BS956" s="569">
        <f t="shared" si="4558"/>
        <v>0</v>
      </c>
      <c r="BT956" s="569">
        <f t="shared" si="4558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22"/>
        <v>0</v>
      </c>
      <c r="CA956" s="373">
        <f t="shared" si="4323"/>
        <v>0</v>
      </c>
      <c r="CB956" s="373">
        <f t="shared" si="4324"/>
        <v>0</v>
      </c>
      <c r="CC956" s="373">
        <f t="shared" si="4325"/>
        <v>0</v>
      </c>
      <c r="CD956" s="1108">
        <f t="shared" si="4357"/>
        <v>0</v>
      </c>
      <c r="CE956" s="1109">
        <f t="shared" si="4478"/>
        <v>0</v>
      </c>
      <c r="CF956" s="1110">
        <f t="shared" si="4478"/>
        <v>0</v>
      </c>
      <c r="CG956" s="1110">
        <f t="shared" si="4478"/>
        <v>0</v>
      </c>
      <c r="CH956" s="1110">
        <f t="shared" si="4478"/>
        <v>0</v>
      </c>
      <c r="CI956" s="1110">
        <f t="shared" si="4478"/>
        <v>0</v>
      </c>
      <c r="CJ956" s="1110">
        <f t="shared" si="4478"/>
        <v>0</v>
      </c>
      <c r="CK956" s="1111">
        <f t="shared" si="4478"/>
        <v>0</v>
      </c>
      <c r="CL956" s="1111">
        <f t="shared" si="4478"/>
        <v>0</v>
      </c>
      <c r="CM956" s="1111">
        <f t="shared" si="4478"/>
        <v>0</v>
      </c>
      <c r="CN956" s="1110">
        <f t="shared" si="4478"/>
        <v>0</v>
      </c>
      <c r="CO956" s="1110">
        <f t="shared" si="4478"/>
        <v>0</v>
      </c>
      <c r="CP956" s="1110">
        <f t="shared" si="4478"/>
        <v>0</v>
      </c>
      <c r="CQ956" s="1110">
        <f t="shared" si="4478"/>
        <v>0</v>
      </c>
      <c r="CR956" s="1110">
        <f t="shared" si="4478"/>
        <v>0</v>
      </c>
      <c r="CS956" s="1109">
        <f t="shared" si="4478"/>
        <v>0</v>
      </c>
      <c r="CT956" s="1112">
        <f t="shared" si="4478"/>
        <v>0</v>
      </c>
      <c r="CU956" s="324">
        <f t="shared" si="4328"/>
        <v>0</v>
      </c>
      <c r="CV956" s="325">
        <f t="shared" si="4329"/>
        <v>0</v>
      </c>
      <c r="CW956" s="326">
        <f t="shared" si="4330"/>
        <v>0</v>
      </c>
      <c r="CX956" s="326">
        <f t="shared" si="4331"/>
        <v>0</v>
      </c>
      <c r="CY956" s="326">
        <f t="shared" si="4332"/>
        <v>0</v>
      </c>
      <c r="CZ956" s="326">
        <f t="shared" si="4333"/>
        <v>0</v>
      </c>
      <c r="DA956" s="326">
        <f t="shared" si="4334"/>
        <v>0</v>
      </c>
      <c r="DB956" s="327">
        <f t="shared" si="4335"/>
        <v>0</v>
      </c>
      <c r="DC956" s="327">
        <f t="shared" si="4336"/>
        <v>0</v>
      </c>
      <c r="DD956" s="327">
        <f t="shared" si="4337"/>
        <v>0</v>
      </c>
      <c r="DE956" s="326">
        <f t="shared" si="4338"/>
        <v>0</v>
      </c>
      <c r="DF956" s="326">
        <f t="shared" si="4339"/>
        <v>0</v>
      </c>
      <c r="DG956" s="326">
        <f t="shared" si="4340"/>
        <v>0</v>
      </c>
      <c r="DH956" s="326">
        <f t="shared" si="4341"/>
        <v>0</v>
      </c>
      <c r="DI956" s="326">
        <f t="shared" si="4342"/>
        <v>0</v>
      </c>
      <c r="DJ956" s="325">
        <f t="shared" si="4343"/>
        <v>0</v>
      </c>
      <c r="DK956" s="324">
        <f t="shared" si="4344"/>
        <v>0</v>
      </c>
      <c r="DL956" s="428">
        <f t="shared" si="4345"/>
        <v>17</v>
      </c>
      <c r="DM956" s="66">
        <f t="shared" si="4346"/>
        <v>17</v>
      </c>
      <c r="DN956" s="66">
        <f t="shared" si="4347"/>
        <v>17</v>
      </c>
      <c r="DO956" s="66">
        <f t="shared" si="4348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59">SUM(B417)</f>
        <v>0</v>
      </c>
      <c r="C957" s="569">
        <f t="shared" si="4559"/>
        <v>0</v>
      </c>
      <c r="D957" s="569">
        <f t="shared" si="4559"/>
        <v>0</v>
      </c>
      <c r="E957" s="569">
        <f t="shared" si="4559"/>
        <v>0</v>
      </c>
      <c r="F957" s="569">
        <f t="shared" si="4559"/>
        <v>0</v>
      </c>
      <c r="G957" s="569">
        <f t="shared" si="4559"/>
        <v>0</v>
      </c>
      <c r="H957" s="569">
        <f t="shared" si="4559"/>
        <v>0</v>
      </c>
      <c r="I957" s="569">
        <f t="shared" si="4559"/>
        <v>0</v>
      </c>
      <c r="J957" s="569">
        <f t="shared" si="4559"/>
        <v>0</v>
      </c>
      <c r="K957" s="569">
        <f t="shared" ref="K957:R957" si="4560">SUM(K417)</f>
        <v>0</v>
      </c>
      <c r="L957" s="569">
        <f t="shared" si="4560"/>
        <v>0</v>
      </c>
      <c r="M957" s="569">
        <f t="shared" si="4560"/>
        <v>0</v>
      </c>
      <c r="N957" s="569">
        <f t="shared" si="4560"/>
        <v>0</v>
      </c>
      <c r="O957" s="569">
        <f t="shared" si="4560"/>
        <v>0</v>
      </c>
      <c r="P957" s="569">
        <f t="shared" si="4560"/>
        <v>0</v>
      </c>
      <c r="Q957" s="569">
        <f t="shared" si="4560"/>
        <v>0</v>
      </c>
      <c r="R957" s="569">
        <f t="shared" si="4560"/>
        <v>0</v>
      </c>
      <c r="S957" s="568"/>
      <c r="T957" s="569">
        <f t="shared" ref="T957:AB957" si="4561">SUM(T417)</f>
        <v>0</v>
      </c>
      <c r="U957" s="569">
        <f t="shared" si="4561"/>
        <v>0</v>
      </c>
      <c r="V957" s="569">
        <f t="shared" si="4561"/>
        <v>0</v>
      </c>
      <c r="W957" s="569">
        <f t="shared" si="4561"/>
        <v>0</v>
      </c>
      <c r="X957" s="569">
        <f t="shared" si="4561"/>
        <v>0</v>
      </c>
      <c r="Y957" s="569">
        <f t="shared" si="4561"/>
        <v>0</v>
      </c>
      <c r="Z957" s="569">
        <f t="shared" si="4561"/>
        <v>0</v>
      </c>
      <c r="AA957" s="569">
        <f t="shared" si="4561"/>
        <v>0</v>
      </c>
      <c r="AB957" s="569">
        <f t="shared" si="4561"/>
        <v>0</v>
      </c>
      <c r="AC957" s="569">
        <f t="shared" ref="AC957:AJ957" si="4562">SUM(AC417)</f>
        <v>0</v>
      </c>
      <c r="AD957" s="569">
        <f t="shared" si="4562"/>
        <v>0</v>
      </c>
      <c r="AE957" s="569">
        <f t="shared" si="4562"/>
        <v>0</v>
      </c>
      <c r="AF957" s="569">
        <f t="shared" si="4562"/>
        <v>0</v>
      </c>
      <c r="AG957" s="569">
        <f t="shared" si="4562"/>
        <v>0</v>
      </c>
      <c r="AH957" s="569">
        <f t="shared" si="4562"/>
        <v>0</v>
      </c>
      <c r="AI957" s="569">
        <f t="shared" si="4562"/>
        <v>0</v>
      </c>
      <c r="AJ957" s="569">
        <f t="shared" si="4562"/>
        <v>0</v>
      </c>
      <c r="AK957" s="568"/>
      <c r="AL957" s="569">
        <f t="shared" ref="AL957:AT957" si="4563">SUM(AL417)</f>
        <v>0</v>
      </c>
      <c r="AM957" s="569">
        <f t="shared" si="4563"/>
        <v>0</v>
      </c>
      <c r="AN957" s="569">
        <f t="shared" si="4563"/>
        <v>0</v>
      </c>
      <c r="AO957" s="569">
        <f t="shared" si="4563"/>
        <v>0</v>
      </c>
      <c r="AP957" s="569">
        <f t="shared" si="4563"/>
        <v>0</v>
      </c>
      <c r="AQ957" s="569">
        <f t="shared" si="4563"/>
        <v>0</v>
      </c>
      <c r="AR957" s="569">
        <f t="shared" si="4563"/>
        <v>0</v>
      </c>
      <c r="AS957" s="569">
        <f t="shared" si="4563"/>
        <v>0</v>
      </c>
      <c r="AT957" s="569">
        <f t="shared" si="4563"/>
        <v>0</v>
      </c>
      <c r="AU957" s="569">
        <f t="shared" ref="AU957:BB957" si="4564">SUM(AU417)</f>
        <v>0</v>
      </c>
      <c r="AV957" s="569">
        <f t="shared" si="4564"/>
        <v>0</v>
      </c>
      <c r="AW957" s="569">
        <f t="shared" si="4564"/>
        <v>0</v>
      </c>
      <c r="AX957" s="569">
        <f t="shared" si="4564"/>
        <v>0</v>
      </c>
      <c r="AY957" s="569">
        <f t="shared" si="4564"/>
        <v>0</v>
      </c>
      <c r="AZ957" s="569">
        <f t="shared" si="4564"/>
        <v>0</v>
      </c>
      <c r="BA957" s="569">
        <f t="shared" si="4564"/>
        <v>0</v>
      </c>
      <c r="BB957" s="569">
        <f t="shared" si="4564"/>
        <v>0</v>
      </c>
      <c r="BC957" s="568"/>
      <c r="BD957" s="569">
        <f t="shared" ref="BD957:BL957" si="4565">SUM(BD417)</f>
        <v>0</v>
      </c>
      <c r="BE957" s="569">
        <f t="shared" si="4565"/>
        <v>0</v>
      </c>
      <c r="BF957" s="569">
        <f t="shared" si="4565"/>
        <v>0</v>
      </c>
      <c r="BG957" s="569">
        <f t="shared" si="4565"/>
        <v>0</v>
      </c>
      <c r="BH957" s="569">
        <f t="shared" si="4565"/>
        <v>0</v>
      </c>
      <c r="BI957" s="569">
        <f t="shared" si="4565"/>
        <v>0</v>
      </c>
      <c r="BJ957" s="569">
        <f t="shared" si="4565"/>
        <v>0</v>
      </c>
      <c r="BK957" s="569">
        <f t="shared" si="4565"/>
        <v>0</v>
      </c>
      <c r="BL957" s="569">
        <f t="shared" si="4565"/>
        <v>0</v>
      </c>
      <c r="BM957" s="569">
        <f t="shared" ref="BM957:BT957" si="4566">SUM(BM417)</f>
        <v>0</v>
      </c>
      <c r="BN957" s="569">
        <f t="shared" si="4566"/>
        <v>0</v>
      </c>
      <c r="BO957" s="569">
        <f t="shared" si="4566"/>
        <v>0</v>
      </c>
      <c r="BP957" s="569">
        <f t="shared" si="4566"/>
        <v>0</v>
      </c>
      <c r="BQ957" s="569">
        <f t="shared" si="4566"/>
        <v>0</v>
      </c>
      <c r="BR957" s="569">
        <f t="shared" si="4566"/>
        <v>0</v>
      </c>
      <c r="BS957" s="569">
        <f t="shared" si="4566"/>
        <v>0</v>
      </c>
      <c r="BT957" s="569">
        <f t="shared" si="4566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22"/>
        <v>0</v>
      </c>
      <c r="CA957" s="373">
        <f t="shared" si="4323"/>
        <v>0</v>
      </c>
      <c r="CB957" s="373">
        <f t="shared" si="4324"/>
        <v>0</v>
      </c>
      <c r="CC957" s="373">
        <f t="shared" si="4325"/>
        <v>0</v>
      </c>
      <c r="CD957" s="1108">
        <f t="shared" si="4357"/>
        <v>0</v>
      </c>
      <c r="CE957" s="1109">
        <f t="shared" si="4478"/>
        <v>0</v>
      </c>
      <c r="CF957" s="1110">
        <f t="shared" si="4478"/>
        <v>0</v>
      </c>
      <c r="CG957" s="1110">
        <f t="shared" si="4478"/>
        <v>0</v>
      </c>
      <c r="CH957" s="1110">
        <f t="shared" si="4478"/>
        <v>0</v>
      </c>
      <c r="CI957" s="1110">
        <f t="shared" si="4478"/>
        <v>0</v>
      </c>
      <c r="CJ957" s="1110">
        <f t="shared" si="4478"/>
        <v>0</v>
      </c>
      <c r="CK957" s="1111">
        <f t="shared" si="4478"/>
        <v>0</v>
      </c>
      <c r="CL957" s="1111">
        <f t="shared" si="4478"/>
        <v>0</v>
      </c>
      <c r="CM957" s="1111">
        <f t="shared" si="4478"/>
        <v>0</v>
      </c>
      <c r="CN957" s="1110">
        <f t="shared" si="4478"/>
        <v>0</v>
      </c>
      <c r="CO957" s="1110">
        <f t="shared" si="4478"/>
        <v>0</v>
      </c>
      <c r="CP957" s="1110">
        <f t="shared" si="4478"/>
        <v>0</v>
      </c>
      <c r="CQ957" s="1110">
        <f t="shared" si="4478"/>
        <v>0</v>
      </c>
      <c r="CR957" s="1110">
        <f t="shared" si="4478"/>
        <v>0</v>
      </c>
      <c r="CS957" s="1109">
        <f t="shared" si="4478"/>
        <v>0</v>
      </c>
      <c r="CT957" s="1112">
        <f t="shared" si="4478"/>
        <v>0</v>
      </c>
      <c r="CU957" s="324">
        <f t="shared" si="4328"/>
        <v>0</v>
      </c>
      <c r="CV957" s="325">
        <f t="shared" si="4329"/>
        <v>0</v>
      </c>
      <c r="CW957" s="326">
        <f t="shared" si="4330"/>
        <v>0</v>
      </c>
      <c r="CX957" s="326">
        <f t="shared" si="4331"/>
        <v>0</v>
      </c>
      <c r="CY957" s="326">
        <f t="shared" si="4332"/>
        <v>0</v>
      </c>
      <c r="CZ957" s="326">
        <f t="shared" si="4333"/>
        <v>0</v>
      </c>
      <c r="DA957" s="326">
        <f t="shared" si="4334"/>
        <v>0</v>
      </c>
      <c r="DB957" s="327">
        <f t="shared" si="4335"/>
        <v>0</v>
      </c>
      <c r="DC957" s="327">
        <f t="shared" si="4336"/>
        <v>0</v>
      </c>
      <c r="DD957" s="327">
        <f t="shared" si="4337"/>
        <v>0</v>
      </c>
      <c r="DE957" s="326">
        <f t="shared" si="4338"/>
        <v>0</v>
      </c>
      <c r="DF957" s="326">
        <f t="shared" si="4339"/>
        <v>0</v>
      </c>
      <c r="DG957" s="326">
        <f t="shared" si="4340"/>
        <v>0</v>
      </c>
      <c r="DH957" s="326">
        <f t="shared" si="4341"/>
        <v>0</v>
      </c>
      <c r="DI957" s="326">
        <f t="shared" si="4342"/>
        <v>0</v>
      </c>
      <c r="DJ957" s="325">
        <f t="shared" si="4343"/>
        <v>0</v>
      </c>
      <c r="DK957" s="324">
        <f t="shared" si="4344"/>
        <v>0</v>
      </c>
      <c r="DL957" s="428">
        <f t="shared" si="4345"/>
        <v>17</v>
      </c>
      <c r="DM957" s="66">
        <f t="shared" si="4346"/>
        <v>17</v>
      </c>
      <c r="DN957" s="66">
        <f t="shared" si="4347"/>
        <v>17</v>
      </c>
      <c r="DO957" s="66">
        <f t="shared" si="4348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567">SUM(B421)</f>
        <v>0</v>
      </c>
      <c r="C958" s="569">
        <f t="shared" si="4567"/>
        <v>0</v>
      </c>
      <c r="D958" s="569">
        <f t="shared" si="4567"/>
        <v>0</v>
      </c>
      <c r="E958" s="569">
        <f t="shared" si="4567"/>
        <v>0</v>
      </c>
      <c r="F958" s="569">
        <f t="shared" si="4567"/>
        <v>0</v>
      </c>
      <c r="G958" s="569">
        <f t="shared" si="4567"/>
        <v>0</v>
      </c>
      <c r="H958" s="569">
        <f t="shared" si="4567"/>
        <v>0</v>
      </c>
      <c r="I958" s="569">
        <f t="shared" si="4567"/>
        <v>0</v>
      </c>
      <c r="J958" s="569">
        <f t="shared" si="4567"/>
        <v>0</v>
      </c>
      <c r="K958" s="569">
        <f t="shared" ref="K958:R958" si="4568">SUM(K421)</f>
        <v>0</v>
      </c>
      <c r="L958" s="569">
        <f t="shared" si="4568"/>
        <v>0</v>
      </c>
      <c r="M958" s="569">
        <f t="shared" si="4568"/>
        <v>0</v>
      </c>
      <c r="N958" s="569">
        <f t="shared" si="4568"/>
        <v>0</v>
      </c>
      <c r="O958" s="569">
        <f t="shared" si="4568"/>
        <v>0</v>
      </c>
      <c r="P958" s="569">
        <f t="shared" si="4568"/>
        <v>0</v>
      </c>
      <c r="Q958" s="569">
        <f t="shared" si="4568"/>
        <v>0</v>
      </c>
      <c r="R958" s="569">
        <f t="shared" si="4568"/>
        <v>0</v>
      </c>
      <c r="S958" s="568"/>
      <c r="T958" s="569">
        <f t="shared" ref="T958:AB958" si="4569">SUM(T421)</f>
        <v>0</v>
      </c>
      <c r="U958" s="569">
        <f t="shared" si="4569"/>
        <v>0</v>
      </c>
      <c r="V958" s="569">
        <f t="shared" si="4569"/>
        <v>0</v>
      </c>
      <c r="W958" s="569">
        <f t="shared" si="4569"/>
        <v>0</v>
      </c>
      <c r="X958" s="569">
        <f t="shared" si="4569"/>
        <v>0</v>
      </c>
      <c r="Y958" s="569">
        <f t="shared" si="4569"/>
        <v>0</v>
      </c>
      <c r="Z958" s="569">
        <f t="shared" si="4569"/>
        <v>0</v>
      </c>
      <c r="AA958" s="569">
        <f t="shared" si="4569"/>
        <v>0</v>
      </c>
      <c r="AB958" s="569">
        <f t="shared" si="4569"/>
        <v>0</v>
      </c>
      <c r="AC958" s="569">
        <f t="shared" ref="AC958:AJ958" si="4570">SUM(AC421)</f>
        <v>0</v>
      </c>
      <c r="AD958" s="569">
        <f t="shared" si="4570"/>
        <v>0</v>
      </c>
      <c r="AE958" s="569">
        <f t="shared" si="4570"/>
        <v>0</v>
      </c>
      <c r="AF958" s="569">
        <f t="shared" si="4570"/>
        <v>0</v>
      </c>
      <c r="AG958" s="569">
        <f t="shared" si="4570"/>
        <v>0</v>
      </c>
      <c r="AH958" s="569">
        <f t="shared" si="4570"/>
        <v>0</v>
      </c>
      <c r="AI958" s="569">
        <f t="shared" si="4570"/>
        <v>0</v>
      </c>
      <c r="AJ958" s="569">
        <f t="shared" si="4570"/>
        <v>0</v>
      </c>
      <c r="AK958" s="568"/>
      <c r="AL958" s="569">
        <f t="shared" ref="AL958:AT958" si="4571">SUM(AL421)</f>
        <v>0</v>
      </c>
      <c r="AM958" s="569">
        <f t="shared" si="4571"/>
        <v>0</v>
      </c>
      <c r="AN958" s="569">
        <f t="shared" si="4571"/>
        <v>0</v>
      </c>
      <c r="AO958" s="569">
        <f t="shared" si="4571"/>
        <v>0</v>
      </c>
      <c r="AP958" s="569">
        <f t="shared" si="4571"/>
        <v>0</v>
      </c>
      <c r="AQ958" s="569">
        <f t="shared" si="4571"/>
        <v>0</v>
      </c>
      <c r="AR958" s="569">
        <f t="shared" si="4571"/>
        <v>0</v>
      </c>
      <c r="AS958" s="569">
        <f t="shared" si="4571"/>
        <v>0</v>
      </c>
      <c r="AT958" s="569">
        <f t="shared" si="4571"/>
        <v>0</v>
      </c>
      <c r="AU958" s="569">
        <f t="shared" ref="AU958:BB958" si="4572">SUM(AU421)</f>
        <v>0</v>
      </c>
      <c r="AV958" s="569">
        <f t="shared" si="4572"/>
        <v>0</v>
      </c>
      <c r="AW958" s="569">
        <f t="shared" si="4572"/>
        <v>0</v>
      </c>
      <c r="AX958" s="569">
        <f t="shared" si="4572"/>
        <v>0</v>
      </c>
      <c r="AY958" s="569">
        <f t="shared" si="4572"/>
        <v>0</v>
      </c>
      <c r="AZ958" s="569">
        <f t="shared" si="4572"/>
        <v>0</v>
      </c>
      <c r="BA958" s="569">
        <f t="shared" si="4572"/>
        <v>0</v>
      </c>
      <c r="BB958" s="569">
        <f t="shared" si="4572"/>
        <v>0</v>
      </c>
      <c r="BC958" s="568"/>
      <c r="BD958" s="569">
        <f t="shared" ref="BD958:BL958" si="4573">SUM(BD421)</f>
        <v>0</v>
      </c>
      <c r="BE958" s="569">
        <f t="shared" si="4573"/>
        <v>0</v>
      </c>
      <c r="BF958" s="569">
        <f t="shared" si="4573"/>
        <v>0</v>
      </c>
      <c r="BG958" s="569">
        <f t="shared" si="4573"/>
        <v>0</v>
      </c>
      <c r="BH958" s="569">
        <f t="shared" si="4573"/>
        <v>0</v>
      </c>
      <c r="BI958" s="569">
        <f t="shared" si="4573"/>
        <v>0</v>
      </c>
      <c r="BJ958" s="569">
        <f t="shared" si="4573"/>
        <v>0</v>
      </c>
      <c r="BK958" s="569">
        <f t="shared" si="4573"/>
        <v>0</v>
      </c>
      <c r="BL958" s="569">
        <f t="shared" si="4573"/>
        <v>0</v>
      </c>
      <c r="BM958" s="569">
        <f t="shared" ref="BM958:BT958" si="4574">SUM(BM421)</f>
        <v>0</v>
      </c>
      <c r="BN958" s="569">
        <f t="shared" si="4574"/>
        <v>0</v>
      </c>
      <c r="BO958" s="569">
        <f t="shared" si="4574"/>
        <v>0</v>
      </c>
      <c r="BP958" s="569">
        <f t="shared" si="4574"/>
        <v>0</v>
      </c>
      <c r="BQ958" s="569">
        <f t="shared" si="4574"/>
        <v>0</v>
      </c>
      <c r="BR958" s="569">
        <f t="shared" si="4574"/>
        <v>0</v>
      </c>
      <c r="BS958" s="569">
        <f t="shared" si="4574"/>
        <v>0</v>
      </c>
      <c r="BT958" s="569">
        <f t="shared" si="4574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22"/>
        <v>0</v>
      </c>
      <c r="CA958" s="373">
        <f t="shared" si="4323"/>
        <v>0</v>
      </c>
      <c r="CB958" s="373">
        <f t="shared" si="4324"/>
        <v>0</v>
      </c>
      <c r="CC958" s="373">
        <f t="shared" si="4325"/>
        <v>0</v>
      </c>
      <c r="CD958" s="1108">
        <f t="shared" si="4357"/>
        <v>0</v>
      </c>
      <c r="CE958" s="1109">
        <f t="shared" si="4478"/>
        <v>0</v>
      </c>
      <c r="CF958" s="1110">
        <f t="shared" si="4478"/>
        <v>0</v>
      </c>
      <c r="CG958" s="1110">
        <f t="shared" si="4478"/>
        <v>0</v>
      </c>
      <c r="CH958" s="1110">
        <f t="shared" si="4478"/>
        <v>0</v>
      </c>
      <c r="CI958" s="1110">
        <f t="shared" si="4478"/>
        <v>0</v>
      </c>
      <c r="CJ958" s="1110">
        <f t="shared" si="4478"/>
        <v>0</v>
      </c>
      <c r="CK958" s="1111">
        <f t="shared" si="4478"/>
        <v>0</v>
      </c>
      <c r="CL958" s="1111">
        <f t="shared" si="4478"/>
        <v>0</v>
      </c>
      <c r="CM958" s="1111">
        <f t="shared" si="4478"/>
        <v>0</v>
      </c>
      <c r="CN958" s="1110">
        <f t="shared" si="4478"/>
        <v>0</v>
      </c>
      <c r="CO958" s="1110">
        <f t="shared" si="4478"/>
        <v>0</v>
      </c>
      <c r="CP958" s="1110">
        <f t="shared" si="4478"/>
        <v>0</v>
      </c>
      <c r="CQ958" s="1110">
        <f t="shared" si="4478"/>
        <v>0</v>
      </c>
      <c r="CR958" s="1110">
        <f t="shared" si="4478"/>
        <v>0</v>
      </c>
      <c r="CS958" s="1109">
        <f t="shared" si="4478"/>
        <v>0</v>
      </c>
      <c r="CT958" s="1112">
        <f t="shared" si="4478"/>
        <v>0</v>
      </c>
      <c r="CU958" s="324">
        <f t="shared" si="4328"/>
        <v>0</v>
      </c>
      <c r="CV958" s="325">
        <f t="shared" si="4329"/>
        <v>0</v>
      </c>
      <c r="CW958" s="326">
        <f t="shared" si="4330"/>
        <v>0</v>
      </c>
      <c r="CX958" s="326">
        <f t="shared" si="4331"/>
        <v>0</v>
      </c>
      <c r="CY958" s="326">
        <f t="shared" si="4332"/>
        <v>0</v>
      </c>
      <c r="CZ958" s="326">
        <f t="shared" si="4333"/>
        <v>0</v>
      </c>
      <c r="DA958" s="326">
        <f t="shared" si="4334"/>
        <v>0</v>
      </c>
      <c r="DB958" s="327">
        <f t="shared" si="4335"/>
        <v>0</v>
      </c>
      <c r="DC958" s="327">
        <f t="shared" si="4336"/>
        <v>0</v>
      </c>
      <c r="DD958" s="327">
        <f t="shared" si="4337"/>
        <v>0</v>
      </c>
      <c r="DE958" s="326">
        <f t="shared" si="4338"/>
        <v>0</v>
      </c>
      <c r="DF958" s="326">
        <f t="shared" si="4339"/>
        <v>0</v>
      </c>
      <c r="DG958" s="326">
        <f t="shared" si="4340"/>
        <v>0</v>
      </c>
      <c r="DH958" s="326">
        <f t="shared" si="4341"/>
        <v>0</v>
      </c>
      <c r="DI958" s="326">
        <f t="shared" si="4342"/>
        <v>0</v>
      </c>
      <c r="DJ958" s="325">
        <f t="shared" si="4343"/>
        <v>0</v>
      </c>
      <c r="DK958" s="324">
        <f t="shared" si="4344"/>
        <v>0</v>
      </c>
      <c r="DL958" s="428">
        <f t="shared" si="4345"/>
        <v>17</v>
      </c>
      <c r="DM958" s="66">
        <f t="shared" si="4346"/>
        <v>17</v>
      </c>
      <c r="DN958" s="66">
        <f t="shared" si="4347"/>
        <v>17</v>
      </c>
      <c r="DO958" s="66">
        <f t="shared" si="4348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575">SUM(B425)</f>
        <v>0</v>
      </c>
      <c r="C959" s="569">
        <f t="shared" si="4575"/>
        <v>0</v>
      </c>
      <c r="D959" s="569">
        <f t="shared" si="4575"/>
        <v>0</v>
      </c>
      <c r="E959" s="569">
        <f t="shared" si="4575"/>
        <v>0</v>
      </c>
      <c r="F959" s="569">
        <f t="shared" si="4575"/>
        <v>0</v>
      </c>
      <c r="G959" s="569">
        <f t="shared" si="4575"/>
        <v>0</v>
      </c>
      <c r="H959" s="569">
        <f t="shared" si="4575"/>
        <v>0</v>
      </c>
      <c r="I959" s="569">
        <f t="shared" si="4575"/>
        <v>0</v>
      </c>
      <c r="J959" s="569">
        <f t="shared" si="4575"/>
        <v>0</v>
      </c>
      <c r="K959" s="569">
        <f t="shared" ref="K959:R959" si="4576">SUM(K425)</f>
        <v>0</v>
      </c>
      <c r="L959" s="569">
        <f t="shared" si="4576"/>
        <v>0</v>
      </c>
      <c r="M959" s="569">
        <f t="shared" si="4576"/>
        <v>0</v>
      </c>
      <c r="N959" s="569">
        <f t="shared" si="4576"/>
        <v>0</v>
      </c>
      <c r="O959" s="569">
        <f t="shared" si="4576"/>
        <v>0</v>
      </c>
      <c r="P959" s="569">
        <f t="shared" si="4576"/>
        <v>0</v>
      </c>
      <c r="Q959" s="569">
        <f t="shared" si="4576"/>
        <v>0</v>
      </c>
      <c r="R959" s="569">
        <f t="shared" si="4576"/>
        <v>0</v>
      </c>
      <c r="S959" s="568"/>
      <c r="T959" s="569">
        <f t="shared" ref="T959:AB959" si="4577">SUM(T425)</f>
        <v>0</v>
      </c>
      <c r="U959" s="569">
        <f t="shared" si="4577"/>
        <v>0</v>
      </c>
      <c r="V959" s="569">
        <f t="shared" si="4577"/>
        <v>0</v>
      </c>
      <c r="W959" s="569">
        <f t="shared" si="4577"/>
        <v>0</v>
      </c>
      <c r="X959" s="569">
        <f t="shared" si="4577"/>
        <v>0</v>
      </c>
      <c r="Y959" s="569">
        <f t="shared" si="4577"/>
        <v>0</v>
      </c>
      <c r="Z959" s="569">
        <f t="shared" si="4577"/>
        <v>0</v>
      </c>
      <c r="AA959" s="569">
        <f t="shared" si="4577"/>
        <v>0</v>
      </c>
      <c r="AB959" s="569">
        <f t="shared" si="4577"/>
        <v>0</v>
      </c>
      <c r="AC959" s="569">
        <f t="shared" ref="AC959:AJ959" si="4578">SUM(AC425)</f>
        <v>0</v>
      </c>
      <c r="AD959" s="569">
        <f t="shared" si="4578"/>
        <v>0</v>
      </c>
      <c r="AE959" s="569">
        <f t="shared" si="4578"/>
        <v>0</v>
      </c>
      <c r="AF959" s="569">
        <f t="shared" si="4578"/>
        <v>0</v>
      </c>
      <c r="AG959" s="569">
        <f t="shared" si="4578"/>
        <v>0</v>
      </c>
      <c r="AH959" s="569">
        <f t="shared" si="4578"/>
        <v>0</v>
      </c>
      <c r="AI959" s="569">
        <f t="shared" si="4578"/>
        <v>0</v>
      </c>
      <c r="AJ959" s="569">
        <f t="shared" si="4578"/>
        <v>0</v>
      </c>
      <c r="AK959" s="568"/>
      <c r="AL959" s="569">
        <f t="shared" ref="AL959:AT959" si="4579">SUM(AL425)</f>
        <v>0</v>
      </c>
      <c r="AM959" s="569">
        <f t="shared" si="4579"/>
        <v>0</v>
      </c>
      <c r="AN959" s="569">
        <f t="shared" si="4579"/>
        <v>0</v>
      </c>
      <c r="AO959" s="569">
        <f t="shared" si="4579"/>
        <v>0</v>
      </c>
      <c r="AP959" s="569">
        <f t="shared" si="4579"/>
        <v>0</v>
      </c>
      <c r="AQ959" s="569">
        <f t="shared" si="4579"/>
        <v>0</v>
      </c>
      <c r="AR959" s="569">
        <f t="shared" si="4579"/>
        <v>0</v>
      </c>
      <c r="AS959" s="569">
        <f t="shared" si="4579"/>
        <v>0</v>
      </c>
      <c r="AT959" s="569">
        <f t="shared" si="4579"/>
        <v>0</v>
      </c>
      <c r="AU959" s="569">
        <f t="shared" ref="AU959:BB959" si="4580">SUM(AU425)</f>
        <v>0</v>
      </c>
      <c r="AV959" s="569">
        <f t="shared" si="4580"/>
        <v>0</v>
      </c>
      <c r="AW959" s="569">
        <f t="shared" si="4580"/>
        <v>0</v>
      </c>
      <c r="AX959" s="569">
        <f t="shared" si="4580"/>
        <v>0</v>
      </c>
      <c r="AY959" s="569">
        <f t="shared" si="4580"/>
        <v>0</v>
      </c>
      <c r="AZ959" s="569">
        <f t="shared" si="4580"/>
        <v>0</v>
      </c>
      <c r="BA959" s="569">
        <f t="shared" si="4580"/>
        <v>0</v>
      </c>
      <c r="BB959" s="569">
        <f t="shared" si="4580"/>
        <v>0</v>
      </c>
      <c r="BC959" s="568"/>
      <c r="BD959" s="569">
        <f t="shared" ref="BD959:BL959" si="4581">SUM(BD425)</f>
        <v>0</v>
      </c>
      <c r="BE959" s="569">
        <f t="shared" si="4581"/>
        <v>0</v>
      </c>
      <c r="BF959" s="569">
        <f t="shared" si="4581"/>
        <v>0</v>
      </c>
      <c r="BG959" s="569">
        <f t="shared" si="4581"/>
        <v>0</v>
      </c>
      <c r="BH959" s="569">
        <f t="shared" si="4581"/>
        <v>0</v>
      </c>
      <c r="BI959" s="569">
        <f t="shared" si="4581"/>
        <v>0</v>
      </c>
      <c r="BJ959" s="569">
        <f t="shared" si="4581"/>
        <v>0</v>
      </c>
      <c r="BK959" s="569">
        <f t="shared" si="4581"/>
        <v>0</v>
      </c>
      <c r="BL959" s="569">
        <f t="shared" si="4581"/>
        <v>0</v>
      </c>
      <c r="BM959" s="569">
        <f t="shared" ref="BM959:BT959" si="4582">SUM(BM425)</f>
        <v>0</v>
      </c>
      <c r="BN959" s="569">
        <f t="shared" si="4582"/>
        <v>0</v>
      </c>
      <c r="BO959" s="569">
        <f t="shared" si="4582"/>
        <v>0</v>
      </c>
      <c r="BP959" s="569">
        <f t="shared" si="4582"/>
        <v>0</v>
      </c>
      <c r="BQ959" s="569">
        <f t="shared" si="4582"/>
        <v>0</v>
      </c>
      <c r="BR959" s="569">
        <f t="shared" si="4582"/>
        <v>0</v>
      </c>
      <c r="BS959" s="569">
        <f t="shared" si="4582"/>
        <v>0</v>
      </c>
      <c r="BT959" s="569">
        <f t="shared" si="4582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22"/>
        <v>0</v>
      </c>
      <c r="CA959" s="373">
        <f t="shared" si="4323"/>
        <v>0</v>
      </c>
      <c r="CB959" s="373">
        <f t="shared" si="4324"/>
        <v>0</v>
      </c>
      <c r="CC959" s="373">
        <f t="shared" si="4325"/>
        <v>0</v>
      </c>
      <c r="CD959" s="1108">
        <f t="shared" si="4357"/>
        <v>0</v>
      </c>
      <c r="CE959" s="1109">
        <f t="shared" si="4478"/>
        <v>0</v>
      </c>
      <c r="CF959" s="1110">
        <f t="shared" si="4478"/>
        <v>0</v>
      </c>
      <c r="CG959" s="1110">
        <f t="shared" si="4478"/>
        <v>0</v>
      </c>
      <c r="CH959" s="1110">
        <f t="shared" si="4478"/>
        <v>0</v>
      </c>
      <c r="CI959" s="1110">
        <f t="shared" si="4478"/>
        <v>0</v>
      </c>
      <c r="CJ959" s="1110">
        <f t="shared" si="4478"/>
        <v>0</v>
      </c>
      <c r="CK959" s="1111">
        <f t="shared" si="4478"/>
        <v>0</v>
      </c>
      <c r="CL959" s="1111">
        <f t="shared" si="4478"/>
        <v>0</v>
      </c>
      <c r="CM959" s="1111">
        <f t="shared" si="4478"/>
        <v>0</v>
      </c>
      <c r="CN959" s="1110">
        <f t="shared" si="4478"/>
        <v>0</v>
      </c>
      <c r="CO959" s="1110">
        <f t="shared" si="4478"/>
        <v>0</v>
      </c>
      <c r="CP959" s="1110">
        <f t="shared" si="4478"/>
        <v>0</v>
      </c>
      <c r="CQ959" s="1110">
        <f t="shared" si="4478"/>
        <v>0</v>
      </c>
      <c r="CR959" s="1110">
        <f t="shared" si="4478"/>
        <v>0</v>
      </c>
      <c r="CS959" s="1109">
        <f t="shared" si="4478"/>
        <v>0</v>
      </c>
      <c r="CT959" s="1112">
        <f t="shared" si="4478"/>
        <v>0</v>
      </c>
      <c r="CU959" s="324">
        <f t="shared" si="4328"/>
        <v>0</v>
      </c>
      <c r="CV959" s="325">
        <f t="shared" si="4329"/>
        <v>0</v>
      </c>
      <c r="CW959" s="326">
        <f t="shared" si="4330"/>
        <v>0</v>
      </c>
      <c r="CX959" s="326">
        <f t="shared" si="4331"/>
        <v>0</v>
      </c>
      <c r="CY959" s="326">
        <f t="shared" si="4332"/>
        <v>0</v>
      </c>
      <c r="CZ959" s="326">
        <f t="shared" si="4333"/>
        <v>0</v>
      </c>
      <c r="DA959" s="326">
        <f t="shared" si="4334"/>
        <v>0</v>
      </c>
      <c r="DB959" s="327">
        <f t="shared" si="4335"/>
        <v>0</v>
      </c>
      <c r="DC959" s="327">
        <f t="shared" si="4336"/>
        <v>0</v>
      </c>
      <c r="DD959" s="327">
        <f t="shared" si="4337"/>
        <v>0</v>
      </c>
      <c r="DE959" s="326">
        <f t="shared" si="4338"/>
        <v>0</v>
      </c>
      <c r="DF959" s="326">
        <f t="shared" si="4339"/>
        <v>0</v>
      </c>
      <c r="DG959" s="326">
        <f t="shared" si="4340"/>
        <v>0</v>
      </c>
      <c r="DH959" s="326">
        <f t="shared" si="4341"/>
        <v>0</v>
      </c>
      <c r="DI959" s="326">
        <f t="shared" si="4342"/>
        <v>0</v>
      </c>
      <c r="DJ959" s="325">
        <f t="shared" si="4343"/>
        <v>0</v>
      </c>
      <c r="DK959" s="324">
        <f t="shared" si="4344"/>
        <v>0</v>
      </c>
      <c r="DL959" s="428">
        <f t="shared" si="4345"/>
        <v>17</v>
      </c>
      <c r="DM959" s="66">
        <f t="shared" si="4346"/>
        <v>17</v>
      </c>
      <c r="DN959" s="66">
        <f t="shared" si="4347"/>
        <v>17</v>
      </c>
      <c r="DO959" s="66">
        <f t="shared" si="4348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2"/>
      <c r="CE960" s="1133"/>
      <c r="CF960" s="1133"/>
      <c r="CG960" s="1133"/>
      <c r="CH960" s="1133"/>
      <c r="CI960" s="1133"/>
      <c r="CJ960" s="1133"/>
      <c r="CK960" s="1133"/>
      <c r="CL960" s="1133"/>
      <c r="CM960" s="1133"/>
      <c r="CN960" s="1133"/>
      <c r="CO960" s="1133"/>
      <c r="CP960" s="1133"/>
      <c r="CQ960" s="1133"/>
      <c r="CR960" s="1133"/>
      <c r="CS960" s="1133"/>
      <c r="CT960" s="1134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583">SUM(B434)</f>
        <v>0</v>
      </c>
      <c r="C961" s="569">
        <f t="shared" si="4583"/>
        <v>0</v>
      </c>
      <c r="D961" s="569">
        <f t="shared" si="4583"/>
        <v>0</v>
      </c>
      <c r="E961" s="569">
        <f t="shared" si="4583"/>
        <v>0</v>
      </c>
      <c r="F961" s="569">
        <f t="shared" si="4583"/>
        <v>0</v>
      </c>
      <c r="G961" s="569">
        <f t="shared" si="4583"/>
        <v>0</v>
      </c>
      <c r="H961" s="569">
        <f t="shared" si="4583"/>
        <v>0</v>
      </c>
      <c r="I961" s="569">
        <f t="shared" si="4583"/>
        <v>0</v>
      </c>
      <c r="J961" s="569">
        <f t="shared" si="4583"/>
        <v>0</v>
      </c>
      <c r="K961" s="569">
        <f t="shared" ref="K961:R961" si="4584">SUM(K434)</f>
        <v>0</v>
      </c>
      <c r="L961" s="569">
        <f t="shared" si="4584"/>
        <v>0</v>
      </c>
      <c r="M961" s="569">
        <f t="shared" si="4584"/>
        <v>0</v>
      </c>
      <c r="N961" s="569">
        <f t="shared" si="4584"/>
        <v>0</v>
      </c>
      <c r="O961" s="569">
        <f t="shared" si="4584"/>
        <v>0</v>
      </c>
      <c r="P961" s="569">
        <f t="shared" si="4584"/>
        <v>0</v>
      </c>
      <c r="Q961" s="569">
        <f t="shared" si="4584"/>
        <v>0</v>
      </c>
      <c r="R961" s="569">
        <f t="shared" si="4584"/>
        <v>0</v>
      </c>
      <c r="S961" s="568"/>
      <c r="T961" s="569">
        <f t="shared" ref="T961:AB961" si="4585">SUM(T434)</f>
        <v>0</v>
      </c>
      <c r="U961" s="569">
        <f t="shared" si="4585"/>
        <v>0</v>
      </c>
      <c r="V961" s="569">
        <f t="shared" si="4585"/>
        <v>0</v>
      </c>
      <c r="W961" s="569">
        <f t="shared" si="4585"/>
        <v>0</v>
      </c>
      <c r="X961" s="569">
        <f t="shared" si="4585"/>
        <v>0</v>
      </c>
      <c r="Y961" s="569">
        <f t="shared" si="4585"/>
        <v>0</v>
      </c>
      <c r="Z961" s="569">
        <f t="shared" si="4585"/>
        <v>0</v>
      </c>
      <c r="AA961" s="569">
        <f t="shared" si="4585"/>
        <v>0</v>
      </c>
      <c r="AB961" s="569">
        <f t="shared" si="4585"/>
        <v>0</v>
      </c>
      <c r="AC961" s="569">
        <f t="shared" ref="AC961:AJ961" si="4586">SUM(AC434)</f>
        <v>0</v>
      </c>
      <c r="AD961" s="569">
        <f t="shared" si="4586"/>
        <v>0</v>
      </c>
      <c r="AE961" s="569">
        <f t="shared" si="4586"/>
        <v>0</v>
      </c>
      <c r="AF961" s="569">
        <f t="shared" si="4586"/>
        <v>0</v>
      </c>
      <c r="AG961" s="569">
        <f t="shared" si="4586"/>
        <v>0</v>
      </c>
      <c r="AH961" s="569">
        <f t="shared" si="4586"/>
        <v>0</v>
      </c>
      <c r="AI961" s="569">
        <f t="shared" si="4586"/>
        <v>0</v>
      </c>
      <c r="AJ961" s="569">
        <f t="shared" si="4586"/>
        <v>0</v>
      </c>
      <c r="AK961" s="568"/>
      <c r="AL961" s="569">
        <f t="shared" ref="AL961:AT961" si="4587">SUM(AL434)</f>
        <v>0</v>
      </c>
      <c r="AM961" s="569">
        <f t="shared" si="4587"/>
        <v>0</v>
      </c>
      <c r="AN961" s="569">
        <f t="shared" si="4587"/>
        <v>0</v>
      </c>
      <c r="AO961" s="569">
        <f t="shared" si="4587"/>
        <v>0</v>
      </c>
      <c r="AP961" s="569">
        <f t="shared" si="4587"/>
        <v>0</v>
      </c>
      <c r="AQ961" s="569">
        <f t="shared" si="4587"/>
        <v>0</v>
      </c>
      <c r="AR961" s="569">
        <f t="shared" si="4587"/>
        <v>0</v>
      </c>
      <c r="AS961" s="569">
        <f t="shared" si="4587"/>
        <v>0</v>
      </c>
      <c r="AT961" s="569">
        <f t="shared" si="4587"/>
        <v>0</v>
      </c>
      <c r="AU961" s="569">
        <f t="shared" ref="AU961:BB961" si="4588">SUM(AU434)</f>
        <v>0</v>
      </c>
      <c r="AV961" s="569">
        <f t="shared" si="4588"/>
        <v>0</v>
      </c>
      <c r="AW961" s="569">
        <f t="shared" si="4588"/>
        <v>0</v>
      </c>
      <c r="AX961" s="569">
        <f t="shared" si="4588"/>
        <v>0</v>
      </c>
      <c r="AY961" s="569">
        <f t="shared" si="4588"/>
        <v>0</v>
      </c>
      <c r="AZ961" s="569">
        <f t="shared" si="4588"/>
        <v>0</v>
      </c>
      <c r="BA961" s="569">
        <f t="shared" si="4588"/>
        <v>0</v>
      </c>
      <c r="BB961" s="569">
        <f t="shared" si="4588"/>
        <v>0</v>
      </c>
      <c r="BC961" s="568"/>
      <c r="BD961" s="569">
        <f t="shared" ref="BD961:BL961" si="4589">SUM(BD434)</f>
        <v>0</v>
      </c>
      <c r="BE961" s="569">
        <f t="shared" si="4589"/>
        <v>0</v>
      </c>
      <c r="BF961" s="569">
        <f t="shared" si="4589"/>
        <v>0</v>
      </c>
      <c r="BG961" s="569">
        <f t="shared" si="4589"/>
        <v>0</v>
      </c>
      <c r="BH961" s="569">
        <f t="shared" si="4589"/>
        <v>0</v>
      </c>
      <c r="BI961" s="569">
        <f t="shared" si="4589"/>
        <v>0</v>
      </c>
      <c r="BJ961" s="569">
        <f t="shared" si="4589"/>
        <v>0</v>
      </c>
      <c r="BK961" s="569">
        <f t="shared" si="4589"/>
        <v>0</v>
      </c>
      <c r="BL961" s="569">
        <f t="shared" si="4589"/>
        <v>0</v>
      </c>
      <c r="BM961" s="569">
        <f t="shared" ref="BM961:BT961" si="4590">SUM(BM434)</f>
        <v>0</v>
      </c>
      <c r="BN961" s="569">
        <f t="shared" si="4590"/>
        <v>0</v>
      </c>
      <c r="BO961" s="569">
        <f t="shared" si="4590"/>
        <v>0</v>
      </c>
      <c r="BP961" s="569">
        <f t="shared" si="4590"/>
        <v>0</v>
      </c>
      <c r="BQ961" s="569">
        <f t="shared" si="4590"/>
        <v>0</v>
      </c>
      <c r="BR961" s="569">
        <f t="shared" si="4590"/>
        <v>0</v>
      </c>
      <c r="BS961" s="569">
        <f t="shared" si="4590"/>
        <v>0</v>
      </c>
      <c r="BT961" s="569">
        <f t="shared" si="4590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8">
        <f t="shared" ref="CD961:CS962" si="459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9">
        <f t="shared" si="4591"/>
        <v>0</v>
      </c>
      <c r="CF961" s="1110">
        <f t="shared" si="4591"/>
        <v>0</v>
      </c>
      <c r="CG961" s="1110">
        <f t="shared" si="4591"/>
        <v>0</v>
      </c>
      <c r="CH961" s="1110">
        <f t="shared" si="4591"/>
        <v>0</v>
      </c>
      <c r="CI961" s="1110">
        <f t="shared" si="4591"/>
        <v>0</v>
      </c>
      <c r="CJ961" s="1110">
        <f t="shared" si="4591"/>
        <v>0</v>
      </c>
      <c r="CK961" s="1111">
        <f t="shared" si="4591"/>
        <v>0</v>
      </c>
      <c r="CL961" s="1111">
        <f t="shared" si="4591"/>
        <v>0</v>
      </c>
      <c r="CM961" s="1111">
        <f t="shared" si="4591"/>
        <v>0</v>
      </c>
      <c r="CN961" s="1110">
        <f t="shared" si="4591"/>
        <v>0</v>
      </c>
      <c r="CO961" s="1110">
        <f t="shared" si="4591"/>
        <v>0</v>
      </c>
      <c r="CP961" s="1110">
        <f t="shared" si="4591"/>
        <v>0</v>
      </c>
      <c r="CQ961" s="1110">
        <f t="shared" si="4591"/>
        <v>0</v>
      </c>
      <c r="CR961" s="1110">
        <f t="shared" si="4591"/>
        <v>0</v>
      </c>
      <c r="CS961" s="1109">
        <f t="shared" si="4591"/>
        <v>0</v>
      </c>
      <c r="CT961" s="1112">
        <f t="shared" ref="CE961:CT962" si="459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59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593"/>
        <v>0</v>
      </c>
      <c r="CW961" s="326">
        <f t="shared" si="4593"/>
        <v>0</v>
      </c>
      <c r="CX961" s="326">
        <f t="shared" si="4593"/>
        <v>0</v>
      </c>
      <c r="CY961" s="326">
        <f t="shared" si="4593"/>
        <v>0</v>
      </c>
      <c r="CZ961" s="326">
        <f t="shared" si="4593"/>
        <v>0</v>
      </c>
      <c r="DA961" s="326">
        <f t="shared" si="4593"/>
        <v>0</v>
      </c>
      <c r="DB961" s="327">
        <f t="shared" si="4593"/>
        <v>0</v>
      </c>
      <c r="DC961" s="327">
        <f t="shared" si="4593"/>
        <v>0</v>
      </c>
      <c r="DD961" s="327">
        <f t="shared" si="4593"/>
        <v>0</v>
      </c>
      <c r="DE961" s="326">
        <f t="shared" ref="DE961:DK962" si="459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594"/>
        <v>0</v>
      </c>
      <c r="DG961" s="326">
        <f t="shared" si="4594"/>
        <v>0</v>
      </c>
      <c r="DH961" s="326">
        <f t="shared" si="4594"/>
        <v>0</v>
      </c>
      <c r="DI961" s="326">
        <f t="shared" si="4594"/>
        <v>0</v>
      </c>
      <c r="DJ961" s="325">
        <f t="shared" si="4594"/>
        <v>0</v>
      </c>
      <c r="DK961" s="324">
        <f t="shared" si="4594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595">SUM(B444)</f>
        <v>0</v>
      </c>
      <c r="C962" s="569">
        <f t="shared" si="4595"/>
        <v>0</v>
      </c>
      <c r="D962" s="569">
        <f t="shared" si="4595"/>
        <v>0</v>
      </c>
      <c r="E962" s="569">
        <f t="shared" si="4595"/>
        <v>0</v>
      </c>
      <c r="F962" s="569">
        <f t="shared" si="4595"/>
        <v>0</v>
      </c>
      <c r="G962" s="569">
        <f t="shared" si="4595"/>
        <v>0</v>
      </c>
      <c r="H962" s="569">
        <f t="shared" si="4595"/>
        <v>0</v>
      </c>
      <c r="I962" s="569">
        <f t="shared" si="4595"/>
        <v>0</v>
      </c>
      <c r="J962" s="569">
        <f t="shared" si="4595"/>
        <v>0</v>
      </c>
      <c r="K962" s="569">
        <f t="shared" ref="K962:R962" si="4596">SUM(K444)</f>
        <v>0</v>
      </c>
      <c r="L962" s="569">
        <f t="shared" si="4596"/>
        <v>0</v>
      </c>
      <c r="M962" s="569">
        <f t="shared" si="4596"/>
        <v>0</v>
      </c>
      <c r="N962" s="569">
        <f t="shared" si="4596"/>
        <v>0</v>
      </c>
      <c r="O962" s="569">
        <f t="shared" si="4596"/>
        <v>0</v>
      </c>
      <c r="P962" s="569">
        <f t="shared" si="4596"/>
        <v>0</v>
      </c>
      <c r="Q962" s="569">
        <f t="shared" si="4596"/>
        <v>0</v>
      </c>
      <c r="R962" s="569">
        <f t="shared" si="4596"/>
        <v>0</v>
      </c>
      <c r="S962" s="568"/>
      <c r="T962" s="569">
        <f t="shared" ref="T962:AB962" si="4597">SUM(T444)</f>
        <v>0</v>
      </c>
      <c r="U962" s="569">
        <f t="shared" si="4597"/>
        <v>0</v>
      </c>
      <c r="V962" s="569">
        <f t="shared" si="4597"/>
        <v>0</v>
      </c>
      <c r="W962" s="569">
        <f t="shared" si="4597"/>
        <v>0</v>
      </c>
      <c r="X962" s="569">
        <f t="shared" si="4597"/>
        <v>0</v>
      </c>
      <c r="Y962" s="569">
        <f t="shared" si="4597"/>
        <v>0</v>
      </c>
      <c r="Z962" s="569">
        <f t="shared" si="4597"/>
        <v>0</v>
      </c>
      <c r="AA962" s="569">
        <f t="shared" si="4597"/>
        <v>0</v>
      </c>
      <c r="AB962" s="569">
        <f t="shared" si="4597"/>
        <v>0</v>
      </c>
      <c r="AC962" s="569">
        <f t="shared" ref="AC962:AJ962" si="4598">SUM(AC444)</f>
        <v>0</v>
      </c>
      <c r="AD962" s="569">
        <f t="shared" si="4598"/>
        <v>0</v>
      </c>
      <c r="AE962" s="569">
        <f t="shared" si="4598"/>
        <v>0</v>
      </c>
      <c r="AF962" s="569">
        <f t="shared" si="4598"/>
        <v>0</v>
      </c>
      <c r="AG962" s="569">
        <f t="shared" si="4598"/>
        <v>0</v>
      </c>
      <c r="AH962" s="569">
        <f t="shared" si="4598"/>
        <v>0</v>
      </c>
      <c r="AI962" s="569">
        <f t="shared" si="4598"/>
        <v>0</v>
      </c>
      <c r="AJ962" s="569">
        <f t="shared" si="4598"/>
        <v>0</v>
      </c>
      <c r="AK962" s="568"/>
      <c r="AL962" s="569">
        <f t="shared" ref="AL962:AT962" si="4599">SUM(AL444)</f>
        <v>0</v>
      </c>
      <c r="AM962" s="569">
        <f t="shared" si="4599"/>
        <v>0</v>
      </c>
      <c r="AN962" s="569">
        <f t="shared" si="4599"/>
        <v>0</v>
      </c>
      <c r="AO962" s="569">
        <f t="shared" si="4599"/>
        <v>0</v>
      </c>
      <c r="AP962" s="569">
        <f t="shared" si="4599"/>
        <v>0</v>
      </c>
      <c r="AQ962" s="569">
        <f t="shared" si="4599"/>
        <v>0</v>
      </c>
      <c r="AR962" s="569">
        <f t="shared" si="4599"/>
        <v>0</v>
      </c>
      <c r="AS962" s="569">
        <f t="shared" si="4599"/>
        <v>0</v>
      </c>
      <c r="AT962" s="569">
        <f t="shared" si="4599"/>
        <v>0</v>
      </c>
      <c r="AU962" s="569">
        <f t="shared" ref="AU962:BB962" si="4600">SUM(AU444)</f>
        <v>0</v>
      </c>
      <c r="AV962" s="569">
        <f t="shared" si="4600"/>
        <v>0</v>
      </c>
      <c r="AW962" s="569">
        <f t="shared" si="4600"/>
        <v>0</v>
      </c>
      <c r="AX962" s="569">
        <f t="shared" si="4600"/>
        <v>0</v>
      </c>
      <c r="AY962" s="569">
        <f t="shared" si="4600"/>
        <v>0</v>
      </c>
      <c r="AZ962" s="569">
        <f t="shared" si="4600"/>
        <v>0</v>
      </c>
      <c r="BA962" s="569">
        <f t="shared" si="4600"/>
        <v>0</v>
      </c>
      <c r="BB962" s="569">
        <f t="shared" si="4600"/>
        <v>0</v>
      </c>
      <c r="BC962" s="568"/>
      <c r="BD962" s="569">
        <f t="shared" ref="BD962:BL962" si="4601">SUM(BD444)</f>
        <v>0</v>
      </c>
      <c r="BE962" s="569">
        <f t="shared" si="4601"/>
        <v>0</v>
      </c>
      <c r="BF962" s="569">
        <f t="shared" si="4601"/>
        <v>0</v>
      </c>
      <c r="BG962" s="569">
        <f t="shared" si="4601"/>
        <v>0</v>
      </c>
      <c r="BH962" s="569">
        <f t="shared" si="4601"/>
        <v>0</v>
      </c>
      <c r="BI962" s="569">
        <f t="shared" si="4601"/>
        <v>0</v>
      </c>
      <c r="BJ962" s="569">
        <f t="shared" si="4601"/>
        <v>0</v>
      </c>
      <c r="BK962" s="569">
        <f t="shared" si="4601"/>
        <v>0</v>
      </c>
      <c r="BL962" s="569">
        <f t="shared" si="4601"/>
        <v>0</v>
      </c>
      <c r="BM962" s="569">
        <f t="shared" ref="BM962:BT962" si="4602">SUM(BM444)</f>
        <v>0</v>
      </c>
      <c r="BN962" s="569">
        <f t="shared" si="4602"/>
        <v>0</v>
      </c>
      <c r="BO962" s="569">
        <f t="shared" si="4602"/>
        <v>0</v>
      </c>
      <c r="BP962" s="569">
        <f t="shared" si="4602"/>
        <v>0</v>
      </c>
      <c r="BQ962" s="569">
        <f t="shared" si="4602"/>
        <v>0</v>
      </c>
      <c r="BR962" s="569">
        <f t="shared" si="4602"/>
        <v>0</v>
      </c>
      <c r="BS962" s="569">
        <f t="shared" si="4602"/>
        <v>0</v>
      </c>
      <c r="BT962" s="569">
        <f t="shared" si="4602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8">
        <f t="shared" si="4591"/>
        <v>0</v>
      </c>
      <c r="CE962" s="1109">
        <f t="shared" si="4592"/>
        <v>0</v>
      </c>
      <c r="CF962" s="1110">
        <f t="shared" si="4592"/>
        <v>0</v>
      </c>
      <c r="CG962" s="1110">
        <f t="shared" si="4592"/>
        <v>0</v>
      </c>
      <c r="CH962" s="1110">
        <f t="shared" si="4592"/>
        <v>0</v>
      </c>
      <c r="CI962" s="1110">
        <f t="shared" si="4592"/>
        <v>0</v>
      </c>
      <c r="CJ962" s="1110">
        <f t="shared" si="4592"/>
        <v>0</v>
      </c>
      <c r="CK962" s="1111">
        <f t="shared" si="4592"/>
        <v>0</v>
      </c>
      <c r="CL962" s="1111">
        <f t="shared" si="4592"/>
        <v>0</v>
      </c>
      <c r="CM962" s="1111">
        <f t="shared" si="4592"/>
        <v>0</v>
      </c>
      <c r="CN962" s="1110">
        <f t="shared" si="4592"/>
        <v>0</v>
      </c>
      <c r="CO962" s="1110">
        <f t="shared" si="4592"/>
        <v>0</v>
      </c>
      <c r="CP962" s="1110">
        <f t="shared" si="4592"/>
        <v>0</v>
      </c>
      <c r="CQ962" s="1110">
        <f t="shared" si="4592"/>
        <v>0</v>
      </c>
      <c r="CR962" s="1110">
        <f t="shared" si="4592"/>
        <v>0</v>
      </c>
      <c r="CS962" s="1109">
        <f t="shared" si="4592"/>
        <v>0</v>
      </c>
      <c r="CT962" s="1112">
        <f t="shared" si="4592"/>
        <v>0</v>
      </c>
      <c r="CU962" s="324">
        <f t="shared" si="4593"/>
        <v>0</v>
      </c>
      <c r="CV962" s="325">
        <f t="shared" si="4593"/>
        <v>0</v>
      </c>
      <c r="CW962" s="326">
        <f t="shared" si="4593"/>
        <v>0</v>
      </c>
      <c r="CX962" s="326">
        <f t="shared" si="4593"/>
        <v>0</v>
      </c>
      <c r="CY962" s="326">
        <f t="shared" si="4593"/>
        <v>0</v>
      </c>
      <c r="CZ962" s="326">
        <f t="shared" si="4593"/>
        <v>0</v>
      </c>
      <c r="DA962" s="326">
        <f t="shared" si="4593"/>
        <v>0</v>
      </c>
      <c r="DB962" s="327">
        <f t="shared" si="4593"/>
        <v>0</v>
      </c>
      <c r="DC962" s="327">
        <f t="shared" si="4593"/>
        <v>0</v>
      </c>
      <c r="DD962" s="327">
        <f t="shared" si="4593"/>
        <v>0</v>
      </c>
      <c r="DE962" s="326">
        <f t="shared" si="4594"/>
        <v>0</v>
      </c>
      <c r="DF962" s="326">
        <f t="shared" si="4594"/>
        <v>0</v>
      </c>
      <c r="DG962" s="326">
        <f t="shared" si="4594"/>
        <v>0</v>
      </c>
      <c r="DH962" s="326">
        <f t="shared" si="4594"/>
        <v>0</v>
      </c>
      <c r="DI962" s="326">
        <f t="shared" si="4594"/>
        <v>0</v>
      </c>
      <c r="DJ962" s="325">
        <f t="shared" si="4594"/>
        <v>0</v>
      </c>
      <c r="DK962" s="324">
        <f t="shared" si="4594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8"/>
      <c r="CE963" s="1119"/>
      <c r="CF963" s="1119"/>
      <c r="CG963" s="1119"/>
      <c r="CH963" s="1119"/>
      <c r="CI963" s="1119"/>
      <c r="CJ963" s="1119"/>
      <c r="CK963" s="1119"/>
      <c r="CL963" s="1119"/>
      <c r="CM963" s="1119"/>
      <c r="CN963" s="1119"/>
      <c r="CO963" s="1119"/>
      <c r="CP963" s="1119"/>
      <c r="CQ963" s="1119"/>
      <c r="CR963" s="1119"/>
      <c r="CS963" s="1119"/>
      <c r="CT963" s="1120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03">SUM(B707)</f>
        <v>2600</v>
      </c>
      <c r="C964" s="569">
        <f t="shared" si="4603"/>
        <v>4380</v>
      </c>
      <c r="D964" s="569">
        <f t="shared" si="4603"/>
        <v>2380</v>
      </c>
      <c r="E964" s="569">
        <f t="shared" si="4603"/>
        <v>3720</v>
      </c>
      <c r="F964" s="569">
        <f t="shared" si="4603"/>
        <v>1740</v>
      </c>
      <c r="G964" s="569">
        <f t="shared" si="4603"/>
        <v>2130</v>
      </c>
      <c r="H964" s="569">
        <f t="shared" si="4603"/>
        <v>1480</v>
      </c>
      <c r="I964" s="569">
        <f t="shared" si="4603"/>
        <v>1840</v>
      </c>
      <c r="J964" s="569">
        <f t="shared" si="4603"/>
        <v>850</v>
      </c>
      <c r="K964" s="569">
        <f t="shared" ref="K964:R964" si="4604">SUM(K707)</f>
        <v>0</v>
      </c>
      <c r="L964" s="569">
        <f t="shared" si="4604"/>
        <v>0</v>
      </c>
      <c r="M964" s="569">
        <f t="shared" si="4604"/>
        <v>0</v>
      </c>
      <c r="N964" s="569">
        <f t="shared" si="4604"/>
        <v>0</v>
      </c>
      <c r="O964" s="569">
        <f t="shared" si="4604"/>
        <v>0</v>
      </c>
      <c r="P964" s="569">
        <f t="shared" si="4604"/>
        <v>0</v>
      </c>
      <c r="Q964" s="569">
        <f t="shared" si="4604"/>
        <v>0</v>
      </c>
      <c r="R964" s="569">
        <f t="shared" si="4604"/>
        <v>0</v>
      </c>
      <c r="S964" s="568"/>
      <c r="T964" s="569">
        <f t="shared" ref="T964:AB964" si="4605">SUM(T707)</f>
        <v>6020</v>
      </c>
      <c r="U964" s="569">
        <f t="shared" si="4605"/>
        <v>1140</v>
      </c>
      <c r="V964" s="569">
        <f t="shared" si="4605"/>
        <v>960</v>
      </c>
      <c r="W964" s="569">
        <f t="shared" si="4605"/>
        <v>540</v>
      </c>
      <c r="X964" s="569">
        <f t="shared" si="4605"/>
        <v>1820</v>
      </c>
      <c r="Y964" s="569">
        <f t="shared" si="4605"/>
        <v>2440</v>
      </c>
      <c r="Z964" s="569">
        <f t="shared" si="4605"/>
        <v>1500</v>
      </c>
      <c r="AA964" s="569">
        <f t="shared" si="4605"/>
        <v>661.5</v>
      </c>
      <c r="AB964" s="569">
        <f t="shared" si="4605"/>
        <v>1900</v>
      </c>
      <c r="AC964" s="569">
        <f t="shared" ref="AC964:AJ964" si="4606">SUM(AC707)</f>
        <v>0</v>
      </c>
      <c r="AD964" s="569">
        <f t="shared" si="4606"/>
        <v>0</v>
      </c>
      <c r="AE964" s="569">
        <f t="shared" si="4606"/>
        <v>0</v>
      </c>
      <c r="AF964" s="569">
        <f t="shared" si="4606"/>
        <v>0</v>
      </c>
      <c r="AG964" s="569">
        <f t="shared" si="4606"/>
        <v>0</v>
      </c>
      <c r="AH964" s="569">
        <f t="shared" si="4606"/>
        <v>0</v>
      </c>
      <c r="AI964" s="569">
        <f t="shared" si="4606"/>
        <v>0</v>
      </c>
      <c r="AJ964" s="569">
        <f t="shared" si="4606"/>
        <v>0</v>
      </c>
      <c r="AK964" s="568"/>
      <c r="AL964" s="569">
        <f t="shared" ref="AL964:AT964" si="4607">SUM(AL707)</f>
        <v>460</v>
      </c>
      <c r="AM964" s="569">
        <f t="shared" si="4607"/>
        <v>0</v>
      </c>
      <c r="AN964" s="569">
        <f t="shared" si="4607"/>
        <v>1410</v>
      </c>
      <c r="AO964" s="569">
        <f t="shared" si="4607"/>
        <v>3890</v>
      </c>
      <c r="AP964" s="569">
        <f t="shared" si="4607"/>
        <v>0</v>
      </c>
      <c r="AQ964" s="569">
        <f t="shared" si="4607"/>
        <v>2300</v>
      </c>
      <c r="AR964" s="569">
        <f t="shared" si="4607"/>
        <v>0</v>
      </c>
      <c r="AS964" s="569">
        <f t="shared" si="4607"/>
        <v>0</v>
      </c>
      <c r="AT964" s="569">
        <f t="shared" si="4607"/>
        <v>0</v>
      </c>
      <c r="AU964" s="569">
        <f t="shared" ref="AU964:BB964" si="4608">SUM(AU707)</f>
        <v>0</v>
      </c>
      <c r="AV964" s="569">
        <f t="shared" si="4608"/>
        <v>0</v>
      </c>
      <c r="AW964" s="569">
        <f t="shared" si="4608"/>
        <v>0</v>
      </c>
      <c r="AX964" s="569">
        <f t="shared" si="4608"/>
        <v>0</v>
      </c>
      <c r="AY964" s="569">
        <f t="shared" si="4608"/>
        <v>0</v>
      </c>
      <c r="AZ964" s="569">
        <f t="shared" si="4608"/>
        <v>0</v>
      </c>
      <c r="BA964" s="569">
        <f t="shared" si="4608"/>
        <v>0</v>
      </c>
      <c r="BB964" s="569">
        <f t="shared" si="4608"/>
        <v>0</v>
      </c>
      <c r="BC964" s="568"/>
      <c r="BD964" s="569">
        <f t="shared" ref="BD964:BL964" si="4609">SUM(BD707)</f>
        <v>0</v>
      </c>
      <c r="BE964" s="569">
        <f t="shared" si="4609"/>
        <v>0</v>
      </c>
      <c r="BF964" s="569">
        <f t="shared" si="4609"/>
        <v>0</v>
      </c>
      <c r="BG964" s="569">
        <f t="shared" si="4609"/>
        <v>0</v>
      </c>
      <c r="BH964" s="569">
        <f t="shared" si="4609"/>
        <v>0</v>
      </c>
      <c r="BI964" s="569">
        <f t="shared" si="4609"/>
        <v>0</v>
      </c>
      <c r="BJ964" s="569">
        <f t="shared" si="4609"/>
        <v>0</v>
      </c>
      <c r="BK964" s="569">
        <f t="shared" si="4609"/>
        <v>0</v>
      </c>
      <c r="BL964" s="569">
        <f t="shared" si="4609"/>
        <v>0</v>
      </c>
      <c r="BM964" s="569">
        <f t="shared" ref="BM964:BT964" si="4610">SUM(BM707)</f>
        <v>0</v>
      </c>
      <c r="BN964" s="569">
        <f t="shared" si="4610"/>
        <v>0</v>
      </c>
      <c r="BO964" s="569">
        <f t="shared" si="4610"/>
        <v>0</v>
      </c>
      <c r="BP964" s="569">
        <f t="shared" si="4610"/>
        <v>0</v>
      </c>
      <c r="BQ964" s="569">
        <f t="shared" si="4610"/>
        <v>0</v>
      </c>
      <c r="BR964" s="569">
        <f t="shared" si="4610"/>
        <v>0</v>
      </c>
      <c r="BS964" s="569">
        <f t="shared" si="4610"/>
        <v>0</v>
      </c>
      <c r="BT964" s="569">
        <f t="shared" si="4610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8">
        <f t="shared" ref="CD964:CS964" si="461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9">
        <f t="shared" si="4611"/>
        <v>0</v>
      </c>
      <c r="CF964" s="1110">
        <f t="shared" si="4611"/>
        <v>0</v>
      </c>
      <c r="CG964" s="1110">
        <f t="shared" si="4611"/>
        <v>0</v>
      </c>
      <c r="CH964" s="1110">
        <f t="shared" si="4611"/>
        <v>0</v>
      </c>
      <c r="CI964" s="1110">
        <f t="shared" si="4611"/>
        <v>0</v>
      </c>
      <c r="CJ964" s="1110">
        <f t="shared" si="4611"/>
        <v>0</v>
      </c>
      <c r="CK964" s="1111">
        <f t="shared" si="4611"/>
        <v>0</v>
      </c>
      <c r="CL964" s="1111">
        <f t="shared" si="4611"/>
        <v>0</v>
      </c>
      <c r="CM964" s="1111">
        <f t="shared" si="4611"/>
        <v>0</v>
      </c>
      <c r="CN964" s="1110">
        <f t="shared" si="4611"/>
        <v>0</v>
      </c>
      <c r="CO964" s="1110">
        <f t="shared" si="4611"/>
        <v>0</v>
      </c>
      <c r="CP964" s="1110">
        <f t="shared" si="4611"/>
        <v>0</v>
      </c>
      <c r="CQ964" s="1110">
        <f t="shared" si="4611"/>
        <v>0</v>
      </c>
      <c r="CR964" s="1110">
        <f t="shared" si="4611"/>
        <v>0</v>
      </c>
      <c r="CS964" s="1109">
        <f t="shared" si="4611"/>
        <v>0</v>
      </c>
      <c r="CT964" s="1112">
        <f t="shared" ref="CE964:CT966" si="461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324">
        <f t="shared" ref="CU964:DD966" si="461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13"/>
        <v>0</v>
      </c>
      <c r="CW964" s="326">
        <f t="shared" si="4613"/>
        <v>0</v>
      </c>
      <c r="CX964" s="326">
        <f t="shared" si="4613"/>
        <v>0</v>
      </c>
      <c r="CY964" s="326">
        <f t="shared" si="4613"/>
        <v>0</v>
      </c>
      <c r="CZ964" s="326">
        <f t="shared" si="4613"/>
        <v>0</v>
      </c>
      <c r="DA964" s="326">
        <f t="shared" si="4613"/>
        <v>0</v>
      </c>
      <c r="DB964" s="327">
        <f t="shared" si="4613"/>
        <v>0</v>
      </c>
      <c r="DC964" s="327">
        <f t="shared" si="4613"/>
        <v>0</v>
      </c>
      <c r="DD964" s="327">
        <f t="shared" si="4613"/>
        <v>0</v>
      </c>
      <c r="DE964" s="326">
        <f t="shared" ref="DE964:DK966" si="461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614"/>
        <v>0</v>
      </c>
      <c r="DG964" s="326">
        <f t="shared" si="4614"/>
        <v>0</v>
      </c>
      <c r="DH964" s="326">
        <f t="shared" si="4614"/>
        <v>0</v>
      </c>
      <c r="DI964" s="326">
        <f t="shared" si="4614"/>
        <v>0</v>
      </c>
      <c r="DJ964" s="325">
        <f t="shared" si="4614"/>
        <v>0</v>
      </c>
      <c r="DK964" s="324">
        <f t="shared" si="4614"/>
        <v>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15">SUM(B713)</f>
        <v>320</v>
      </c>
      <c r="C965" s="569">
        <f t="shared" si="4615"/>
        <v>720</v>
      </c>
      <c r="D965" s="569">
        <f t="shared" si="4615"/>
        <v>0</v>
      </c>
      <c r="E965" s="569">
        <f t="shared" si="4615"/>
        <v>0</v>
      </c>
      <c r="F965" s="569">
        <f t="shared" si="4615"/>
        <v>0</v>
      </c>
      <c r="G965" s="569">
        <f t="shared" si="4615"/>
        <v>0</v>
      </c>
      <c r="H965" s="569">
        <f t="shared" si="4615"/>
        <v>0</v>
      </c>
      <c r="I965" s="569">
        <f t="shared" si="4615"/>
        <v>0</v>
      </c>
      <c r="J965" s="569">
        <f t="shared" si="4615"/>
        <v>0</v>
      </c>
      <c r="K965" s="569">
        <f t="shared" ref="K965:R965" si="4616">SUM(K713)</f>
        <v>0</v>
      </c>
      <c r="L965" s="569">
        <f t="shared" si="4616"/>
        <v>0</v>
      </c>
      <c r="M965" s="569">
        <f t="shared" si="4616"/>
        <v>0</v>
      </c>
      <c r="N965" s="569">
        <f t="shared" si="4616"/>
        <v>0</v>
      </c>
      <c r="O965" s="569">
        <f t="shared" si="4616"/>
        <v>0</v>
      </c>
      <c r="P965" s="569">
        <f t="shared" si="4616"/>
        <v>0</v>
      </c>
      <c r="Q965" s="569">
        <f t="shared" si="4616"/>
        <v>0</v>
      </c>
      <c r="R965" s="569">
        <f t="shared" si="4616"/>
        <v>0</v>
      </c>
      <c r="S965" s="568"/>
      <c r="T965" s="569">
        <f t="shared" ref="T965:AB965" si="4617">SUM(T713)</f>
        <v>900</v>
      </c>
      <c r="U965" s="569">
        <f t="shared" si="4617"/>
        <v>100</v>
      </c>
      <c r="V965" s="569">
        <f t="shared" si="4617"/>
        <v>600</v>
      </c>
      <c r="W965" s="569">
        <f t="shared" si="4617"/>
        <v>1125</v>
      </c>
      <c r="X965" s="569">
        <f t="shared" si="4617"/>
        <v>0</v>
      </c>
      <c r="Y965" s="569">
        <f t="shared" si="4617"/>
        <v>0</v>
      </c>
      <c r="Z965" s="569">
        <f t="shared" si="4617"/>
        <v>250</v>
      </c>
      <c r="AA965" s="569">
        <f t="shared" si="4617"/>
        <v>820</v>
      </c>
      <c r="AB965" s="569">
        <f t="shared" si="4617"/>
        <v>0</v>
      </c>
      <c r="AC965" s="569">
        <f t="shared" ref="AC965:AJ965" si="4618">SUM(AC713)</f>
        <v>0</v>
      </c>
      <c r="AD965" s="569">
        <f t="shared" si="4618"/>
        <v>0</v>
      </c>
      <c r="AE965" s="569">
        <f t="shared" si="4618"/>
        <v>0</v>
      </c>
      <c r="AF965" s="569">
        <f t="shared" si="4618"/>
        <v>0</v>
      </c>
      <c r="AG965" s="569">
        <f t="shared" si="4618"/>
        <v>0</v>
      </c>
      <c r="AH965" s="569">
        <f t="shared" si="4618"/>
        <v>0</v>
      </c>
      <c r="AI965" s="569">
        <f t="shared" si="4618"/>
        <v>0</v>
      </c>
      <c r="AJ965" s="569">
        <f t="shared" si="4618"/>
        <v>0</v>
      </c>
      <c r="AK965" s="568"/>
      <c r="AL965" s="569">
        <f t="shared" ref="AL965:AT965" si="4619">SUM(AL713)</f>
        <v>0</v>
      </c>
      <c r="AM965" s="569">
        <f t="shared" si="4619"/>
        <v>0</v>
      </c>
      <c r="AN965" s="569">
        <f t="shared" si="4619"/>
        <v>600</v>
      </c>
      <c r="AO965" s="569">
        <f t="shared" si="4619"/>
        <v>0</v>
      </c>
      <c r="AP965" s="569">
        <f t="shared" si="4619"/>
        <v>0</v>
      </c>
      <c r="AQ965" s="569">
        <f t="shared" si="4619"/>
        <v>0</v>
      </c>
      <c r="AR965" s="569">
        <f t="shared" si="4619"/>
        <v>0</v>
      </c>
      <c r="AS965" s="569">
        <f t="shared" si="4619"/>
        <v>0</v>
      </c>
      <c r="AT965" s="569">
        <f t="shared" si="4619"/>
        <v>0</v>
      </c>
      <c r="AU965" s="569">
        <f t="shared" ref="AU965:BB965" si="4620">SUM(AU713)</f>
        <v>0</v>
      </c>
      <c r="AV965" s="569">
        <f t="shared" si="4620"/>
        <v>0</v>
      </c>
      <c r="AW965" s="569">
        <f t="shared" si="4620"/>
        <v>0</v>
      </c>
      <c r="AX965" s="569">
        <f t="shared" si="4620"/>
        <v>0</v>
      </c>
      <c r="AY965" s="569">
        <f t="shared" si="4620"/>
        <v>0</v>
      </c>
      <c r="AZ965" s="569">
        <f t="shared" si="4620"/>
        <v>0</v>
      </c>
      <c r="BA965" s="569">
        <f t="shared" si="4620"/>
        <v>0</v>
      </c>
      <c r="BB965" s="569">
        <f t="shared" si="4620"/>
        <v>0</v>
      </c>
      <c r="BC965" s="568"/>
      <c r="BD965" s="569">
        <f t="shared" ref="BD965:BL965" si="4621">SUM(BD713)</f>
        <v>0</v>
      </c>
      <c r="BE965" s="569">
        <f t="shared" si="4621"/>
        <v>2100</v>
      </c>
      <c r="BF965" s="569">
        <f t="shared" si="4621"/>
        <v>0</v>
      </c>
      <c r="BG965" s="569">
        <f t="shared" si="4621"/>
        <v>0</v>
      </c>
      <c r="BH965" s="569">
        <f t="shared" si="4621"/>
        <v>0</v>
      </c>
      <c r="BI965" s="569">
        <f t="shared" si="4621"/>
        <v>1500</v>
      </c>
      <c r="BJ965" s="569">
        <f t="shared" si="4621"/>
        <v>1800</v>
      </c>
      <c r="BK965" s="569">
        <f t="shared" si="4621"/>
        <v>0</v>
      </c>
      <c r="BL965" s="569">
        <f t="shared" si="4621"/>
        <v>1000</v>
      </c>
      <c r="BM965" s="569">
        <f t="shared" ref="BM965:BT965" si="4622">SUM(BM713)</f>
        <v>0</v>
      </c>
      <c r="BN965" s="569">
        <f t="shared" si="4622"/>
        <v>0</v>
      </c>
      <c r="BO965" s="569">
        <f t="shared" si="4622"/>
        <v>0</v>
      </c>
      <c r="BP965" s="569">
        <f t="shared" si="4622"/>
        <v>0</v>
      </c>
      <c r="BQ965" s="569">
        <f t="shared" si="4622"/>
        <v>0</v>
      </c>
      <c r="BR965" s="569">
        <f t="shared" si="4622"/>
        <v>0</v>
      </c>
      <c r="BS965" s="569">
        <f t="shared" si="4622"/>
        <v>0</v>
      </c>
      <c r="BT965" s="569">
        <f t="shared" si="4622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9">
        <f t="shared" si="4612"/>
        <v>0</v>
      </c>
      <c r="CF965" s="1110">
        <f t="shared" si="4612"/>
        <v>0</v>
      </c>
      <c r="CG965" s="1110">
        <f t="shared" si="4612"/>
        <v>0</v>
      </c>
      <c r="CH965" s="1110">
        <f t="shared" si="4612"/>
        <v>0</v>
      </c>
      <c r="CI965" s="1110">
        <f t="shared" si="4612"/>
        <v>0</v>
      </c>
      <c r="CJ965" s="1110">
        <f t="shared" si="4612"/>
        <v>0</v>
      </c>
      <c r="CK965" s="1111">
        <f t="shared" si="4612"/>
        <v>0</v>
      </c>
      <c r="CL965" s="1111">
        <f t="shared" si="4612"/>
        <v>0</v>
      </c>
      <c r="CM965" s="1111">
        <f t="shared" si="4612"/>
        <v>0</v>
      </c>
      <c r="CN965" s="1110">
        <f t="shared" si="4612"/>
        <v>0</v>
      </c>
      <c r="CO965" s="1110">
        <f t="shared" si="4612"/>
        <v>0</v>
      </c>
      <c r="CP965" s="1110">
        <f t="shared" si="4612"/>
        <v>0</v>
      </c>
      <c r="CQ965" s="1110">
        <f t="shared" si="4612"/>
        <v>1000</v>
      </c>
      <c r="CR965" s="1110">
        <f t="shared" si="4612"/>
        <v>1500</v>
      </c>
      <c r="CS965" s="1109">
        <f t="shared" si="4612"/>
        <v>1800</v>
      </c>
      <c r="CT965" s="1112">
        <f t="shared" si="4612"/>
        <v>2100</v>
      </c>
      <c r="CU965" s="324">
        <f t="shared" si="4613"/>
        <v>0</v>
      </c>
      <c r="CV965" s="325">
        <f t="shared" si="4613"/>
        <v>0</v>
      </c>
      <c r="CW965" s="326">
        <f t="shared" si="4613"/>
        <v>0</v>
      </c>
      <c r="CX965" s="326">
        <f t="shared" si="4613"/>
        <v>0</v>
      </c>
      <c r="CY965" s="326">
        <f t="shared" si="4613"/>
        <v>0</v>
      </c>
      <c r="CZ965" s="326">
        <f t="shared" si="4613"/>
        <v>0</v>
      </c>
      <c r="DA965" s="326">
        <f t="shared" si="4613"/>
        <v>0</v>
      </c>
      <c r="DB965" s="327">
        <f t="shared" si="4613"/>
        <v>0</v>
      </c>
      <c r="DC965" s="327">
        <f t="shared" si="4613"/>
        <v>0</v>
      </c>
      <c r="DD965" s="327">
        <f t="shared" si="4613"/>
        <v>0</v>
      </c>
      <c r="DE965" s="326">
        <f t="shared" si="4614"/>
        <v>0</v>
      </c>
      <c r="DF965" s="326">
        <f t="shared" si="4614"/>
        <v>0</v>
      </c>
      <c r="DG965" s="326">
        <f t="shared" si="4614"/>
        <v>0</v>
      </c>
      <c r="DH965" s="326">
        <f t="shared" si="4614"/>
        <v>1000</v>
      </c>
      <c r="DI965" s="326">
        <f t="shared" si="4614"/>
        <v>1500</v>
      </c>
      <c r="DJ965" s="325">
        <f t="shared" si="4614"/>
        <v>1800</v>
      </c>
      <c r="DK965" s="324">
        <f t="shared" si="4614"/>
        <v>2100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23">SUM(B719)</f>
        <v>96</v>
      </c>
      <c r="C966" s="569">
        <f t="shared" si="4623"/>
        <v>120</v>
      </c>
      <c r="D966" s="569">
        <f t="shared" si="4623"/>
        <v>1080</v>
      </c>
      <c r="E966" s="569">
        <f t="shared" si="4623"/>
        <v>0</v>
      </c>
      <c r="F966" s="569">
        <f t="shared" si="4623"/>
        <v>0</v>
      </c>
      <c r="G966" s="569">
        <f t="shared" si="4623"/>
        <v>0</v>
      </c>
      <c r="H966" s="569">
        <f t="shared" si="4623"/>
        <v>0</v>
      </c>
      <c r="I966" s="569">
        <f t="shared" si="4623"/>
        <v>0</v>
      </c>
      <c r="J966" s="569">
        <f t="shared" si="4623"/>
        <v>0</v>
      </c>
      <c r="K966" s="569">
        <f t="shared" ref="K966:R966" si="4624">SUM(K719)</f>
        <v>0</v>
      </c>
      <c r="L966" s="569">
        <f t="shared" si="4624"/>
        <v>0</v>
      </c>
      <c r="M966" s="569">
        <f t="shared" si="4624"/>
        <v>0</v>
      </c>
      <c r="N966" s="569">
        <f t="shared" si="4624"/>
        <v>0</v>
      </c>
      <c r="O966" s="569">
        <f t="shared" si="4624"/>
        <v>0</v>
      </c>
      <c r="P966" s="569">
        <f t="shared" si="4624"/>
        <v>0</v>
      </c>
      <c r="Q966" s="569">
        <f t="shared" si="4624"/>
        <v>0</v>
      </c>
      <c r="R966" s="569">
        <f t="shared" si="4624"/>
        <v>0</v>
      </c>
      <c r="S966" s="568"/>
      <c r="T966" s="569">
        <f t="shared" ref="T966:AB966" si="4625">SUM(T719)</f>
        <v>0</v>
      </c>
      <c r="U966" s="569">
        <f t="shared" si="4625"/>
        <v>0</v>
      </c>
      <c r="V966" s="569">
        <f t="shared" si="4625"/>
        <v>0</v>
      </c>
      <c r="W966" s="569">
        <f t="shared" si="4625"/>
        <v>504</v>
      </c>
      <c r="X966" s="569">
        <f t="shared" si="4625"/>
        <v>0</v>
      </c>
      <c r="Y966" s="569">
        <f t="shared" si="4625"/>
        <v>0</v>
      </c>
      <c r="Z966" s="569">
        <f t="shared" si="4625"/>
        <v>0</v>
      </c>
      <c r="AA966" s="569">
        <f t="shared" si="4625"/>
        <v>240</v>
      </c>
      <c r="AB966" s="569">
        <f t="shared" si="4625"/>
        <v>0</v>
      </c>
      <c r="AC966" s="569">
        <f t="shared" ref="AC966:AJ966" si="4626">SUM(AC719)</f>
        <v>0</v>
      </c>
      <c r="AD966" s="569">
        <f t="shared" si="4626"/>
        <v>0</v>
      </c>
      <c r="AE966" s="569">
        <f t="shared" si="4626"/>
        <v>0</v>
      </c>
      <c r="AF966" s="569">
        <f t="shared" si="4626"/>
        <v>0</v>
      </c>
      <c r="AG966" s="569">
        <f t="shared" si="4626"/>
        <v>0</v>
      </c>
      <c r="AH966" s="569">
        <f t="shared" si="4626"/>
        <v>0</v>
      </c>
      <c r="AI966" s="569">
        <f t="shared" si="4626"/>
        <v>0</v>
      </c>
      <c r="AJ966" s="569">
        <f t="shared" si="4626"/>
        <v>0</v>
      </c>
      <c r="AK966" s="568"/>
      <c r="AL966" s="569">
        <f t="shared" ref="AL966:AT966" si="4627">SUM(AL719)</f>
        <v>0</v>
      </c>
      <c r="AM966" s="569">
        <f t="shared" si="4627"/>
        <v>0</v>
      </c>
      <c r="AN966" s="569">
        <f t="shared" si="4627"/>
        <v>0</v>
      </c>
      <c r="AO966" s="569">
        <f t="shared" si="4627"/>
        <v>0</v>
      </c>
      <c r="AP966" s="569">
        <f t="shared" si="4627"/>
        <v>0</v>
      </c>
      <c r="AQ966" s="569">
        <f t="shared" si="4627"/>
        <v>0</v>
      </c>
      <c r="AR966" s="569">
        <f t="shared" si="4627"/>
        <v>0</v>
      </c>
      <c r="AS966" s="569">
        <f t="shared" si="4627"/>
        <v>0</v>
      </c>
      <c r="AT966" s="569">
        <f t="shared" si="4627"/>
        <v>0</v>
      </c>
      <c r="AU966" s="569">
        <f t="shared" ref="AU966:BB966" si="4628">SUM(AU719)</f>
        <v>0</v>
      </c>
      <c r="AV966" s="569">
        <f t="shared" si="4628"/>
        <v>0</v>
      </c>
      <c r="AW966" s="569">
        <f t="shared" si="4628"/>
        <v>0</v>
      </c>
      <c r="AX966" s="569">
        <f t="shared" si="4628"/>
        <v>0</v>
      </c>
      <c r="AY966" s="569">
        <f t="shared" si="4628"/>
        <v>0</v>
      </c>
      <c r="AZ966" s="569">
        <f t="shared" si="4628"/>
        <v>0</v>
      </c>
      <c r="BA966" s="569">
        <f t="shared" si="4628"/>
        <v>0</v>
      </c>
      <c r="BB966" s="569">
        <f t="shared" si="4628"/>
        <v>0</v>
      </c>
      <c r="BC966" s="568"/>
      <c r="BD966" s="569">
        <f t="shared" ref="BD966:BL966" si="4629">SUM(BD719)</f>
        <v>0</v>
      </c>
      <c r="BE966" s="569">
        <f t="shared" si="4629"/>
        <v>0</v>
      </c>
      <c r="BF966" s="569">
        <f t="shared" si="4629"/>
        <v>0</v>
      </c>
      <c r="BG966" s="569">
        <f t="shared" si="4629"/>
        <v>0</v>
      </c>
      <c r="BH966" s="569">
        <f t="shared" si="4629"/>
        <v>0</v>
      </c>
      <c r="BI966" s="569">
        <f t="shared" si="4629"/>
        <v>0</v>
      </c>
      <c r="BJ966" s="569">
        <f t="shared" si="4629"/>
        <v>6000</v>
      </c>
      <c r="BK966" s="569">
        <f t="shared" si="4629"/>
        <v>0</v>
      </c>
      <c r="BL966" s="569">
        <f t="shared" si="4629"/>
        <v>0</v>
      </c>
      <c r="BM966" s="569">
        <f t="shared" ref="BM966:BT966" si="4630">SUM(BM719)</f>
        <v>0</v>
      </c>
      <c r="BN966" s="569">
        <f t="shared" si="4630"/>
        <v>0</v>
      </c>
      <c r="BO966" s="569">
        <f t="shared" si="4630"/>
        <v>0</v>
      </c>
      <c r="BP966" s="569">
        <f t="shared" si="4630"/>
        <v>0</v>
      </c>
      <c r="BQ966" s="569">
        <f t="shared" si="4630"/>
        <v>0</v>
      </c>
      <c r="BR966" s="569">
        <f t="shared" si="4630"/>
        <v>0</v>
      </c>
      <c r="BS966" s="569">
        <f t="shared" si="4630"/>
        <v>0</v>
      </c>
      <c r="BT966" s="569">
        <f t="shared" si="4630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9">
        <f t="shared" si="4612"/>
        <v>0</v>
      </c>
      <c r="CF966" s="1110">
        <f t="shared" si="4612"/>
        <v>0</v>
      </c>
      <c r="CG966" s="1110">
        <f t="shared" si="4612"/>
        <v>0</v>
      </c>
      <c r="CH966" s="1110">
        <f t="shared" si="4612"/>
        <v>0</v>
      </c>
      <c r="CI966" s="1110">
        <f t="shared" si="4612"/>
        <v>0</v>
      </c>
      <c r="CJ966" s="1110">
        <f t="shared" si="4612"/>
        <v>0</v>
      </c>
      <c r="CK966" s="1111">
        <f t="shared" si="4612"/>
        <v>0</v>
      </c>
      <c r="CL966" s="1111">
        <f t="shared" si="4612"/>
        <v>0</v>
      </c>
      <c r="CM966" s="1111">
        <f t="shared" si="4612"/>
        <v>0</v>
      </c>
      <c r="CN966" s="1110">
        <f t="shared" si="4612"/>
        <v>0</v>
      </c>
      <c r="CO966" s="1110">
        <f t="shared" si="4612"/>
        <v>0</v>
      </c>
      <c r="CP966" s="1110">
        <f t="shared" si="4612"/>
        <v>0</v>
      </c>
      <c r="CQ966" s="1110">
        <f t="shared" si="4612"/>
        <v>0</v>
      </c>
      <c r="CR966" s="1110">
        <f t="shared" si="4612"/>
        <v>0</v>
      </c>
      <c r="CS966" s="1109">
        <f t="shared" si="4612"/>
        <v>0</v>
      </c>
      <c r="CT966" s="1112">
        <f t="shared" si="4612"/>
        <v>6000</v>
      </c>
      <c r="CU966" s="324">
        <f t="shared" si="4613"/>
        <v>0</v>
      </c>
      <c r="CV966" s="325">
        <f t="shared" si="4613"/>
        <v>0</v>
      </c>
      <c r="CW966" s="326">
        <f t="shared" si="4613"/>
        <v>0</v>
      </c>
      <c r="CX966" s="326">
        <f t="shared" si="4613"/>
        <v>0</v>
      </c>
      <c r="CY966" s="326">
        <f t="shared" si="4613"/>
        <v>0</v>
      </c>
      <c r="CZ966" s="326">
        <f t="shared" si="4613"/>
        <v>0</v>
      </c>
      <c r="DA966" s="326">
        <f t="shared" si="4613"/>
        <v>0</v>
      </c>
      <c r="DB966" s="327">
        <f t="shared" si="4613"/>
        <v>0</v>
      </c>
      <c r="DC966" s="327">
        <f t="shared" si="4613"/>
        <v>0</v>
      </c>
      <c r="DD966" s="327">
        <f t="shared" si="4613"/>
        <v>0</v>
      </c>
      <c r="DE966" s="326">
        <f t="shared" si="4614"/>
        <v>0</v>
      </c>
      <c r="DF966" s="326">
        <f t="shared" si="4614"/>
        <v>0</v>
      </c>
      <c r="DG966" s="326">
        <f t="shared" si="4614"/>
        <v>0</v>
      </c>
      <c r="DH966" s="326">
        <f t="shared" si="4614"/>
        <v>0</v>
      </c>
      <c r="DI966" s="326">
        <f t="shared" si="4614"/>
        <v>0</v>
      </c>
      <c r="DJ966" s="325">
        <f t="shared" si="4614"/>
        <v>0</v>
      </c>
      <c r="DK966" s="324">
        <f t="shared" si="4614"/>
        <v>6000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2"/>
      <c r="CE967" s="1133"/>
      <c r="CF967" s="1133"/>
      <c r="CG967" s="1133"/>
      <c r="CH967" s="1133"/>
      <c r="CI967" s="1133"/>
      <c r="CJ967" s="1133"/>
      <c r="CK967" s="1133"/>
      <c r="CL967" s="1133"/>
      <c r="CM967" s="1133"/>
      <c r="CN967" s="1133"/>
      <c r="CO967" s="1133"/>
      <c r="CP967" s="1133"/>
      <c r="CQ967" s="1133"/>
      <c r="CR967" s="1133"/>
      <c r="CS967" s="1133"/>
      <c r="CT967" s="1134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31">SUM(B723)</f>
        <v>0</v>
      </c>
      <c r="C968" s="569">
        <f t="shared" si="4631"/>
        <v>0</v>
      </c>
      <c r="D968" s="569">
        <f t="shared" si="4631"/>
        <v>0</v>
      </c>
      <c r="E968" s="569">
        <f t="shared" si="4631"/>
        <v>0</v>
      </c>
      <c r="F968" s="569">
        <f t="shared" si="4631"/>
        <v>0</v>
      </c>
      <c r="G968" s="569">
        <f t="shared" si="4631"/>
        <v>0</v>
      </c>
      <c r="H968" s="569">
        <f t="shared" si="4631"/>
        <v>0</v>
      </c>
      <c r="I968" s="569">
        <f t="shared" si="4631"/>
        <v>0</v>
      </c>
      <c r="J968" s="569">
        <f t="shared" si="4631"/>
        <v>0</v>
      </c>
      <c r="K968" s="569">
        <f t="shared" ref="K968:R968" si="4632">SUM(K723)</f>
        <v>0</v>
      </c>
      <c r="L968" s="569">
        <f t="shared" si="4632"/>
        <v>0</v>
      </c>
      <c r="M968" s="569">
        <f t="shared" si="4632"/>
        <v>0</v>
      </c>
      <c r="N968" s="569">
        <f t="shared" si="4632"/>
        <v>0</v>
      </c>
      <c r="O968" s="569">
        <f t="shared" si="4632"/>
        <v>0</v>
      </c>
      <c r="P968" s="569">
        <f t="shared" si="4632"/>
        <v>0</v>
      </c>
      <c r="Q968" s="569">
        <f t="shared" si="4632"/>
        <v>0</v>
      </c>
      <c r="R968" s="569">
        <f t="shared" si="4632"/>
        <v>0</v>
      </c>
      <c r="S968" s="568"/>
      <c r="T968" s="569">
        <f t="shared" ref="T968:AB968" si="4633">SUM(T723)</f>
        <v>0</v>
      </c>
      <c r="U968" s="569">
        <f t="shared" si="4633"/>
        <v>0</v>
      </c>
      <c r="V968" s="569">
        <f t="shared" si="4633"/>
        <v>0</v>
      </c>
      <c r="W968" s="569">
        <f t="shared" si="4633"/>
        <v>0</v>
      </c>
      <c r="X968" s="569">
        <f t="shared" si="4633"/>
        <v>0</v>
      </c>
      <c r="Y968" s="569">
        <f t="shared" si="4633"/>
        <v>0</v>
      </c>
      <c r="Z968" s="569">
        <f t="shared" si="4633"/>
        <v>0</v>
      </c>
      <c r="AA968" s="569">
        <f t="shared" si="4633"/>
        <v>0</v>
      </c>
      <c r="AB968" s="569">
        <f t="shared" si="4633"/>
        <v>0</v>
      </c>
      <c r="AC968" s="569">
        <f t="shared" ref="AC968:AJ968" si="4634">SUM(AC723)</f>
        <v>0</v>
      </c>
      <c r="AD968" s="569">
        <f t="shared" si="4634"/>
        <v>0</v>
      </c>
      <c r="AE968" s="569">
        <f t="shared" si="4634"/>
        <v>0</v>
      </c>
      <c r="AF968" s="569">
        <f t="shared" si="4634"/>
        <v>0</v>
      </c>
      <c r="AG968" s="569">
        <f t="shared" si="4634"/>
        <v>0</v>
      </c>
      <c r="AH968" s="569">
        <f t="shared" si="4634"/>
        <v>0</v>
      </c>
      <c r="AI968" s="569">
        <f t="shared" si="4634"/>
        <v>0</v>
      </c>
      <c r="AJ968" s="569">
        <f t="shared" si="4634"/>
        <v>0</v>
      </c>
      <c r="AK968" s="568"/>
      <c r="AL968" s="569">
        <f t="shared" ref="AL968:AT968" si="4635">SUM(AL723)</f>
        <v>0</v>
      </c>
      <c r="AM968" s="569">
        <f t="shared" si="4635"/>
        <v>0</v>
      </c>
      <c r="AN968" s="569">
        <f t="shared" si="4635"/>
        <v>0</v>
      </c>
      <c r="AO968" s="569">
        <f t="shared" si="4635"/>
        <v>0</v>
      </c>
      <c r="AP968" s="569">
        <f t="shared" si="4635"/>
        <v>0</v>
      </c>
      <c r="AQ968" s="569">
        <f t="shared" si="4635"/>
        <v>0</v>
      </c>
      <c r="AR968" s="569">
        <f t="shared" si="4635"/>
        <v>0</v>
      </c>
      <c r="AS968" s="569">
        <f t="shared" si="4635"/>
        <v>0</v>
      </c>
      <c r="AT968" s="569">
        <f t="shared" si="4635"/>
        <v>0</v>
      </c>
      <c r="AU968" s="569">
        <f t="shared" ref="AU968:BB968" si="4636">SUM(AU723)</f>
        <v>0</v>
      </c>
      <c r="AV968" s="569">
        <f t="shared" si="4636"/>
        <v>0</v>
      </c>
      <c r="AW968" s="569">
        <f t="shared" si="4636"/>
        <v>0</v>
      </c>
      <c r="AX968" s="569">
        <f t="shared" si="4636"/>
        <v>0</v>
      </c>
      <c r="AY968" s="569">
        <f t="shared" si="4636"/>
        <v>0</v>
      </c>
      <c r="AZ968" s="569">
        <f t="shared" si="4636"/>
        <v>0</v>
      </c>
      <c r="BA968" s="569">
        <f t="shared" si="4636"/>
        <v>0</v>
      </c>
      <c r="BB968" s="569">
        <f t="shared" si="4636"/>
        <v>0</v>
      </c>
      <c r="BC968" s="568"/>
      <c r="BD968" s="569">
        <f t="shared" ref="BD968:BL968" si="4637">SUM(BD723)</f>
        <v>0</v>
      </c>
      <c r="BE968" s="569">
        <f t="shared" si="4637"/>
        <v>0</v>
      </c>
      <c r="BF968" s="569">
        <f t="shared" si="4637"/>
        <v>0</v>
      </c>
      <c r="BG968" s="569">
        <f t="shared" si="4637"/>
        <v>0</v>
      </c>
      <c r="BH968" s="569">
        <f t="shared" si="4637"/>
        <v>0</v>
      </c>
      <c r="BI968" s="569">
        <f t="shared" si="4637"/>
        <v>0</v>
      </c>
      <c r="BJ968" s="569">
        <f t="shared" si="4637"/>
        <v>0</v>
      </c>
      <c r="BK968" s="569">
        <f t="shared" si="4637"/>
        <v>0</v>
      </c>
      <c r="BL968" s="569">
        <f t="shared" si="4637"/>
        <v>0</v>
      </c>
      <c r="BM968" s="569">
        <f t="shared" ref="BM968:BT968" si="4638">SUM(BM723)</f>
        <v>0</v>
      </c>
      <c r="BN968" s="569">
        <f t="shared" si="4638"/>
        <v>0</v>
      </c>
      <c r="BO968" s="569">
        <f t="shared" si="4638"/>
        <v>0</v>
      </c>
      <c r="BP968" s="569">
        <f t="shared" si="4638"/>
        <v>0</v>
      </c>
      <c r="BQ968" s="569">
        <f t="shared" si="4638"/>
        <v>0</v>
      </c>
      <c r="BR968" s="569">
        <f t="shared" si="4638"/>
        <v>0</v>
      </c>
      <c r="BS968" s="569">
        <f t="shared" si="4638"/>
        <v>0</v>
      </c>
      <c r="BT968" s="569">
        <f t="shared" si="4638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8">
        <f t="shared" ref="CD968:CS969" si="463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9">
        <f t="shared" si="4639"/>
        <v>0</v>
      </c>
      <c r="CF968" s="1110">
        <f t="shared" si="4639"/>
        <v>0</v>
      </c>
      <c r="CG968" s="1110">
        <f t="shared" si="4639"/>
        <v>0</v>
      </c>
      <c r="CH968" s="1110">
        <f t="shared" si="4639"/>
        <v>0</v>
      </c>
      <c r="CI968" s="1110">
        <f t="shared" si="4639"/>
        <v>0</v>
      </c>
      <c r="CJ968" s="1110">
        <f t="shared" si="4639"/>
        <v>0</v>
      </c>
      <c r="CK968" s="1111">
        <f t="shared" si="4639"/>
        <v>0</v>
      </c>
      <c r="CL968" s="1111">
        <f t="shared" si="4639"/>
        <v>0</v>
      </c>
      <c r="CM968" s="1111">
        <f t="shared" si="4639"/>
        <v>0</v>
      </c>
      <c r="CN968" s="1110">
        <f t="shared" si="4639"/>
        <v>0</v>
      </c>
      <c r="CO968" s="1110">
        <f t="shared" si="4639"/>
        <v>0</v>
      </c>
      <c r="CP968" s="1110">
        <f t="shared" si="4639"/>
        <v>0</v>
      </c>
      <c r="CQ968" s="1110">
        <f t="shared" si="4639"/>
        <v>0</v>
      </c>
      <c r="CR968" s="1110">
        <f t="shared" si="4639"/>
        <v>0</v>
      </c>
      <c r="CS968" s="1109">
        <f t="shared" si="4639"/>
        <v>0</v>
      </c>
      <c r="CT968" s="1112">
        <f t="shared" ref="CE968:CT969" si="464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4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41"/>
        <v>0</v>
      </c>
      <c r="CW968" s="326">
        <f t="shared" si="4641"/>
        <v>0</v>
      </c>
      <c r="CX968" s="326">
        <f t="shared" si="4641"/>
        <v>0</v>
      </c>
      <c r="CY968" s="326">
        <f t="shared" si="4641"/>
        <v>0</v>
      </c>
      <c r="CZ968" s="326">
        <f t="shared" si="4641"/>
        <v>0</v>
      </c>
      <c r="DA968" s="326">
        <f t="shared" si="4641"/>
        <v>0</v>
      </c>
      <c r="DB968" s="327">
        <f t="shared" si="4641"/>
        <v>0</v>
      </c>
      <c r="DC968" s="327">
        <f t="shared" si="4641"/>
        <v>0</v>
      </c>
      <c r="DD968" s="327">
        <f t="shared" si="4641"/>
        <v>0</v>
      </c>
      <c r="DE968" s="326">
        <f t="shared" ref="DE968:DK969" si="464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42"/>
        <v>0</v>
      </c>
      <c r="DG968" s="326">
        <f t="shared" si="4642"/>
        <v>0</v>
      </c>
      <c r="DH968" s="326">
        <f t="shared" si="4642"/>
        <v>0</v>
      </c>
      <c r="DI968" s="326">
        <f t="shared" si="4642"/>
        <v>0</v>
      </c>
      <c r="DJ968" s="325">
        <f t="shared" si="4642"/>
        <v>0</v>
      </c>
      <c r="DK968" s="324">
        <f t="shared" si="4642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43">SUM(B736)</f>
        <v>0</v>
      </c>
      <c r="C969" s="569">
        <f t="shared" si="4643"/>
        <v>0</v>
      </c>
      <c r="D969" s="569">
        <f t="shared" si="4643"/>
        <v>0</v>
      </c>
      <c r="E969" s="569">
        <f t="shared" si="4643"/>
        <v>0</v>
      </c>
      <c r="F969" s="569">
        <f t="shared" si="4643"/>
        <v>0</v>
      </c>
      <c r="G969" s="569">
        <f t="shared" si="4643"/>
        <v>0</v>
      </c>
      <c r="H969" s="569">
        <f t="shared" si="4643"/>
        <v>0</v>
      </c>
      <c r="I969" s="569">
        <f t="shared" si="4643"/>
        <v>0</v>
      </c>
      <c r="J969" s="569">
        <f t="shared" si="4643"/>
        <v>0</v>
      </c>
      <c r="K969" s="569">
        <f t="shared" ref="K969:R969" si="4644">SUM(K736)</f>
        <v>0</v>
      </c>
      <c r="L969" s="569">
        <f t="shared" si="4644"/>
        <v>0</v>
      </c>
      <c r="M969" s="569">
        <f t="shared" si="4644"/>
        <v>0</v>
      </c>
      <c r="N969" s="569">
        <f t="shared" si="4644"/>
        <v>0</v>
      </c>
      <c r="O969" s="569">
        <f t="shared" si="4644"/>
        <v>0</v>
      </c>
      <c r="P969" s="569">
        <f t="shared" si="4644"/>
        <v>0</v>
      </c>
      <c r="Q969" s="569">
        <f t="shared" si="4644"/>
        <v>0</v>
      </c>
      <c r="R969" s="569">
        <f t="shared" si="4644"/>
        <v>0</v>
      </c>
      <c r="S969" s="568"/>
      <c r="T969" s="569">
        <f t="shared" ref="T969:AB969" si="4645">SUM(T736)</f>
        <v>0</v>
      </c>
      <c r="U969" s="569">
        <f t="shared" si="4645"/>
        <v>0</v>
      </c>
      <c r="V969" s="569">
        <f t="shared" si="4645"/>
        <v>0</v>
      </c>
      <c r="W969" s="569">
        <f t="shared" si="4645"/>
        <v>0</v>
      </c>
      <c r="X969" s="569">
        <f t="shared" si="4645"/>
        <v>0</v>
      </c>
      <c r="Y969" s="569">
        <f t="shared" si="4645"/>
        <v>0</v>
      </c>
      <c r="Z969" s="569">
        <f t="shared" si="4645"/>
        <v>0</v>
      </c>
      <c r="AA969" s="569">
        <f t="shared" si="4645"/>
        <v>0</v>
      </c>
      <c r="AB969" s="569">
        <f t="shared" si="4645"/>
        <v>0</v>
      </c>
      <c r="AC969" s="569">
        <f t="shared" ref="AC969:AJ969" si="4646">SUM(AC736)</f>
        <v>0</v>
      </c>
      <c r="AD969" s="569">
        <f t="shared" si="4646"/>
        <v>0</v>
      </c>
      <c r="AE969" s="569">
        <f t="shared" si="4646"/>
        <v>0</v>
      </c>
      <c r="AF969" s="569">
        <f t="shared" si="4646"/>
        <v>0</v>
      </c>
      <c r="AG969" s="569">
        <f t="shared" si="4646"/>
        <v>0</v>
      </c>
      <c r="AH969" s="569">
        <f t="shared" si="4646"/>
        <v>0</v>
      </c>
      <c r="AI969" s="569">
        <f t="shared" si="4646"/>
        <v>0</v>
      </c>
      <c r="AJ969" s="569">
        <f t="shared" si="4646"/>
        <v>0</v>
      </c>
      <c r="AK969" s="568"/>
      <c r="AL969" s="569">
        <f t="shared" ref="AL969:AT969" si="4647">SUM(AL736)</f>
        <v>0</v>
      </c>
      <c r="AM969" s="569">
        <f t="shared" si="4647"/>
        <v>0</v>
      </c>
      <c r="AN969" s="569">
        <f t="shared" si="4647"/>
        <v>0</v>
      </c>
      <c r="AO969" s="569">
        <f t="shared" si="4647"/>
        <v>0</v>
      </c>
      <c r="AP969" s="569">
        <f t="shared" si="4647"/>
        <v>0</v>
      </c>
      <c r="AQ969" s="569">
        <f t="shared" si="4647"/>
        <v>0</v>
      </c>
      <c r="AR969" s="569">
        <f t="shared" si="4647"/>
        <v>0</v>
      </c>
      <c r="AS969" s="569">
        <f t="shared" si="4647"/>
        <v>0</v>
      </c>
      <c r="AT969" s="569">
        <f t="shared" si="4647"/>
        <v>0</v>
      </c>
      <c r="AU969" s="569">
        <f t="shared" ref="AU969:BB969" si="4648">SUM(AU736)</f>
        <v>0</v>
      </c>
      <c r="AV969" s="569">
        <f t="shared" si="4648"/>
        <v>0</v>
      </c>
      <c r="AW969" s="569">
        <f t="shared" si="4648"/>
        <v>0</v>
      </c>
      <c r="AX969" s="569">
        <f t="shared" si="4648"/>
        <v>0</v>
      </c>
      <c r="AY969" s="569">
        <f t="shared" si="4648"/>
        <v>0</v>
      </c>
      <c r="AZ969" s="569">
        <f t="shared" si="4648"/>
        <v>0</v>
      </c>
      <c r="BA969" s="569">
        <f t="shared" si="4648"/>
        <v>0</v>
      </c>
      <c r="BB969" s="569">
        <f t="shared" si="4648"/>
        <v>0</v>
      </c>
      <c r="BC969" s="568"/>
      <c r="BD969" s="569">
        <f t="shared" ref="BD969:BL969" si="4649">SUM(BD736)</f>
        <v>0</v>
      </c>
      <c r="BE969" s="569">
        <f t="shared" si="4649"/>
        <v>0</v>
      </c>
      <c r="BF969" s="569">
        <f t="shared" si="4649"/>
        <v>0</v>
      </c>
      <c r="BG969" s="569">
        <f t="shared" si="4649"/>
        <v>0</v>
      </c>
      <c r="BH969" s="569">
        <f t="shared" si="4649"/>
        <v>0</v>
      </c>
      <c r="BI969" s="569">
        <f t="shared" si="4649"/>
        <v>0</v>
      </c>
      <c r="BJ969" s="569">
        <f t="shared" si="4649"/>
        <v>0</v>
      </c>
      <c r="BK969" s="569">
        <f t="shared" si="4649"/>
        <v>0</v>
      </c>
      <c r="BL969" s="569">
        <f t="shared" si="4649"/>
        <v>0</v>
      </c>
      <c r="BM969" s="569">
        <f t="shared" ref="BM969:BT969" si="4650">SUM(BM736)</f>
        <v>0</v>
      </c>
      <c r="BN969" s="569">
        <f t="shared" si="4650"/>
        <v>0</v>
      </c>
      <c r="BO969" s="569">
        <f t="shared" si="4650"/>
        <v>0</v>
      </c>
      <c r="BP969" s="569">
        <f t="shared" si="4650"/>
        <v>0</v>
      </c>
      <c r="BQ969" s="569">
        <f t="shared" si="4650"/>
        <v>0</v>
      </c>
      <c r="BR969" s="569">
        <f t="shared" si="4650"/>
        <v>0</v>
      </c>
      <c r="BS969" s="569">
        <f t="shared" si="4650"/>
        <v>0</v>
      </c>
      <c r="BT969" s="569">
        <f t="shared" si="4650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8">
        <f t="shared" si="4639"/>
        <v>0</v>
      </c>
      <c r="CE969" s="1109">
        <f t="shared" si="4640"/>
        <v>0</v>
      </c>
      <c r="CF969" s="1110">
        <f t="shared" si="4640"/>
        <v>0</v>
      </c>
      <c r="CG969" s="1110">
        <f t="shared" si="4640"/>
        <v>0</v>
      </c>
      <c r="CH969" s="1110">
        <f t="shared" si="4640"/>
        <v>0</v>
      </c>
      <c r="CI969" s="1110">
        <f t="shared" si="4640"/>
        <v>0</v>
      </c>
      <c r="CJ969" s="1110">
        <f t="shared" si="4640"/>
        <v>0</v>
      </c>
      <c r="CK969" s="1111">
        <f t="shared" si="4640"/>
        <v>0</v>
      </c>
      <c r="CL969" s="1111">
        <f t="shared" si="4640"/>
        <v>0</v>
      </c>
      <c r="CM969" s="1111">
        <f t="shared" si="4640"/>
        <v>0</v>
      </c>
      <c r="CN969" s="1110">
        <f t="shared" si="4640"/>
        <v>0</v>
      </c>
      <c r="CO969" s="1110">
        <f t="shared" si="4640"/>
        <v>0</v>
      </c>
      <c r="CP969" s="1110">
        <f t="shared" si="4640"/>
        <v>0</v>
      </c>
      <c r="CQ969" s="1110">
        <f t="shared" si="4640"/>
        <v>0</v>
      </c>
      <c r="CR969" s="1110">
        <f t="shared" si="4640"/>
        <v>0</v>
      </c>
      <c r="CS969" s="1109">
        <f t="shared" si="4640"/>
        <v>0</v>
      </c>
      <c r="CT969" s="1112">
        <f t="shared" si="4640"/>
        <v>0</v>
      </c>
      <c r="CU969" s="324">
        <f t="shared" si="4641"/>
        <v>0</v>
      </c>
      <c r="CV969" s="325">
        <f t="shared" si="4641"/>
        <v>0</v>
      </c>
      <c r="CW969" s="326">
        <f t="shared" si="4641"/>
        <v>0</v>
      </c>
      <c r="CX969" s="326">
        <f t="shared" si="4641"/>
        <v>0</v>
      </c>
      <c r="CY969" s="326">
        <f t="shared" si="4641"/>
        <v>0</v>
      </c>
      <c r="CZ969" s="326">
        <f t="shared" si="4641"/>
        <v>0</v>
      </c>
      <c r="DA969" s="326">
        <f t="shared" si="4641"/>
        <v>0</v>
      </c>
      <c r="DB969" s="327">
        <f t="shared" si="4641"/>
        <v>0</v>
      </c>
      <c r="DC969" s="327">
        <f t="shared" si="4641"/>
        <v>0</v>
      </c>
      <c r="DD969" s="327">
        <f t="shared" si="4641"/>
        <v>0</v>
      </c>
      <c r="DE969" s="326">
        <f t="shared" si="4642"/>
        <v>0</v>
      </c>
      <c r="DF969" s="326">
        <f t="shared" si="4642"/>
        <v>0</v>
      </c>
      <c r="DG969" s="326">
        <f t="shared" si="4642"/>
        <v>0</v>
      </c>
      <c r="DH969" s="326">
        <f t="shared" si="4642"/>
        <v>0</v>
      </c>
      <c r="DI969" s="326">
        <f t="shared" si="4642"/>
        <v>0</v>
      </c>
      <c r="DJ969" s="325">
        <f t="shared" si="4642"/>
        <v>0</v>
      </c>
      <c r="DK969" s="324">
        <f t="shared" si="4642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8"/>
      <c r="CE970" s="1119"/>
      <c r="CF970" s="1119"/>
      <c r="CG970" s="1119"/>
      <c r="CH970" s="1119"/>
      <c r="CI970" s="1119"/>
      <c r="CJ970" s="1119"/>
      <c r="CK970" s="1119"/>
      <c r="CL970" s="1119"/>
      <c r="CM970" s="1119"/>
      <c r="CN970" s="1119"/>
      <c r="CO970" s="1119"/>
      <c r="CP970" s="1119"/>
      <c r="CQ970" s="1119"/>
      <c r="CR970" s="1119"/>
      <c r="CS970" s="1119"/>
      <c r="CT970" s="1120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51">SUM(B731)</f>
        <v>0</v>
      </c>
      <c r="C971" s="569">
        <f t="shared" si="4651"/>
        <v>0</v>
      </c>
      <c r="D971" s="569">
        <f t="shared" si="4651"/>
        <v>0</v>
      </c>
      <c r="E971" s="569">
        <f t="shared" si="4651"/>
        <v>0</v>
      </c>
      <c r="F971" s="569">
        <f t="shared" si="4651"/>
        <v>0</v>
      </c>
      <c r="G971" s="569">
        <f t="shared" si="4651"/>
        <v>0</v>
      </c>
      <c r="H971" s="569">
        <f t="shared" si="4651"/>
        <v>0</v>
      </c>
      <c r="I971" s="569">
        <f t="shared" si="4651"/>
        <v>0</v>
      </c>
      <c r="J971" s="569">
        <f t="shared" si="4651"/>
        <v>0</v>
      </c>
      <c r="K971" s="569">
        <f t="shared" ref="K971:R971" si="4652">SUM(K731)</f>
        <v>0</v>
      </c>
      <c r="L971" s="569">
        <f t="shared" si="4652"/>
        <v>0</v>
      </c>
      <c r="M971" s="569">
        <f t="shared" si="4652"/>
        <v>0</v>
      </c>
      <c r="N971" s="569">
        <f t="shared" si="4652"/>
        <v>0</v>
      </c>
      <c r="O971" s="569">
        <f t="shared" si="4652"/>
        <v>0</v>
      </c>
      <c r="P971" s="569">
        <f t="shared" si="4652"/>
        <v>0</v>
      </c>
      <c r="Q971" s="569">
        <f t="shared" si="4652"/>
        <v>0</v>
      </c>
      <c r="R971" s="569">
        <f t="shared" si="4652"/>
        <v>0</v>
      </c>
      <c r="S971" s="568"/>
      <c r="T971" s="569">
        <f t="shared" ref="T971:AB971" si="4653">SUM(T731)</f>
        <v>0</v>
      </c>
      <c r="U971" s="569">
        <f t="shared" si="4653"/>
        <v>0</v>
      </c>
      <c r="V971" s="569">
        <f t="shared" si="4653"/>
        <v>0</v>
      </c>
      <c r="W971" s="569">
        <f t="shared" si="4653"/>
        <v>0</v>
      </c>
      <c r="X971" s="569">
        <f t="shared" si="4653"/>
        <v>0</v>
      </c>
      <c r="Y971" s="569">
        <f t="shared" si="4653"/>
        <v>0</v>
      </c>
      <c r="Z971" s="569">
        <f t="shared" si="4653"/>
        <v>0</v>
      </c>
      <c r="AA971" s="569">
        <f t="shared" si="4653"/>
        <v>0</v>
      </c>
      <c r="AB971" s="569">
        <f t="shared" si="4653"/>
        <v>0</v>
      </c>
      <c r="AC971" s="569">
        <f t="shared" ref="AC971:AJ971" si="4654">SUM(AC731)</f>
        <v>0</v>
      </c>
      <c r="AD971" s="569">
        <f t="shared" si="4654"/>
        <v>0</v>
      </c>
      <c r="AE971" s="569">
        <f t="shared" si="4654"/>
        <v>0</v>
      </c>
      <c r="AF971" s="569">
        <f t="shared" si="4654"/>
        <v>0</v>
      </c>
      <c r="AG971" s="569">
        <f t="shared" si="4654"/>
        <v>0</v>
      </c>
      <c r="AH971" s="569">
        <f t="shared" si="4654"/>
        <v>0</v>
      </c>
      <c r="AI971" s="569">
        <f t="shared" si="4654"/>
        <v>0</v>
      </c>
      <c r="AJ971" s="569">
        <f t="shared" si="4654"/>
        <v>0</v>
      </c>
      <c r="AK971" s="568"/>
      <c r="AL971" s="569">
        <f t="shared" ref="AL971:AT971" si="4655">SUM(AL731)</f>
        <v>0</v>
      </c>
      <c r="AM971" s="569">
        <f t="shared" si="4655"/>
        <v>0</v>
      </c>
      <c r="AN971" s="569">
        <f t="shared" si="4655"/>
        <v>0</v>
      </c>
      <c r="AO971" s="569">
        <f t="shared" si="4655"/>
        <v>0</v>
      </c>
      <c r="AP971" s="569">
        <f t="shared" si="4655"/>
        <v>0</v>
      </c>
      <c r="AQ971" s="569">
        <f t="shared" si="4655"/>
        <v>0</v>
      </c>
      <c r="AR971" s="569">
        <f t="shared" si="4655"/>
        <v>0</v>
      </c>
      <c r="AS971" s="569">
        <f t="shared" si="4655"/>
        <v>0</v>
      </c>
      <c r="AT971" s="569">
        <f t="shared" si="4655"/>
        <v>0</v>
      </c>
      <c r="AU971" s="569">
        <f t="shared" ref="AU971:BB971" si="4656">SUM(AU731)</f>
        <v>0</v>
      </c>
      <c r="AV971" s="569">
        <f t="shared" si="4656"/>
        <v>0</v>
      </c>
      <c r="AW971" s="569">
        <f t="shared" si="4656"/>
        <v>0</v>
      </c>
      <c r="AX971" s="569">
        <f t="shared" si="4656"/>
        <v>0</v>
      </c>
      <c r="AY971" s="569">
        <f t="shared" si="4656"/>
        <v>0</v>
      </c>
      <c r="AZ971" s="569">
        <f t="shared" si="4656"/>
        <v>0</v>
      </c>
      <c r="BA971" s="569">
        <f t="shared" si="4656"/>
        <v>0</v>
      </c>
      <c r="BB971" s="569">
        <f t="shared" si="4656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57">SUM(BH731)</f>
        <v>0</v>
      </c>
      <c r="BI971" s="569">
        <f t="shared" si="4657"/>
        <v>0</v>
      </c>
      <c r="BJ971" s="569">
        <f t="shared" si="4657"/>
        <v>0</v>
      </c>
      <c r="BK971" s="569">
        <f t="shared" ref="BK971:BL971" si="4658">SUM(BK731)</f>
        <v>0</v>
      </c>
      <c r="BL971" s="569">
        <f t="shared" si="4658"/>
        <v>0</v>
      </c>
      <c r="BM971" s="569">
        <f t="shared" ref="BM971:BT971" si="4659">SUM(BM731)</f>
        <v>0</v>
      </c>
      <c r="BN971" s="569">
        <f t="shared" si="4659"/>
        <v>0</v>
      </c>
      <c r="BO971" s="569">
        <f t="shared" si="4659"/>
        <v>0</v>
      </c>
      <c r="BP971" s="569">
        <f t="shared" si="4659"/>
        <v>0</v>
      </c>
      <c r="BQ971" s="569">
        <f t="shared" si="4659"/>
        <v>0</v>
      </c>
      <c r="BR971" s="569">
        <f t="shared" si="4659"/>
        <v>0</v>
      </c>
      <c r="BS971" s="569">
        <f t="shared" si="4659"/>
        <v>0</v>
      </c>
      <c r="BT971" s="569">
        <f t="shared" si="4659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8">
        <f t="shared" ref="CD971:CS972" si="466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9">
        <f t="shared" si="4660"/>
        <v>0</v>
      </c>
      <c r="CF971" s="1110">
        <f t="shared" si="4660"/>
        <v>0</v>
      </c>
      <c r="CG971" s="1110">
        <f t="shared" si="4660"/>
        <v>0</v>
      </c>
      <c r="CH971" s="1110">
        <f t="shared" si="4660"/>
        <v>0</v>
      </c>
      <c r="CI971" s="1110">
        <f t="shared" si="4660"/>
        <v>0</v>
      </c>
      <c r="CJ971" s="1110">
        <f t="shared" si="4660"/>
        <v>0</v>
      </c>
      <c r="CK971" s="1111">
        <f t="shared" si="4660"/>
        <v>0</v>
      </c>
      <c r="CL971" s="1111">
        <f t="shared" si="4660"/>
        <v>0</v>
      </c>
      <c r="CM971" s="1111">
        <f t="shared" si="4660"/>
        <v>0</v>
      </c>
      <c r="CN971" s="1110">
        <f t="shared" si="4660"/>
        <v>0</v>
      </c>
      <c r="CO971" s="1110">
        <f t="shared" si="4660"/>
        <v>0</v>
      </c>
      <c r="CP971" s="1110">
        <f t="shared" si="4660"/>
        <v>0</v>
      </c>
      <c r="CQ971" s="1110">
        <f t="shared" si="4660"/>
        <v>0</v>
      </c>
      <c r="CR971" s="1110">
        <f t="shared" si="4660"/>
        <v>0</v>
      </c>
      <c r="CS971" s="1109">
        <f t="shared" si="4660"/>
        <v>0</v>
      </c>
      <c r="CT971" s="1112">
        <f t="shared" ref="CE971:CT972" si="466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6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62"/>
        <v>0</v>
      </c>
      <c r="CW971" s="326">
        <f t="shared" si="4662"/>
        <v>0</v>
      </c>
      <c r="CX971" s="326">
        <f t="shared" si="4662"/>
        <v>0</v>
      </c>
      <c r="CY971" s="326">
        <f t="shared" si="4662"/>
        <v>0</v>
      </c>
      <c r="CZ971" s="326">
        <f t="shared" si="4662"/>
        <v>0</v>
      </c>
      <c r="DA971" s="326">
        <f t="shared" si="4662"/>
        <v>0</v>
      </c>
      <c r="DB971" s="327">
        <f t="shared" si="4662"/>
        <v>0</v>
      </c>
      <c r="DC971" s="327">
        <f t="shared" si="4662"/>
        <v>0</v>
      </c>
      <c r="DD971" s="327">
        <f t="shared" si="4662"/>
        <v>0</v>
      </c>
      <c r="DE971" s="326">
        <f t="shared" ref="DE971:DK972" si="466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63"/>
        <v>0</v>
      </c>
      <c r="DG971" s="326">
        <f t="shared" si="4663"/>
        <v>0</v>
      </c>
      <c r="DH971" s="326">
        <f t="shared" si="4663"/>
        <v>0</v>
      </c>
      <c r="DI971" s="326">
        <f t="shared" si="4663"/>
        <v>0</v>
      </c>
      <c r="DJ971" s="325">
        <f t="shared" si="4663"/>
        <v>0</v>
      </c>
      <c r="DK971" s="324">
        <f t="shared" si="4663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64">SUM(B754)</f>
        <v>80</v>
      </c>
      <c r="C972" s="569">
        <f t="shared" si="4664"/>
        <v>675</v>
      </c>
      <c r="D972" s="569">
        <f t="shared" si="4664"/>
        <v>228</v>
      </c>
      <c r="E972" s="569">
        <f t="shared" si="4664"/>
        <v>0</v>
      </c>
      <c r="F972" s="569">
        <f t="shared" si="4664"/>
        <v>911</v>
      </c>
      <c r="G972" s="569">
        <f t="shared" si="4664"/>
        <v>1350</v>
      </c>
      <c r="H972" s="569">
        <f t="shared" si="4664"/>
        <v>0</v>
      </c>
      <c r="I972" s="569">
        <f t="shared" si="4664"/>
        <v>0</v>
      </c>
      <c r="J972" s="569">
        <f t="shared" si="4664"/>
        <v>780</v>
      </c>
      <c r="K972" s="569">
        <f t="shared" ref="K972:R972" si="4665">SUM(K754)</f>
        <v>0</v>
      </c>
      <c r="L972" s="569">
        <f t="shared" si="4665"/>
        <v>0</v>
      </c>
      <c r="M972" s="569">
        <f t="shared" si="4665"/>
        <v>0</v>
      </c>
      <c r="N972" s="569">
        <f t="shared" si="4665"/>
        <v>0</v>
      </c>
      <c r="O972" s="569">
        <f t="shared" si="4665"/>
        <v>0</v>
      </c>
      <c r="P972" s="569">
        <f t="shared" si="4665"/>
        <v>0</v>
      </c>
      <c r="Q972" s="569">
        <f t="shared" si="4665"/>
        <v>0</v>
      </c>
      <c r="R972" s="569">
        <f t="shared" si="4665"/>
        <v>0</v>
      </c>
      <c r="S972" s="568"/>
      <c r="T972" s="569">
        <f t="shared" ref="T972:AB972" si="4666">SUM(T754)</f>
        <v>1000</v>
      </c>
      <c r="U972" s="569">
        <f t="shared" si="4666"/>
        <v>0</v>
      </c>
      <c r="V972" s="569">
        <f t="shared" si="4666"/>
        <v>0</v>
      </c>
      <c r="W972" s="569">
        <f t="shared" si="4666"/>
        <v>610</v>
      </c>
      <c r="X972" s="569">
        <f t="shared" si="4666"/>
        <v>600</v>
      </c>
      <c r="Y972" s="569">
        <f t="shared" si="4666"/>
        <v>540</v>
      </c>
      <c r="Z972" s="569">
        <f t="shared" si="4666"/>
        <v>495</v>
      </c>
      <c r="AA972" s="569">
        <f t="shared" si="4666"/>
        <v>270</v>
      </c>
      <c r="AB972" s="569">
        <f t="shared" si="4666"/>
        <v>1536</v>
      </c>
      <c r="AC972" s="569">
        <f t="shared" ref="AC972:AJ972" si="4667">SUM(AC754)</f>
        <v>0</v>
      </c>
      <c r="AD972" s="569">
        <f t="shared" si="4667"/>
        <v>0</v>
      </c>
      <c r="AE972" s="569">
        <f t="shared" si="4667"/>
        <v>0</v>
      </c>
      <c r="AF972" s="569">
        <f t="shared" si="4667"/>
        <v>0</v>
      </c>
      <c r="AG972" s="569">
        <f t="shared" si="4667"/>
        <v>0</v>
      </c>
      <c r="AH972" s="569">
        <f t="shared" si="4667"/>
        <v>0</v>
      </c>
      <c r="AI972" s="569">
        <f t="shared" si="4667"/>
        <v>0</v>
      </c>
      <c r="AJ972" s="569">
        <f t="shared" si="4667"/>
        <v>0</v>
      </c>
      <c r="AK972" s="568"/>
      <c r="AL972" s="569">
        <f t="shared" ref="AL972:AT972" si="4668">SUM(AL754)</f>
        <v>0</v>
      </c>
      <c r="AM972" s="569">
        <f t="shared" si="4668"/>
        <v>3840</v>
      </c>
      <c r="AN972" s="569">
        <f t="shared" si="4668"/>
        <v>0</v>
      </c>
      <c r="AO972" s="569">
        <f t="shared" si="4668"/>
        <v>0</v>
      </c>
      <c r="AP972" s="569">
        <f t="shared" si="4668"/>
        <v>0</v>
      </c>
      <c r="AQ972" s="569">
        <f t="shared" si="4668"/>
        <v>2880</v>
      </c>
      <c r="AR972" s="569">
        <f t="shared" si="4668"/>
        <v>0</v>
      </c>
      <c r="AS972" s="569">
        <f t="shared" si="4668"/>
        <v>0</v>
      </c>
      <c r="AT972" s="569">
        <f t="shared" si="4668"/>
        <v>0</v>
      </c>
      <c r="AU972" s="569">
        <f t="shared" ref="AU972:BB972" si="4669">SUM(AU754)</f>
        <v>0</v>
      </c>
      <c r="AV972" s="569">
        <f t="shared" si="4669"/>
        <v>0</v>
      </c>
      <c r="AW972" s="569">
        <f t="shared" si="4669"/>
        <v>0</v>
      </c>
      <c r="AX972" s="569">
        <f t="shared" si="4669"/>
        <v>0</v>
      </c>
      <c r="AY972" s="569">
        <f t="shared" si="4669"/>
        <v>0</v>
      </c>
      <c r="AZ972" s="569">
        <f t="shared" si="4669"/>
        <v>0</v>
      </c>
      <c r="BA972" s="569">
        <f t="shared" si="4669"/>
        <v>0</v>
      </c>
      <c r="BB972" s="569">
        <f t="shared" si="4669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670">SUM(BH754)</f>
        <v>4032</v>
      </c>
      <c r="BI972" s="569">
        <f t="shared" si="4670"/>
        <v>3600</v>
      </c>
      <c r="BJ972" s="569">
        <f t="shared" si="4670"/>
        <v>0</v>
      </c>
      <c r="BK972" s="569">
        <f t="shared" ref="BK972:BL972" si="4671">SUM(BK754)</f>
        <v>0</v>
      </c>
      <c r="BL972" s="569">
        <f t="shared" si="4671"/>
        <v>0</v>
      </c>
      <c r="BM972" s="569">
        <f t="shared" ref="BM972:BT972" si="4672">SUM(BM754)</f>
        <v>0</v>
      </c>
      <c r="BN972" s="569">
        <f t="shared" si="4672"/>
        <v>0</v>
      </c>
      <c r="BO972" s="569">
        <f t="shared" si="4672"/>
        <v>0</v>
      </c>
      <c r="BP972" s="569">
        <f t="shared" si="4672"/>
        <v>0</v>
      </c>
      <c r="BQ972" s="569">
        <f t="shared" si="4672"/>
        <v>0</v>
      </c>
      <c r="BR972" s="569">
        <f t="shared" si="4672"/>
        <v>0</v>
      </c>
      <c r="BS972" s="569">
        <f t="shared" si="4672"/>
        <v>0</v>
      </c>
      <c r="BT972" s="569">
        <f t="shared" si="4672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8">
        <f t="shared" si="4660"/>
        <v>0</v>
      </c>
      <c r="CE972" s="1109">
        <f t="shared" si="4661"/>
        <v>0</v>
      </c>
      <c r="CF972" s="1110">
        <f t="shared" si="4661"/>
        <v>0</v>
      </c>
      <c r="CG972" s="1110">
        <f t="shared" si="4661"/>
        <v>0</v>
      </c>
      <c r="CH972" s="1110">
        <f t="shared" si="4661"/>
        <v>0</v>
      </c>
      <c r="CI972" s="1110">
        <f t="shared" si="4661"/>
        <v>0</v>
      </c>
      <c r="CJ972" s="1110">
        <f t="shared" si="4661"/>
        <v>0</v>
      </c>
      <c r="CK972" s="1111">
        <f t="shared" si="4661"/>
        <v>0</v>
      </c>
      <c r="CL972" s="1111">
        <f t="shared" si="4661"/>
        <v>0</v>
      </c>
      <c r="CM972" s="1111">
        <f t="shared" si="4661"/>
        <v>0</v>
      </c>
      <c r="CN972" s="1110">
        <f t="shared" si="4661"/>
        <v>0</v>
      </c>
      <c r="CO972" s="1110">
        <f t="shared" si="4661"/>
        <v>0</v>
      </c>
      <c r="CP972" s="1110">
        <f t="shared" si="4661"/>
        <v>0</v>
      </c>
      <c r="CQ972" s="1110">
        <f t="shared" si="4661"/>
        <v>1848</v>
      </c>
      <c r="CR972" s="1110">
        <f t="shared" si="4661"/>
        <v>3600</v>
      </c>
      <c r="CS972" s="1109">
        <f t="shared" si="4661"/>
        <v>4032</v>
      </c>
      <c r="CT972" s="1112">
        <f t="shared" si="4661"/>
        <v>9000</v>
      </c>
      <c r="CU972" s="324">
        <f t="shared" si="4662"/>
        <v>0</v>
      </c>
      <c r="CV972" s="325">
        <f t="shared" si="4662"/>
        <v>0</v>
      </c>
      <c r="CW972" s="326">
        <f t="shared" si="4662"/>
        <v>0</v>
      </c>
      <c r="CX972" s="326">
        <f t="shared" si="4662"/>
        <v>0</v>
      </c>
      <c r="CY972" s="326">
        <f t="shared" si="4662"/>
        <v>0</v>
      </c>
      <c r="CZ972" s="326">
        <f t="shared" si="4662"/>
        <v>0</v>
      </c>
      <c r="DA972" s="326">
        <f t="shared" si="4662"/>
        <v>0</v>
      </c>
      <c r="DB972" s="327">
        <f t="shared" si="4662"/>
        <v>0</v>
      </c>
      <c r="DC972" s="327">
        <f t="shared" si="4662"/>
        <v>0</v>
      </c>
      <c r="DD972" s="327">
        <f t="shared" si="4662"/>
        <v>0</v>
      </c>
      <c r="DE972" s="326">
        <f t="shared" si="4663"/>
        <v>0</v>
      </c>
      <c r="DF972" s="326">
        <f t="shared" si="4663"/>
        <v>0</v>
      </c>
      <c r="DG972" s="326">
        <f t="shared" si="4663"/>
        <v>0</v>
      </c>
      <c r="DH972" s="326">
        <f t="shared" si="4663"/>
        <v>1848</v>
      </c>
      <c r="DI972" s="326">
        <f t="shared" si="4663"/>
        <v>3600</v>
      </c>
      <c r="DJ972" s="325">
        <f t="shared" si="4663"/>
        <v>4032</v>
      </c>
      <c r="DK972" s="324">
        <f t="shared" si="4663"/>
        <v>9000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8"/>
      <c r="CE973" s="1119"/>
      <c r="CF973" s="1119"/>
      <c r="CG973" s="1119"/>
      <c r="CH973" s="1119"/>
      <c r="CI973" s="1119"/>
      <c r="CJ973" s="1119"/>
      <c r="CK973" s="1119"/>
      <c r="CL973" s="1119"/>
      <c r="CM973" s="1119"/>
      <c r="CN973" s="1119"/>
      <c r="CO973" s="1119"/>
      <c r="CP973" s="1119"/>
      <c r="CQ973" s="1119"/>
      <c r="CR973" s="1119"/>
      <c r="CS973" s="1119"/>
      <c r="CT973" s="1120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673">SUM(B759)</f>
        <v>960</v>
      </c>
      <c r="C974" s="569">
        <f t="shared" si="4673"/>
        <v>0</v>
      </c>
      <c r="D974" s="569">
        <f t="shared" si="4673"/>
        <v>240</v>
      </c>
      <c r="E974" s="569">
        <f t="shared" si="4673"/>
        <v>576</v>
      </c>
      <c r="F974" s="569">
        <f t="shared" si="4673"/>
        <v>0</v>
      </c>
      <c r="G974" s="569">
        <f t="shared" si="4673"/>
        <v>0</v>
      </c>
      <c r="H974" s="569">
        <f t="shared" si="4673"/>
        <v>640</v>
      </c>
      <c r="I974" s="569">
        <f t="shared" si="4673"/>
        <v>0</v>
      </c>
      <c r="J974" s="569">
        <f t="shared" si="4673"/>
        <v>768</v>
      </c>
      <c r="K974" s="569">
        <f t="shared" ref="K974:R974" si="4674">SUM(K759)</f>
        <v>0</v>
      </c>
      <c r="L974" s="569">
        <f t="shared" si="4674"/>
        <v>0</v>
      </c>
      <c r="M974" s="569">
        <f t="shared" si="4674"/>
        <v>0</v>
      </c>
      <c r="N974" s="569">
        <f t="shared" si="4674"/>
        <v>0</v>
      </c>
      <c r="O974" s="569">
        <f t="shared" si="4674"/>
        <v>0</v>
      </c>
      <c r="P974" s="569">
        <f t="shared" si="4674"/>
        <v>0</v>
      </c>
      <c r="Q974" s="569">
        <f t="shared" si="4674"/>
        <v>0</v>
      </c>
      <c r="R974" s="569">
        <f t="shared" si="4674"/>
        <v>0</v>
      </c>
      <c r="S974" s="568"/>
      <c r="T974" s="569">
        <f t="shared" ref="T974:AB974" si="4675">SUM(T759)</f>
        <v>600</v>
      </c>
      <c r="U974" s="569">
        <f t="shared" si="4675"/>
        <v>320</v>
      </c>
      <c r="V974" s="569">
        <f t="shared" si="4675"/>
        <v>840</v>
      </c>
      <c r="W974" s="569">
        <f t="shared" si="4675"/>
        <v>470</v>
      </c>
      <c r="X974" s="569">
        <f t="shared" si="4675"/>
        <v>800</v>
      </c>
      <c r="Y974" s="569">
        <f t="shared" si="4675"/>
        <v>375</v>
      </c>
      <c r="Z974" s="569">
        <f t="shared" si="4675"/>
        <v>300</v>
      </c>
      <c r="AA974" s="569">
        <f t="shared" si="4675"/>
        <v>100</v>
      </c>
      <c r="AB974" s="569">
        <f t="shared" si="4675"/>
        <v>720</v>
      </c>
      <c r="AC974" s="569">
        <f t="shared" ref="AC974:AJ974" si="4676">SUM(AC759)</f>
        <v>0</v>
      </c>
      <c r="AD974" s="569">
        <f t="shared" si="4676"/>
        <v>0</v>
      </c>
      <c r="AE974" s="569">
        <f t="shared" si="4676"/>
        <v>0</v>
      </c>
      <c r="AF974" s="569">
        <f t="shared" si="4676"/>
        <v>0</v>
      </c>
      <c r="AG974" s="569">
        <f t="shared" si="4676"/>
        <v>0</v>
      </c>
      <c r="AH974" s="569">
        <f t="shared" si="4676"/>
        <v>0</v>
      </c>
      <c r="AI974" s="569">
        <f t="shared" si="4676"/>
        <v>0</v>
      </c>
      <c r="AJ974" s="569">
        <f t="shared" si="4676"/>
        <v>0</v>
      </c>
      <c r="AK974" s="568"/>
      <c r="AL974" s="569">
        <f t="shared" ref="AL974:AT974" si="4677">SUM(AL759)</f>
        <v>11104</v>
      </c>
      <c r="AM974" s="569">
        <f t="shared" si="4677"/>
        <v>5280</v>
      </c>
      <c r="AN974" s="569">
        <f t="shared" si="4677"/>
        <v>8112</v>
      </c>
      <c r="AO974" s="569">
        <f t="shared" si="4677"/>
        <v>7440</v>
      </c>
      <c r="AP974" s="569">
        <f t="shared" si="4677"/>
        <v>14500</v>
      </c>
      <c r="AQ974" s="569">
        <f t="shared" si="4677"/>
        <v>5000</v>
      </c>
      <c r="AR974" s="569">
        <f t="shared" si="4677"/>
        <v>17070</v>
      </c>
      <c r="AS974" s="569">
        <f t="shared" si="4677"/>
        <v>18160</v>
      </c>
      <c r="AT974" s="569">
        <f t="shared" si="4677"/>
        <v>28201.919999999998</v>
      </c>
      <c r="AU974" s="569">
        <f t="shared" ref="AU974:BB974" si="4678">SUM(AU759)</f>
        <v>0</v>
      </c>
      <c r="AV974" s="569">
        <f t="shared" si="4678"/>
        <v>0</v>
      </c>
      <c r="AW974" s="569">
        <f t="shared" si="4678"/>
        <v>0</v>
      </c>
      <c r="AX974" s="569">
        <f t="shared" si="4678"/>
        <v>0</v>
      </c>
      <c r="AY974" s="569">
        <f t="shared" si="4678"/>
        <v>0</v>
      </c>
      <c r="AZ974" s="569">
        <f t="shared" si="4678"/>
        <v>0</v>
      </c>
      <c r="BA974" s="569">
        <f t="shared" si="4678"/>
        <v>0</v>
      </c>
      <c r="BB974" s="569">
        <f t="shared" si="4678"/>
        <v>0</v>
      </c>
      <c r="BC974" s="568"/>
      <c r="BD974" s="569">
        <f t="shared" ref="BD974:BL974" si="4679">SUM(BD759)</f>
        <v>14080</v>
      </c>
      <c r="BE974" s="569">
        <f t="shared" si="4679"/>
        <v>9000</v>
      </c>
      <c r="BF974" s="569">
        <f t="shared" si="4679"/>
        <v>15850</v>
      </c>
      <c r="BG974" s="569">
        <f t="shared" si="4679"/>
        <v>28800</v>
      </c>
      <c r="BH974" s="569">
        <f t="shared" si="4679"/>
        <v>6000</v>
      </c>
      <c r="BI974" s="569">
        <f t="shared" si="4679"/>
        <v>14010</v>
      </c>
      <c r="BJ974" s="569">
        <f t="shared" si="4679"/>
        <v>12000</v>
      </c>
      <c r="BK974" s="569">
        <f t="shared" si="4679"/>
        <v>4200</v>
      </c>
      <c r="BL974" s="569">
        <f t="shared" si="4679"/>
        <v>17520</v>
      </c>
      <c r="BM974" s="569">
        <f t="shared" ref="BM974:BT974" si="4680">SUM(BM759)</f>
        <v>0</v>
      </c>
      <c r="BN974" s="569">
        <f t="shared" si="4680"/>
        <v>0</v>
      </c>
      <c r="BO974" s="569">
        <f t="shared" si="4680"/>
        <v>0</v>
      </c>
      <c r="BP974" s="569">
        <f t="shared" si="4680"/>
        <v>0</v>
      </c>
      <c r="BQ974" s="569">
        <f t="shared" si="4680"/>
        <v>0</v>
      </c>
      <c r="BR974" s="569">
        <f t="shared" si="4680"/>
        <v>0</v>
      </c>
      <c r="BS974" s="569">
        <f t="shared" si="4680"/>
        <v>0</v>
      </c>
      <c r="BT974" s="569">
        <f t="shared" si="4680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9">
        <f t="shared" ref="CE974:CT974" si="468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10">
        <f t="shared" si="4681"/>
        <v>0</v>
      </c>
      <c r="CG974" s="1110">
        <f t="shared" si="4681"/>
        <v>0</v>
      </c>
      <c r="CH974" s="1110">
        <f t="shared" si="4681"/>
        <v>0</v>
      </c>
      <c r="CI974" s="1110">
        <f t="shared" si="4681"/>
        <v>0</v>
      </c>
      <c r="CJ974" s="1110">
        <f t="shared" si="4681"/>
        <v>0</v>
      </c>
      <c r="CK974" s="1111">
        <f t="shared" si="4681"/>
        <v>0</v>
      </c>
      <c r="CL974" s="1111">
        <f t="shared" si="4681"/>
        <v>4200</v>
      </c>
      <c r="CM974" s="1111">
        <f t="shared" si="4681"/>
        <v>6000</v>
      </c>
      <c r="CN974" s="1110">
        <f t="shared" si="4681"/>
        <v>9000</v>
      </c>
      <c r="CO974" s="1110">
        <f t="shared" si="4681"/>
        <v>12000</v>
      </c>
      <c r="CP974" s="1110">
        <f t="shared" si="4681"/>
        <v>14010</v>
      </c>
      <c r="CQ974" s="1110">
        <f t="shared" si="4681"/>
        <v>14080</v>
      </c>
      <c r="CR974" s="1110">
        <f t="shared" si="4681"/>
        <v>15850</v>
      </c>
      <c r="CS974" s="1109">
        <f t="shared" si="4681"/>
        <v>17520</v>
      </c>
      <c r="CT974" s="1112">
        <f t="shared" si="4681"/>
        <v>28800</v>
      </c>
      <c r="CU974" s="324">
        <f t="shared" ref="CU974:DK974" si="468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682"/>
        <v>0</v>
      </c>
      <c r="CW974" s="326">
        <f t="shared" si="4682"/>
        <v>0</v>
      </c>
      <c r="CX974" s="326">
        <f t="shared" si="4682"/>
        <v>0</v>
      </c>
      <c r="CY974" s="326">
        <f t="shared" si="4682"/>
        <v>0</v>
      </c>
      <c r="CZ974" s="326">
        <f t="shared" si="4682"/>
        <v>0</v>
      </c>
      <c r="DA974" s="326">
        <f t="shared" si="4682"/>
        <v>0</v>
      </c>
      <c r="DB974" s="327">
        <f t="shared" si="4682"/>
        <v>0</v>
      </c>
      <c r="DC974" s="327">
        <f t="shared" si="4682"/>
        <v>4200</v>
      </c>
      <c r="DD974" s="327">
        <f t="shared" si="4682"/>
        <v>6000</v>
      </c>
      <c r="DE974" s="326">
        <f t="shared" si="4682"/>
        <v>9000</v>
      </c>
      <c r="DF974" s="326">
        <f t="shared" si="4682"/>
        <v>12000</v>
      </c>
      <c r="DG974" s="326">
        <f t="shared" si="4682"/>
        <v>14010</v>
      </c>
      <c r="DH974" s="326">
        <f t="shared" si="4682"/>
        <v>14080</v>
      </c>
      <c r="DI974" s="326">
        <f t="shared" si="4682"/>
        <v>15850</v>
      </c>
      <c r="DJ974" s="325">
        <f t="shared" si="4682"/>
        <v>17520</v>
      </c>
      <c r="DK974" s="324">
        <f t="shared" si="4682"/>
        <v>28800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2"/>
      <c r="CE975" s="1133"/>
      <c r="CF975" s="1133"/>
      <c r="CG975" s="1133"/>
      <c r="CH975" s="1133"/>
      <c r="CI975" s="1133"/>
      <c r="CJ975" s="1133"/>
      <c r="CK975" s="1133"/>
      <c r="CL975" s="1133"/>
      <c r="CM975" s="1133"/>
      <c r="CN975" s="1133"/>
      <c r="CO975" s="1133"/>
      <c r="CP975" s="1133"/>
      <c r="CQ975" s="1133"/>
      <c r="CR975" s="1133"/>
      <c r="CS975" s="1133"/>
      <c r="CT975" s="1134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683">SUM(B742)</f>
        <v>0</v>
      </c>
      <c r="C976" s="569">
        <f t="shared" si="4683"/>
        <v>0</v>
      </c>
      <c r="D976" s="569">
        <f t="shared" si="4683"/>
        <v>0</v>
      </c>
      <c r="E976" s="569">
        <f t="shared" si="4683"/>
        <v>0</v>
      </c>
      <c r="F976" s="569">
        <f t="shared" si="4683"/>
        <v>0</v>
      </c>
      <c r="G976" s="569">
        <f t="shared" si="4683"/>
        <v>0</v>
      </c>
      <c r="H976" s="569">
        <f t="shared" si="4683"/>
        <v>0</v>
      </c>
      <c r="I976" s="569">
        <f t="shared" si="4683"/>
        <v>0</v>
      </c>
      <c r="J976" s="569">
        <f t="shared" si="4683"/>
        <v>0</v>
      </c>
      <c r="K976" s="569">
        <f t="shared" ref="K976:R976" si="4684">SUM(K742)</f>
        <v>0</v>
      </c>
      <c r="L976" s="569">
        <f t="shared" si="4684"/>
        <v>0</v>
      </c>
      <c r="M976" s="569">
        <f t="shared" si="4684"/>
        <v>0</v>
      </c>
      <c r="N976" s="569">
        <f t="shared" si="4684"/>
        <v>0</v>
      </c>
      <c r="O976" s="569">
        <f t="shared" si="4684"/>
        <v>0</v>
      </c>
      <c r="P976" s="569">
        <f t="shared" si="4684"/>
        <v>0</v>
      </c>
      <c r="Q976" s="569">
        <f t="shared" si="4684"/>
        <v>0</v>
      </c>
      <c r="R976" s="569">
        <f t="shared" si="4684"/>
        <v>0</v>
      </c>
      <c r="S976" s="568"/>
      <c r="T976" s="569">
        <f t="shared" ref="T976:AB976" si="4685">SUM(T742)</f>
        <v>0</v>
      </c>
      <c r="U976" s="569">
        <f t="shared" si="4685"/>
        <v>920</v>
      </c>
      <c r="V976" s="569">
        <f t="shared" si="4685"/>
        <v>900</v>
      </c>
      <c r="W976" s="569">
        <f t="shared" si="4685"/>
        <v>0</v>
      </c>
      <c r="X976" s="569">
        <f t="shared" si="4685"/>
        <v>0</v>
      </c>
      <c r="Y976" s="569">
        <f t="shared" si="4685"/>
        <v>0</v>
      </c>
      <c r="Z976" s="569">
        <f t="shared" si="4685"/>
        <v>0</v>
      </c>
      <c r="AA976" s="569">
        <f t="shared" si="4685"/>
        <v>0</v>
      </c>
      <c r="AB976" s="569">
        <f t="shared" si="4685"/>
        <v>0</v>
      </c>
      <c r="AC976" s="569">
        <f t="shared" ref="AC976:AJ976" si="4686">SUM(AC742)</f>
        <v>0</v>
      </c>
      <c r="AD976" s="569">
        <f t="shared" si="4686"/>
        <v>0</v>
      </c>
      <c r="AE976" s="569">
        <f t="shared" si="4686"/>
        <v>0</v>
      </c>
      <c r="AF976" s="569">
        <f t="shared" si="4686"/>
        <v>0</v>
      </c>
      <c r="AG976" s="569">
        <f t="shared" si="4686"/>
        <v>0</v>
      </c>
      <c r="AH976" s="569">
        <f t="shared" si="4686"/>
        <v>0</v>
      </c>
      <c r="AI976" s="569">
        <f t="shared" si="4686"/>
        <v>0</v>
      </c>
      <c r="AJ976" s="569">
        <f t="shared" si="4686"/>
        <v>0</v>
      </c>
      <c r="AK976" s="568"/>
      <c r="AL976" s="569">
        <f t="shared" ref="AL976:AT976" si="4687">SUM(AL742)</f>
        <v>0</v>
      </c>
      <c r="AM976" s="569">
        <f t="shared" si="4687"/>
        <v>0</v>
      </c>
      <c r="AN976" s="569">
        <f t="shared" si="4687"/>
        <v>900</v>
      </c>
      <c r="AO976" s="569">
        <f t="shared" si="4687"/>
        <v>0</v>
      </c>
      <c r="AP976" s="569">
        <f t="shared" si="4687"/>
        <v>0</v>
      </c>
      <c r="AQ976" s="569">
        <f t="shared" si="4687"/>
        <v>0</v>
      </c>
      <c r="AR976" s="569">
        <f t="shared" si="4687"/>
        <v>0</v>
      </c>
      <c r="AS976" s="569">
        <f t="shared" si="4687"/>
        <v>0</v>
      </c>
      <c r="AT976" s="569">
        <f t="shared" si="4687"/>
        <v>0</v>
      </c>
      <c r="AU976" s="569">
        <f t="shared" ref="AU976:BB976" si="4688">SUM(AU742)</f>
        <v>0</v>
      </c>
      <c r="AV976" s="569">
        <f t="shared" si="4688"/>
        <v>0</v>
      </c>
      <c r="AW976" s="569">
        <f t="shared" si="4688"/>
        <v>0</v>
      </c>
      <c r="AX976" s="569">
        <f t="shared" si="4688"/>
        <v>0</v>
      </c>
      <c r="AY976" s="569">
        <f t="shared" si="4688"/>
        <v>0</v>
      </c>
      <c r="AZ976" s="569">
        <f t="shared" si="4688"/>
        <v>0</v>
      </c>
      <c r="BA976" s="569">
        <f t="shared" si="4688"/>
        <v>0</v>
      </c>
      <c r="BB976" s="569">
        <f t="shared" si="4688"/>
        <v>0</v>
      </c>
      <c r="BC976" s="568"/>
      <c r="BD976" s="569">
        <f t="shared" ref="BD976:BL976" si="4689">SUM(BD742)</f>
        <v>0</v>
      </c>
      <c r="BE976" s="569">
        <f t="shared" si="4689"/>
        <v>0</v>
      </c>
      <c r="BF976" s="569">
        <f t="shared" si="4689"/>
        <v>0</v>
      </c>
      <c r="BG976" s="569">
        <f t="shared" si="4689"/>
        <v>0</v>
      </c>
      <c r="BH976" s="569">
        <f t="shared" si="4689"/>
        <v>0</v>
      </c>
      <c r="BI976" s="569">
        <f t="shared" si="4689"/>
        <v>0</v>
      </c>
      <c r="BJ976" s="569">
        <f t="shared" si="4689"/>
        <v>0</v>
      </c>
      <c r="BK976" s="569">
        <f t="shared" si="4689"/>
        <v>0</v>
      </c>
      <c r="BL976" s="569">
        <f t="shared" si="4689"/>
        <v>0</v>
      </c>
      <c r="BM976" s="569">
        <f t="shared" ref="BM976:BT976" si="4690">SUM(BM742)</f>
        <v>0</v>
      </c>
      <c r="BN976" s="569">
        <f t="shared" si="4690"/>
        <v>0</v>
      </c>
      <c r="BO976" s="569">
        <f t="shared" si="4690"/>
        <v>0</v>
      </c>
      <c r="BP976" s="569">
        <f t="shared" si="4690"/>
        <v>0</v>
      </c>
      <c r="BQ976" s="569">
        <f t="shared" si="4690"/>
        <v>0</v>
      </c>
      <c r="BR976" s="569">
        <f t="shared" si="4690"/>
        <v>0</v>
      </c>
      <c r="BS976" s="569">
        <f t="shared" si="4690"/>
        <v>0</v>
      </c>
      <c r="BT976" s="569">
        <f t="shared" si="4690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9">
        <f t="shared" ref="CE976:CT976" si="469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10">
        <f t="shared" si="4691"/>
        <v>0</v>
      </c>
      <c r="CG976" s="1110">
        <f t="shared" si="4691"/>
        <v>0</v>
      </c>
      <c r="CH976" s="1110">
        <f t="shared" si="4691"/>
        <v>0</v>
      </c>
      <c r="CI976" s="1110">
        <f t="shared" si="4691"/>
        <v>0</v>
      </c>
      <c r="CJ976" s="1110">
        <f t="shared" si="4691"/>
        <v>0</v>
      </c>
      <c r="CK976" s="1111">
        <f t="shared" si="4691"/>
        <v>0</v>
      </c>
      <c r="CL976" s="1111">
        <f t="shared" si="4691"/>
        <v>0</v>
      </c>
      <c r="CM976" s="1111">
        <f t="shared" si="4691"/>
        <v>0</v>
      </c>
      <c r="CN976" s="1110">
        <f t="shared" si="4691"/>
        <v>0</v>
      </c>
      <c r="CO976" s="1110">
        <f t="shared" si="4691"/>
        <v>0</v>
      </c>
      <c r="CP976" s="1110">
        <f t="shared" si="4691"/>
        <v>0</v>
      </c>
      <c r="CQ976" s="1110">
        <f t="shared" si="4691"/>
        <v>0</v>
      </c>
      <c r="CR976" s="1110">
        <f t="shared" si="4691"/>
        <v>0</v>
      </c>
      <c r="CS976" s="1109">
        <f t="shared" si="4691"/>
        <v>0</v>
      </c>
      <c r="CT976" s="1112">
        <f t="shared" si="4691"/>
        <v>0</v>
      </c>
      <c r="CU976" s="324">
        <f t="shared" ref="CU976:DK976" si="469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692"/>
        <v>0</v>
      </c>
      <c r="CW976" s="326">
        <f t="shared" si="4692"/>
        <v>0</v>
      </c>
      <c r="CX976" s="326">
        <f t="shared" si="4692"/>
        <v>0</v>
      </c>
      <c r="CY976" s="326">
        <f t="shared" si="4692"/>
        <v>0</v>
      </c>
      <c r="CZ976" s="326">
        <f t="shared" si="4692"/>
        <v>0</v>
      </c>
      <c r="DA976" s="326">
        <f t="shared" si="4692"/>
        <v>0</v>
      </c>
      <c r="DB976" s="327">
        <f t="shared" si="4692"/>
        <v>0</v>
      </c>
      <c r="DC976" s="327">
        <f t="shared" si="4692"/>
        <v>0</v>
      </c>
      <c r="DD976" s="327">
        <f t="shared" si="4692"/>
        <v>0</v>
      </c>
      <c r="DE976" s="326">
        <f t="shared" si="4692"/>
        <v>0</v>
      </c>
      <c r="DF976" s="326">
        <f t="shared" si="4692"/>
        <v>0</v>
      </c>
      <c r="DG976" s="326">
        <f t="shared" si="4692"/>
        <v>0</v>
      </c>
      <c r="DH976" s="326">
        <f t="shared" si="4692"/>
        <v>0</v>
      </c>
      <c r="DI976" s="326">
        <f t="shared" si="4692"/>
        <v>0</v>
      </c>
      <c r="DJ976" s="325">
        <f t="shared" si="4692"/>
        <v>0</v>
      </c>
      <c r="DK976" s="324">
        <f t="shared" si="4692"/>
        <v>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2"/>
      <c r="CE977" s="1133"/>
      <c r="CF977" s="1133"/>
      <c r="CG977" s="1133"/>
      <c r="CH977" s="1133"/>
      <c r="CI977" s="1133"/>
      <c r="CJ977" s="1133"/>
      <c r="CK977" s="1133"/>
      <c r="CL977" s="1133"/>
      <c r="CM977" s="1133"/>
      <c r="CN977" s="1133"/>
      <c r="CO977" s="1133"/>
      <c r="CP977" s="1133"/>
      <c r="CQ977" s="1133"/>
      <c r="CR977" s="1133"/>
      <c r="CS977" s="1133"/>
      <c r="CT977" s="1134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693">SUM(B748)</f>
        <v>0</v>
      </c>
      <c r="C978" s="569">
        <f t="shared" si="4693"/>
        <v>0</v>
      </c>
      <c r="D978" s="569">
        <f t="shared" si="4693"/>
        <v>0</v>
      </c>
      <c r="E978" s="569">
        <f t="shared" si="4693"/>
        <v>0</v>
      </c>
      <c r="F978" s="569">
        <f t="shared" si="4693"/>
        <v>0</v>
      </c>
      <c r="G978" s="569">
        <f t="shared" si="4693"/>
        <v>0</v>
      </c>
      <c r="H978" s="569">
        <f t="shared" si="4693"/>
        <v>0</v>
      </c>
      <c r="I978" s="569">
        <f t="shared" si="4693"/>
        <v>0</v>
      </c>
      <c r="J978" s="569">
        <f t="shared" si="4693"/>
        <v>0</v>
      </c>
      <c r="K978" s="569">
        <f t="shared" ref="K978:R978" si="4694">SUM(K748)</f>
        <v>0</v>
      </c>
      <c r="L978" s="569">
        <f t="shared" si="4694"/>
        <v>0</v>
      </c>
      <c r="M978" s="569">
        <f t="shared" si="4694"/>
        <v>0</v>
      </c>
      <c r="N978" s="569">
        <f t="shared" si="4694"/>
        <v>0</v>
      </c>
      <c r="O978" s="569">
        <f t="shared" si="4694"/>
        <v>0</v>
      </c>
      <c r="P978" s="569">
        <f t="shared" si="4694"/>
        <v>0</v>
      </c>
      <c r="Q978" s="569">
        <f t="shared" si="4694"/>
        <v>0</v>
      </c>
      <c r="R978" s="569">
        <f t="shared" si="4694"/>
        <v>0</v>
      </c>
      <c r="S978" s="568"/>
      <c r="T978" s="569">
        <f t="shared" ref="T978:AB978" si="4695">SUM(T748)</f>
        <v>0</v>
      </c>
      <c r="U978" s="569">
        <f t="shared" si="4695"/>
        <v>0</v>
      </c>
      <c r="V978" s="569">
        <f t="shared" si="4695"/>
        <v>0</v>
      </c>
      <c r="W978" s="569">
        <f t="shared" si="4695"/>
        <v>0</v>
      </c>
      <c r="X978" s="569">
        <f t="shared" si="4695"/>
        <v>0</v>
      </c>
      <c r="Y978" s="569">
        <f t="shared" si="4695"/>
        <v>0</v>
      </c>
      <c r="Z978" s="569">
        <f t="shared" si="4695"/>
        <v>0</v>
      </c>
      <c r="AA978" s="569">
        <f t="shared" si="4695"/>
        <v>0</v>
      </c>
      <c r="AB978" s="569">
        <f t="shared" si="4695"/>
        <v>0</v>
      </c>
      <c r="AC978" s="569">
        <f t="shared" ref="AC978:AJ978" si="4696">SUM(AC748)</f>
        <v>0</v>
      </c>
      <c r="AD978" s="569">
        <f t="shared" si="4696"/>
        <v>0</v>
      </c>
      <c r="AE978" s="569">
        <f t="shared" si="4696"/>
        <v>0</v>
      </c>
      <c r="AF978" s="569">
        <f t="shared" si="4696"/>
        <v>0</v>
      </c>
      <c r="AG978" s="569">
        <f t="shared" si="4696"/>
        <v>0</v>
      </c>
      <c r="AH978" s="569">
        <f t="shared" si="4696"/>
        <v>0</v>
      </c>
      <c r="AI978" s="569">
        <f t="shared" si="4696"/>
        <v>0</v>
      </c>
      <c r="AJ978" s="569">
        <f t="shared" si="4696"/>
        <v>0</v>
      </c>
      <c r="AK978" s="568"/>
      <c r="AL978" s="569">
        <f t="shared" ref="AL978:AT978" si="4697">SUM(AL748)</f>
        <v>0</v>
      </c>
      <c r="AM978" s="569">
        <f t="shared" si="4697"/>
        <v>0</v>
      </c>
      <c r="AN978" s="569">
        <f t="shared" si="4697"/>
        <v>0</v>
      </c>
      <c r="AO978" s="569">
        <f t="shared" si="4697"/>
        <v>0</v>
      </c>
      <c r="AP978" s="569">
        <f t="shared" si="4697"/>
        <v>0</v>
      </c>
      <c r="AQ978" s="569">
        <f t="shared" si="4697"/>
        <v>0</v>
      </c>
      <c r="AR978" s="569">
        <f t="shared" si="4697"/>
        <v>0</v>
      </c>
      <c r="AS978" s="569">
        <f t="shared" si="4697"/>
        <v>0</v>
      </c>
      <c r="AT978" s="569">
        <f t="shared" si="4697"/>
        <v>0</v>
      </c>
      <c r="AU978" s="569">
        <f t="shared" ref="AU978:BB978" si="4698">SUM(AU748)</f>
        <v>0</v>
      </c>
      <c r="AV978" s="569">
        <f t="shared" si="4698"/>
        <v>0</v>
      </c>
      <c r="AW978" s="569">
        <f t="shared" si="4698"/>
        <v>0</v>
      </c>
      <c r="AX978" s="569">
        <f t="shared" si="4698"/>
        <v>0</v>
      </c>
      <c r="AY978" s="569">
        <f t="shared" si="4698"/>
        <v>0</v>
      </c>
      <c r="AZ978" s="569">
        <f t="shared" si="4698"/>
        <v>0</v>
      </c>
      <c r="BA978" s="569">
        <f t="shared" si="4698"/>
        <v>0</v>
      </c>
      <c r="BB978" s="569">
        <f t="shared" si="4698"/>
        <v>0</v>
      </c>
      <c r="BC978" s="568"/>
      <c r="BD978" s="569">
        <f t="shared" ref="BD978:BL978" si="4699">SUM(BD748)</f>
        <v>0</v>
      </c>
      <c r="BE978" s="569">
        <f t="shared" si="4699"/>
        <v>0</v>
      </c>
      <c r="BF978" s="569">
        <f t="shared" si="4699"/>
        <v>0</v>
      </c>
      <c r="BG978" s="569">
        <f t="shared" si="4699"/>
        <v>0</v>
      </c>
      <c r="BH978" s="569">
        <f t="shared" si="4699"/>
        <v>0</v>
      </c>
      <c r="BI978" s="569">
        <f t="shared" si="4699"/>
        <v>0</v>
      </c>
      <c r="BJ978" s="569">
        <f t="shared" si="4699"/>
        <v>0</v>
      </c>
      <c r="BK978" s="569">
        <f t="shared" si="4699"/>
        <v>0</v>
      </c>
      <c r="BL978" s="569">
        <f t="shared" si="4699"/>
        <v>0</v>
      </c>
      <c r="BM978" s="569">
        <f t="shared" ref="BM978:BT978" si="4700">SUM(BM748)</f>
        <v>0</v>
      </c>
      <c r="BN978" s="569">
        <f t="shared" si="4700"/>
        <v>0</v>
      </c>
      <c r="BO978" s="569">
        <f t="shared" si="4700"/>
        <v>0</v>
      </c>
      <c r="BP978" s="569">
        <f t="shared" si="4700"/>
        <v>0</v>
      </c>
      <c r="BQ978" s="569">
        <f t="shared" si="4700"/>
        <v>0</v>
      </c>
      <c r="BR978" s="569">
        <f t="shared" si="4700"/>
        <v>0</v>
      </c>
      <c r="BS978" s="569">
        <f t="shared" si="4700"/>
        <v>0</v>
      </c>
      <c r="BT978" s="569">
        <f t="shared" si="4700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9">
        <f t="shared" ref="CE978:CT978" si="470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10">
        <f t="shared" si="4701"/>
        <v>0</v>
      </c>
      <c r="CG978" s="1110">
        <f t="shared" si="4701"/>
        <v>0</v>
      </c>
      <c r="CH978" s="1110">
        <f t="shared" si="4701"/>
        <v>0</v>
      </c>
      <c r="CI978" s="1110">
        <f t="shared" si="4701"/>
        <v>0</v>
      </c>
      <c r="CJ978" s="1110">
        <f t="shared" si="4701"/>
        <v>0</v>
      </c>
      <c r="CK978" s="1111">
        <f t="shared" si="4701"/>
        <v>0</v>
      </c>
      <c r="CL978" s="1111">
        <f t="shared" si="4701"/>
        <v>0</v>
      </c>
      <c r="CM978" s="1111">
        <f t="shared" si="4701"/>
        <v>0</v>
      </c>
      <c r="CN978" s="1110">
        <f t="shared" si="4701"/>
        <v>0</v>
      </c>
      <c r="CO978" s="1110">
        <f t="shared" si="4701"/>
        <v>0</v>
      </c>
      <c r="CP978" s="1110">
        <f t="shared" si="4701"/>
        <v>0</v>
      </c>
      <c r="CQ978" s="1110">
        <f t="shared" si="4701"/>
        <v>0</v>
      </c>
      <c r="CR978" s="1110">
        <f t="shared" si="4701"/>
        <v>0</v>
      </c>
      <c r="CS978" s="1109">
        <f t="shared" si="4701"/>
        <v>0</v>
      </c>
      <c r="CT978" s="1112">
        <f t="shared" si="4701"/>
        <v>0</v>
      </c>
      <c r="CU978" s="324">
        <f t="shared" ref="CU978:DK978" si="470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02"/>
        <v>0</v>
      </c>
      <c r="CW978" s="326">
        <f t="shared" si="4702"/>
        <v>0</v>
      </c>
      <c r="CX978" s="326">
        <f t="shared" si="4702"/>
        <v>0</v>
      </c>
      <c r="CY978" s="326">
        <f t="shared" si="4702"/>
        <v>0</v>
      </c>
      <c r="CZ978" s="326">
        <f t="shared" si="4702"/>
        <v>0</v>
      </c>
      <c r="DA978" s="326">
        <f t="shared" si="4702"/>
        <v>0</v>
      </c>
      <c r="DB978" s="327">
        <f t="shared" si="4702"/>
        <v>0</v>
      </c>
      <c r="DC978" s="327">
        <f t="shared" si="4702"/>
        <v>0</v>
      </c>
      <c r="DD978" s="327">
        <f t="shared" si="4702"/>
        <v>0</v>
      </c>
      <c r="DE978" s="326">
        <f t="shared" si="4702"/>
        <v>0</v>
      </c>
      <c r="DF978" s="326">
        <f t="shared" si="4702"/>
        <v>0</v>
      </c>
      <c r="DG978" s="326">
        <f t="shared" si="4702"/>
        <v>0</v>
      </c>
      <c r="DH978" s="326">
        <f t="shared" si="4702"/>
        <v>0</v>
      </c>
      <c r="DI978" s="326">
        <f t="shared" si="4702"/>
        <v>0</v>
      </c>
      <c r="DJ978" s="325">
        <f t="shared" si="4702"/>
        <v>0</v>
      </c>
      <c r="DK978" s="324">
        <f t="shared" si="4702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8"/>
      <c r="CE979" s="1119"/>
      <c r="CF979" s="1119"/>
      <c r="CG979" s="1119"/>
      <c r="CH979" s="1119"/>
      <c r="CI979" s="1119"/>
      <c r="CJ979" s="1119"/>
      <c r="CK979" s="1119"/>
      <c r="CL979" s="1119"/>
      <c r="CM979" s="1119"/>
      <c r="CN979" s="1119"/>
      <c r="CO979" s="1119"/>
      <c r="CP979" s="1119"/>
      <c r="CQ979" s="1119"/>
      <c r="CR979" s="1119"/>
      <c r="CS979" s="1119"/>
      <c r="CT979" s="1120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03">SUM(B764)</f>
        <v>0</v>
      </c>
      <c r="C980" s="569">
        <f t="shared" si="4703"/>
        <v>0</v>
      </c>
      <c r="D980" s="569">
        <f t="shared" si="4703"/>
        <v>0</v>
      </c>
      <c r="E980" s="569">
        <f t="shared" si="4703"/>
        <v>0</v>
      </c>
      <c r="F980" s="569">
        <f t="shared" si="4703"/>
        <v>0</v>
      </c>
      <c r="G980" s="569">
        <f t="shared" si="4703"/>
        <v>0</v>
      </c>
      <c r="H980" s="569">
        <f t="shared" si="4703"/>
        <v>0</v>
      </c>
      <c r="I980" s="569">
        <f t="shared" si="4703"/>
        <v>0</v>
      </c>
      <c r="J980" s="569">
        <f t="shared" si="4703"/>
        <v>0</v>
      </c>
      <c r="K980" s="569">
        <f t="shared" ref="K980:R980" si="4704">SUM(K764)</f>
        <v>0</v>
      </c>
      <c r="L980" s="569">
        <f t="shared" si="4704"/>
        <v>0</v>
      </c>
      <c r="M980" s="569">
        <f t="shared" si="4704"/>
        <v>0</v>
      </c>
      <c r="N980" s="569">
        <f t="shared" si="4704"/>
        <v>0</v>
      </c>
      <c r="O980" s="569">
        <f t="shared" si="4704"/>
        <v>0</v>
      </c>
      <c r="P980" s="569">
        <f t="shared" si="4704"/>
        <v>0</v>
      </c>
      <c r="Q980" s="569">
        <f t="shared" si="4704"/>
        <v>0</v>
      </c>
      <c r="R980" s="569">
        <f t="shared" si="4704"/>
        <v>0</v>
      </c>
      <c r="S980" s="568"/>
      <c r="T980" s="569">
        <f t="shared" ref="T980:AB980" si="4705">SUM(T764)</f>
        <v>0</v>
      </c>
      <c r="U980" s="569">
        <f t="shared" si="4705"/>
        <v>0</v>
      </c>
      <c r="V980" s="569">
        <f t="shared" si="4705"/>
        <v>0</v>
      </c>
      <c r="W980" s="569">
        <f t="shared" si="4705"/>
        <v>0</v>
      </c>
      <c r="X980" s="569">
        <f t="shared" si="4705"/>
        <v>0</v>
      </c>
      <c r="Y980" s="569">
        <f t="shared" si="4705"/>
        <v>0</v>
      </c>
      <c r="Z980" s="569">
        <f t="shared" si="4705"/>
        <v>0</v>
      </c>
      <c r="AA980" s="569">
        <f t="shared" si="4705"/>
        <v>0</v>
      </c>
      <c r="AB980" s="569">
        <f t="shared" si="4705"/>
        <v>0</v>
      </c>
      <c r="AC980" s="569">
        <f t="shared" ref="AC980:AJ980" si="4706">SUM(AC764)</f>
        <v>0</v>
      </c>
      <c r="AD980" s="569">
        <f t="shared" si="4706"/>
        <v>0</v>
      </c>
      <c r="AE980" s="569">
        <f t="shared" si="4706"/>
        <v>0</v>
      </c>
      <c r="AF980" s="569">
        <f t="shared" si="4706"/>
        <v>0</v>
      </c>
      <c r="AG980" s="569">
        <f t="shared" si="4706"/>
        <v>0</v>
      </c>
      <c r="AH980" s="569">
        <f t="shared" si="4706"/>
        <v>0</v>
      </c>
      <c r="AI980" s="569">
        <f t="shared" si="4706"/>
        <v>0</v>
      </c>
      <c r="AJ980" s="569">
        <f t="shared" si="4706"/>
        <v>0</v>
      </c>
      <c r="AK980" s="568"/>
      <c r="AL980" s="569">
        <f t="shared" ref="AL980:AT980" si="4707">SUM(AL764)</f>
        <v>0</v>
      </c>
      <c r="AM980" s="569">
        <f t="shared" si="4707"/>
        <v>0</v>
      </c>
      <c r="AN980" s="569">
        <f t="shared" si="4707"/>
        <v>0</v>
      </c>
      <c r="AO980" s="569">
        <f t="shared" si="4707"/>
        <v>0</v>
      </c>
      <c r="AP980" s="569">
        <f t="shared" si="4707"/>
        <v>0</v>
      </c>
      <c r="AQ980" s="569">
        <f t="shared" si="4707"/>
        <v>0</v>
      </c>
      <c r="AR980" s="569">
        <f t="shared" si="4707"/>
        <v>0</v>
      </c>
      <c r="AS980" s="569">
        <f t="shared" si="4707"/>
        <v>0</v>
      </c>
      <c r="AT980" s="569">
        <f t="shared" si="4707"/>
        <v>0</v>
      </c>
      <c r="AU980" s="569">
        <f t="shared" ref="AU980:BB980" si="4708">SUM(AU764)</f>
        <v>0</v>
      </c>
      <c r="AV980" s="569">
        <f t="shared" si="4708"/>
        <v>0</v>
      </c>
      <c r="AW980" s="569">
        <f t="shared" si="4708"/>
        <v>0</v>
      </c>
      <c r="AX980" s="569">
        <f t="shared" si="4708"/>
        <v>0</v>
      </c>
      <c r="AY980" s="569">
        <f t="shared" si="4708"/>
        <v>0</v>
      </c>
      <c r="AZ980" s="569">
        <f t="shared" si="4708"/>
        <v>0</v>
      </c>
      <c r="BA980" s="569">
        <f t="shared" si="4708"/>
        <v>0</v>
      </c>
      <c r="BB980" s="569">
        <f t="shared" si="4708"/>
        <v>0</v>
      </c>
      <c r="BC980" s="568"/>
      <c r="BD980" s="569">
        <f t="shared" ref="BD980:BL980" si="4709">SUM(BD764)</f>
        <v>0</v>
      </c>
      <c r="BE980" s="569">
        <f t="shared" si="4709"/>
        <v>0</v>
      </c>
      <c r="BF980" s="569">
        <f t="shared" si="4709"/>
        <v>0</v>
      </c>
      <c r="BG980" s="569">
        <f t="shared" si="4709"/>
        <v>0</v>
      </c>
      <c r="BH980" s="569">
        <f t="shared" si="4709"/>
        <v>0</v>
      </c>
      <c r="BI980" s="569">
        <f t="shared" si="4709"/>
        <v>0</v>
      </c>
      <c r="BJ980" s="569">
        <f t="shared" si="4709"/>
        <v>0</v>
      </c>
      <c r="BK980" s="569">
        <f t="shared" si="4709"/>
        <v>0</v>
      </c>
      <c r="BL980" s="569">
        <f t="shared" si="4709"/>
        <v>0</v>
      </c>
      <c r="BM980" s="569">
        <f t="shared" ref="BM980:BT980" si="4710">SUM(BM764)</f>
        <v>0</v>
      </c>
      <c r="BN980" s="569">
        <f t="shared" si="4710"/>
        <v>0</v>
      </c>
      <c r="BO980" s="569">
        <f t="shared" si="4710"/>
        <v>0</v>
      </c>
      <c r="BP980" s="569">
        <f t="shared" si="4710"/>
        <v>0</v>
      </c>
      <c r="BQ980" s="569">
        <f t="shared" si="4710"/>
        <v>0</v>
      </c>
      <c r="BR980" s="569">
        <f t="shared" si="4710"/>
        <v>0</v>
      </c>
      <c r="BS980" s="569">
        <f t="shared" si="4710"/>
        <v>0</v>
      </c>
      <c r="BT980" s="569">
        <f t="shared" si="4710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8">
        <f t="shared" ref="CD980:CS980" si="471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9">
        <f t="shared" si="4711"/>
        <v>0</v>
      </c>
      <c r="CF980" s="1110">
        <f t="shared" si="4711"/>
        <v>0</v>
      </c>
      <c r="CG980" s="1110">
        <f t="shared" si="4711"/>
        <v>0</v>
      </c>
      <c r="CH980" s="1110">
        <f t="shared" si="4711"/>
        <v>0</v>
      </c>
      <c r="CI980" s="1110">
        <f t="shared" si="4711"/>
        <v>0</v>
      </c>
      <c r="CJ980" s="1110">
        <f t="shared" si="4711"/>
        <v>0</v>
      </c>
      <c r="CK980" s="1111">
        <f t="shared" si="4711"/>
        <v>0</v>
      </c>
      <c r="CL980" s="1111">
        <f t="shared" si="4711"/>
        <v>0</v>
      </c>
      <c r="CM980" s="1111">
        <f t="shared" si="4711"/>
        <v>0</v>
      </c>
      <c r="CN980" s="1110">
        <f t="shared" si="4711"/>
        <v>0</v>
      </c>
      <c r="CO980" s="1110">
        <f t="shared" si="4711"/>
        <v>0</v>
      </c>
      <c r="CP980" s="1110">
        <f t="shared" si="4711"/>
        <v>0</v>
      </c>
      <c r="CQ980" s="1110">
        <f t="shared" si="4711"/>
        <v>0</v>
      </c>
      <c r="CR980" s="1110">
        <f t="shared" si="4711"/>
        <v>0</v>
      </c>
      <c r="CS980" s="1109">
        <f t="shared" si="4711"/>
        <v>0</v>
      </c>
      <c r="CT980" s="1112">
        <f t="shared" ref="CE980:CT982" si="471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1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13"/>
        <v>0</v>
      </c>
      <c r="CW980" s="326">
        <f t="shared" si="4713"/>
        <v>0</v>
      </c>
      <c r="CX980" s="326">
        <f t="shared" si="4713"/>
        <v>0</v>
      </c>
      <c r="CY980" s="326">
        <f t="shared" si="4713"/>
        <v>0</v>
      </c>
      <c r="CZ980" s="326">
        <f t="shared" si="4713"/>
        <v>0</v>
      </c>
      <c r="DA980" s="326">
        <f t="shared" si="4713"/>
        <v>0</v>
      </c>
      <c r="DB980" s="327">
        <f t="shared" si="4713"/>
        <v>0</v>
      </c>
      <c r="DC980" s="327">
        <f t="shared" si="4713"/>
        <v>0</v>
      </c>
      <c r="DD980" s="327">
        <f t="shared" si="4713"/>
        <v>0</v>
      </c>
      <c r="DE980" s="326">
        <f t="shared" ref="DE980:DK982" si="471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14"/>
        <v>0</v>
      </c>
      <c r="DG980" s="326">
        <f t="shared" si="4714"/>
        <v>0</v>
      </c>
      <c r="DH980" s="326">
        <f t="shared" si="4714"/>
        <v>0</v>
      </c>
      <c r="DI980" s="326">
        <f t="shared" si="4714"/>
        <v>0</v>
      </c>
      <c r="DJ980" s="325">
        <f t="shared" si="4714"/>
        <v>0</v>
      </c>
      <c r="DK980" s="324">
        <f t="shared" si="4714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15">SUM(B769)</f>
        <v>0</v>
      </c>
      <c r="C981" s="569">
        <f t="shared" si="4715"/>
        <v>0</v>
      </c>
      <c r="D981" s="569">
        <f t="shared" si="4715"/>
        <v>0</v>
      </c>
      <c r="E981" s="569">
        <f t="shared" si="4715"/>
        <v>0</v>
      </c>
      <c r="F981" s="569">
        <f t="shared" si="4715"/>
        <v>0</v>
      </c>
      <c r="G981" s="569">
        <f t="shared" si="4715"/>
        <v>0</v>
      </c>
      <c r="H981" s="569">
        <f t="shared" si="4715"/>
        <v>0</v>
      </c>
      <c r="I981" s="569">
        <f t="shared" si="4715"/>
        <v>0</v>
      </c>
      <c r="J981" s="569">
        <f t="shared" si="4715"/>
        <v>0</v>
      </c>
      <c r="K981" s="569">
        <f t="shared" ref="K981:R981" si="4716">SUM(K769)</f>
        <v>0</v>
      </c>
      <c r="L981" s="569">
        <f t="shared" si="4716"/>
        <v>0</v>
      </c>
      <c r="M981" s="569">
        <f t="shared" si="4716"/>
        <v>0</v>
      </c>
      <c r="N981" s="569">
        <f t="shared" si="4716"/>
        <v>0</v>
      </c>
      <c r="O981" s="569">
        <f t="shared" si="4716"/>
        <v>0</v>
      </c>
      <c r="P981" s="569">
        <f t="shared" si="4716"/>
        <v>0</v>
      </c>
      <c r="Q981" s="569">
        <f t="shared" si="4716"/>
        <v>0</v>
      </c>
      <c r="R981" s="569">
        <f t="shared" si="4716"/>
        <v>0</v>
      </c>
      <c r="S981" s="568"/>
      <c r="T981" s="569">
        <f t="shared" ref="T981:AB981" si="4717">SUM(T769)</f>
        <v>0</v>
      </c>
      <c r="U981" s="569">
        <f t="shared" si="4717"/>
        <v>0</v>
      </c>
      <c r="V981" s="569">
        <f t="shared" si="4717"/>
        <v>0</v>
      </c>
      <c r="W981" s="569">
        <f t="shared" si="4717"/>
        <v>0</v>
      </c>
      <c r="X981" s="569">
        <f t="shared" si="4717"/>
        <v>0</v>
      </c>
      <c r="Y981" s="569">
        <f t="shared" si="4717"/>
        <v>0</v>
      </c>
      <c r="Z981" s="569">
        <f t="shared" si="4717"/>
        <v>0</v>
      </c>
      <c r="AA981" s="569">
        <f t="shared" si="4717"/>
        <v>0</v>
      </c>
      <c r="AB981" s="569">
        <f t="shared" si="4717"/>
        <v>0</v>
      </c>
      <c r="AC981" s="569">
        <f t="shared" ref="AC981:AJ981" si="4718">SUM(AC769)</f>
        <v>0</v>
      </c>
      <c r="AD981" s="569">
        <f t="shared" si="4718"/>
        <v>0</v>
      </c>
      <c r="AE981" s="569">
        <f t="shared" si="4718"/>
        <v>0</v>
      </c>
      <c r="AF981" s="569">
        <f t="shared" si="4718"/>
        <v>0</v>
      </c>
      <c r="AG981" s="569">
        <f t="shared" si="4718"/>
        <v>0</v>
      </c>
      <c r="AH981" s="569">
        <f t="shared" si="4718"/>
        <v>0</v>
      </c>
      <c r="AI981" s="569">
        <f t="shared" si="4718"/>
        <v>0</v>
      </c>
      <c r="AJ981" s="569">
        <f t="shared" si="4718"/>
        <v>0</v>
      </c>
      <c r="AK981" s="568"/>
      <c r="AL981" s="569">
        <f t="shared" ref="AL981:AT981" si="4719">SUM(AL769)</f>
        <v>0</v>
      </c>
      <c r="AM981" s="569">
        <f t="shared" si="4719"/>
        <v>0</v>
      </c>
      <c r="AN981" s="569">
        <f t="shared" si="4719"/>
        <v>0</v>
      </c>
      <c r="AO981" s="569">
        <f t="shared" si="4719"/>
        <v>0</v>
      </c>
      <c r="AP981" s="569">
        <f t="shared" si="4719"/>
        <v>0</v>
      </c>
      <c r="AQ981" s="569">
        <f t="shared" si="4719"/>
        <v>0</v>
      </c>
      <c r="AR981" s="569">
        <f t="shared" si="4719"/>
        <v>0</v>
      </c>
      <c r="AS981" s="569">
        <f t="shared" si="4719"/>
        <v>0</v>
      </c>
      <c r="AT981" s="569">
        <f t="shared" si="4719"/>
        <v>0</v>
      </c>
      <c r="AU981" s="569">
        <f t="shared" ref="AU981:BB981" si="4720">SUM(AU769)</f>
        <v>0</v>
      </c>
      <c r="AV981" s="569">
        <f t="shared" si="4720"/>
        <v>0</v>
      </c>
      <c r="AW981" s="569">
        <f t="shared" si="4720"/>
        <v>0</v>
      </c>
      <c r="AX981" s="569">
        <f t="shared" si="4720"/>
        <v>0</v>
      </c>
      <c r="AY981" s="569">
        <f t="shared" si="4720"/>
        <v>0</v>
      </c>
      <c r="AZ981" s="569">
        <f t="shared" si="4720"/>
        <v>0</v>
      </c>
      <c r="BA981" s="569">
        <f t="shared" si="4720"/>
        <v>0</v>
      </c>
      <c r="BB981" s="569">
        <f t="shared" si="4720"/>
        <v>0</v>
      </c>
      <c r="BC981" s="568"/>
      <c r="BD981" s="569">
        <f t="shared" ref="BD981:BL981" si="4721">SUM(BD769)</f>
        <v>0</v>
      </c>
      <c r="BE981" s="569">
        <f t="shared" si="4721"/>
        <v>0</v>
      </c>
      <c r="BF981" s="569">
        <f t="shared" si="4721"/>
        <v>0</v>
      </c>
      <c r="BG981" s="569">
        <f t="shared" si="4721"/>
        <v>0</v>
      </c>
      <c r="BH981" s="569">
        <f t="shared" si="4721"/>
        <v>0</v>
      </c>
      <c r="BI981" s="569">
        <f t="shared" si="4721"/>
        <v>0</v>
      </c>
      <c r="BJ981" s="569">
        <f t="shared" si="4721"/>
        <v>0</v>
      </c>
      <c r="BK981" s="569">
        <f t="shared" si="4721"/>
        <v>0</v>
      </c>
      <c r="BL981" s="569">
        <f t="shared" si="4721"/>
        <v>0</v>
      </c>
      <c r="BM981" s="569">
        <f t="shared" ref="BM981:BT981" si="4722">SUM(BM769)</f>
        <v>0</v>
      </c>
      <c r="BN981" s="569">
        <f t="shared" si="4722"/>
        <v>0</v>
      </c>
      <c r="BO981" s="569">
        <f t="shared" si="4722"/>
        <v>0</v>
      </c>
      <c r="BP981" s="569">
        <f t="shared" si="4722"/>
        <v>0</v>
      </c>
      <c r="BQ981" s="569">
        <f t="shared" si="4722"/>
        <v>0</v>
      </c>
      <c r="BR981" s="569">
        <f t="shared" si="4722"/>
        <v>0</v>
      </c>
      <c r="BS981" s="569">
        <f t="shared" si="4722"/>
        <v>0</v>
      </c>
      <c r="BT981" s="569">
        <f t="shared" si="4722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9">
        <f t="shared" si="4712"/>
        <v>0</v>
      </c>
      <c r="CF981" s="1110">
        <f t="shared" si="4712"/>
        <v>0</v>
      </c>
      <c r="CG981" s="1110">
        <f t="shared" si="4712"/>
        <v>0</v>
      </c>
      <c r="CH981" s="1110">
        <f t="shared" si="4712"/>
        <v>0</v>
      </c>
      <c r="CI981" s="1110">
        <f t="shared" si="4712"/>
        <v>0</v>
      </c>
      <c r="CJ981" s="1110">
        <f t="shared" si="4712"/>
        <v>0</v>
      </c>
      <c r="CK981" s="1111">
        <f t="shared" si="4712"/>
        <v>0</v>
      </c>
      <c r="CL981" s="1111">
        <f t="shared" si="4712"/>
        <v>0</v>
      </c>
      <c r="CM981" s="1111">
        <f t="shared" si="4712"/>
        <v>0</v>
      </c>
      <c r="CN981" s="1110">
        <f t="shared" si="4712"/>
        <v>0</v>
      </c>
      <c r="CO981" s="1110">
        <f t="shared" si="4712"/>
        <v>0</v>
      </c>
      <c r="CP981" s="1110">
        <f t="shared" si="4712"/>
        <v>0</v>
      </c>
      <c r="CQ981" s="1110">
        <f t="shared" si="4712"/>
        <v>0</v>
      </c>
      <c r="CR981" s="1110">
        <f t="shared" si="4712"/>
        <v>0</v>
      </c>
      <c r="CS981" s="1109">
        <f t="shared" si="4712"/>
        <v>0</v>
      </c>
      <c r="CT981" s="1112">
        <f t="shared" si="4712"/>
        <v>0</v>
      </c>
      <c r="CU981" s="324">
        <f t="shared" si="4713"/>
        <v>0</v>
      </c>
      <c r="CV981" s="325">
        <f t="shared" si="4713"/>
        <v>0</v>
      </c>
      <c r="CW981" s="326">
        <f t="shared" si="4713"/>
        <v>0</v>
      </c>
      <c r="CX981" s="326">
        <f t="shared" si="4713"/>
        <v>0</v>
      </c>
      <c r="CY981" s="326">
        <f t="shared" si="4713"/>
        <v>0</v>
      </c>
      <c r="CZ981" s="326">
        <f t="shared" si="4713"/>
        <v>0</v>
      </c>
      <c r="DA981" s="326">
        <f t="shared" si="4713"/>
        <v>0</v>
      </c>
      <c r="DB981" s="327">
        <f t="shared" si="4713"/>
        <v>0</v>
      </c>
      <c r="DC981" s="327">
        <f t="shared" si="4713"/>
        <v>0</v>
      </c>
      <c r="DD981" s="327">
        <f t="shared" si="4713"/>
        <v>0</v>
      </c>
      <c r="DE981" s="326">
        <f t="shared" si="4714"/>
        <v>0</v>
      </c>
      <c r="DF981" s="326">
        <f t="shared" si="4714"/>
        <v>0</v>
      </c>
      <c r="DG981" s="326">
        <f t="shared" si="4714"/>
        <v>0</v>
      </c>
      <c r="DH981" s="326">
        <f t="shared" si="4714"/>
        <v>0</v>
      </c>
      <c r="DI981" s="326">
        <f t="shared" si="4714"/>
        <v>0</v>
      </c>
      <c r="DJ981" s="325">
        <f t="shared" si="4714"/>
        <v>0</v>
      </c>
      <c r="DK981" s="324">
        <f t="shared" si="4714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23">SUM(B726)</f>
        <v>0</v>
      </c>
      <c r="C982" s="569">
        <f t="shared" si="4723"/>
        <v>0</v>
      </c>
      <c r="D982" s="569">
        <f t="shared" si="4723"/>
        <v>0</v>
      </c>
      <c r="E982" s="569">
        <f t="shared" si="4723"/>
        <v>0</v>
      </c>
      <c r="F982" s="569">
        <f t="shared" si="4723"/>
        <v>0</v>
      </c>
      <c r="G982" s="569">
        <f t="shared" si="4723"/>
        <v>0</v>
      </c>
      <c r="H982" s="569">
        <f t="shared" si="4723"/>
        <v>0</v>
      </c>
      <c r="I982" s="569">
        <f t="shared" si="4723"/>
        <v>0</v>
      </c>
      <c r="J982" s="569">
        <f t="shared" si="4723"/>
        <v>0</v>
      </c>
      <c r="K982" s="569">
        <f t="shared" ref="K982:R982" si="4724">SUM(K726)</f>
        <v>0</v>
      </c>
      <c r="L982" s="569">
        <f t="shared" si="4724"/>
        <v>0</v>
      </c>
      <c r="M982" s="569">
        <f t="shared" si="4724"/>
        <v>0</v>
      </c>
      <c r="N982" s="569">
        <f t="shared" si="4724"/>
        <v>0</v>
      </c>
      <c r="O982" s="569">
        <f t="shared" si="4724"/>
        <v>0</v>
      </c>
      <c r="P982" s="569">
        <f t="shared" si="4724"/>
        <v>0</v>
      </c>
      <c r="Q982" s="569">
        <f t="shared" si="4724"/>
        <v>0</v>
      </c>
      <c r="R982" s="569">
        <f t="shared" si="4724"/>
        <v>0</v>
      </c>
      <c r="S982" s="568"/>
      <c r="T982" s="569">
        <f t="shared" ref="T982:AB982" si="4725">SUM(T726)</f>
        <v>0</v>
      </c>
      <c r="U982" s="569">
        <f t="shared" si="4725"/>
        <v>0</v>
      </c>
      <c r="V982" s="569">
        <f t="shared" si="4725"/>
        <v>0</v>
      </c>
      <c r="W982" s="569">
        <f t="shared" si="4725"/>
        <v>0</v>
      </c>
      <c r="X982" s="569">
        <f t="shared" si="4725"/>
        <v>0</v>
      </c>
      <c r="Y982" s="569">
        <f t="shared" si="4725"/>
        <v>0</v>
      </c>
      <c r="Z982" s="569">
        <f t="shared" si="4725"/>
        <v>0</v>
      </c>
      <c r="AA982" s="569">
        <f t="shared" si="4725"/>
        <v>0</v>
      </c>
      <c r="AB982" s="569">
        <f t="shared" si="4725"/>
        <v>0</v>
      </c>
      <c r="AC982" s="569">
        <f t="shared" ref="AC982:AJ982" si="4726">SUM(AC726)</f>
        <v>0</v>
      </c>
      <c r="AD982" s="569">
        <f t="shared" si="4726"/>
        <v>0</v>
      </c>
      <c r="AE982" s="569">
        <f t="shared" si="4726"/>
        <v>0</v>
      </c>
      <c r="AF982" s="569">
        <f t="shared" si="4726"/>
        <v>0</v>
      </c>
      <c r="AG982" s="569">
        <f t="shared" si="4726"/>
        <v>0</v>
      </c>
      <c r="AH982" s="569">
        <f t="shared" si="4726"/>
        <v>0</v>
      </c>
      <c r="AI982" s="569">
        <f t="shared" si="4726"/>
        <v>0</v>
      </c>
      <c r="AJ982" s="569">
        <f t="shared" si="4726"/>
        <v>0</v>
      </c>
      <c r="AK982" s="568"/>
      <c r="AL982" s="569">
        <f t="shared" ref="AL982:AT982" si="4727">SUM(AL726)</f>
        <v>0</v>
      </c>
      <c r="AM982" s="569">
        <f t="shared" si="4727"/>
        <v>0</v>
      </c>
      <c r="AN982" s="569">
        <f t="shared" si="4727"/>
        <v>0</v>
      </c>
      <c r="AO982" s="569">
        <f t="shared" si="4727"/>
        <v>0</v>
      </c>
      <c r="AP982" s="569">
        <f t="shared" si="4727"/>
        <v>0</v>
      </c>
      <c r="AQ982" s="569">
        <f t="shared" si="4727"/>
        <v>0</v>
      </c>
      <c r="AR982" s="569">
        <f t="shared" si="4727"/>
        <v>0</v>
      </c>
      <c r="AS982" s="569">
        <f t="shared" si="4727"/>
        <v>0</v>
      </c>
      <c r="AT982" s="569">
        <f t="shared" si="4727"/>
        <v>0</v>
      </c>
      <c r="AU982" s="569">
        <f t="shared" ref="AU982:BB982" si="4728">SUM(AU726)</f>
        <v>0</v>
      </c>
      <c r="AV982" s="569">
        <f t="shared" si="4728"/>
        <v>0</v>
      </c>
      <c r="AW982" s="569">
        <f t="shared" si="4728"/>
        <v>0</v>
      </c>
      <c r="AX982" s="569">
        <f t="shared" si="4728"/>
        <v>0</v>
      </c>
      <c r="AY982" s="569">
        <f t="shared" si="4728"/>
        <v>0</v>
      </c>
      <c r="AZ982" s="569">
        <f t="shared" si="4728"/>
        <v>0</v>
      </c>
      <c r="BA982" s="569">
        <f t="shared" si="4728"/>
        <v>0</v>
      </c>
      <c r="BB982" s="569">
        <f t="shared" si="4728"/>
        <v>0</v>
      </c>
      <c r="BC982" s="568"/>
      <c r="BD982" s="569">
        <f t="shared" ref="BD982:BL982" si="4729">SUM(BD726)</f>
        <v>0</v>
      </c>
      <c r="BE982" s="569">
        <f t="shared" si="4729"/>
        <v>0</v>
      </c>
      <c r="BF982" s="569">
        <f t="shared" si="4729"/>
        <v>0</v>
      </c>
      <c r="BG982" s="569">
        <f t="shared" si="4729"/>
        <v>0</v>
      </c>
      <c r="BH982" s="569">
        <f t="shared" si="4729"/>
        <v>0</v>
      </c>
      <c r="BI982" s="569">
        <f t="shared" si="4729"/>
        <v>0</v>
      </c>
      <c r="BJ982" s="569">
        <f t="shared" si="4729"/>
        <v>0</v>
      </c>
      <c r="BK982" s="569">
        <f t="shared" si="4729"/>
        <v>0</v>
      </c>
      <c r="BL982" s="569">
        <f t="shared" si="4729"/>
        <v>0</v>
      </c>
      <c r="BM982" s="569">
        <f t="shared" ref="BM982:BT982" si="4730">SUM(BM726)</f>
        <v>0</v>
      </c>
      <c r="BN982" s="569">
        <f t="shared" si="4730"/>
        <v>0</v>
      </c>
      <c r="BO982" s="569">
        <f t="shared" si="4730"/>
        <v>0</v>
      </c>
      <c r="BP982" s="569">
        <f t="shared" si="4730"/>
        <v>0</v>
      </c>
      <c r="BQ982" s="569">
        <f t="shared" si="4730"/>
        <v>0</v>
      </c>
      <c r="BR982" s="569">
        <f t="shared" si="4730"/>
        <v>0</v>
      </c>
      <c r="BS982" s="569">
        <f t="shared" si="4730"/>
        <v>0</v>
      </c>
      <c r="BT982" s="569">
        <f t="shared" si="4730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9">
        <f t="shared" si="4712"/>
        <v>0</v>
      </c>
      <c r="CF982" s="1110">
        <f t="shared" si="4712"/>
        <v>0</v>
      </c>
      <c r="CG982" s="1110">
        <f t="shared" si="4712"/>
        <v>0</v>
      </c>
      <c r="CH982" s="1110">
        <f t="shared" si="4712"/>
        <v>0</v>
      </c>
      <c r="CI982" s="1110">
        <f t="shared" si="4712"/>
        <v>0</v>
      </c>
      <c r="CJ982" s="1110">
        <f t="shared" si="4712"/>
        <v>0</v>
      </c>
      <c r="CK982" s="1111">
        <f t="shared" si="4712"/>
        <v>0</v>
      </c>
      <c r="CL982" s="1111">
        <f t="shared" si="4712"/>
        <v>0</v>
      </c>
      <c r="CM982" s="1111">
        <f t="shared" si="4712"/>
        <v>0</v>
      </c>
      <c r="CN982" s="1110">
        <f t="shared" si="4712"/>
        <v>0</v>
      </c>
      <c r="CO982" s="1110">
        <f t="shared" si="4712"/>
        <v>0</v>
      </c>
      <c r="CP982" s="1110">
        <f t="shared" si="4712"/>
        <v>0</v>
      </c>
      <c r="CQ982" s="1110">
        <f t="shared" si="4712"/>
        <v>0</v>
      </c>
      <c r="CR982" s="1110">
        <f t="shared" si="4712"/>
        <v>0</v>
      </c>
      <c r="CS982" s="1109">
        <f t="shared" si="4712"/>
        <v>0</v>
      </c>
      <c r="CT982" s="1112">
        <f t="shared" si="4712"/>
        <v>0</v>
      </c>
      <c r="CU982" s="324">
        <f t="shared" si="4713"/>
        <v>0</v>
      </c>
      <c r="CV982" s="325">
        <f t="shared" si="4713"/>
        <v>0</v>
      </c>
      <c r="CW982" s="326">
        <f t="shared" si="4713"/>
        <v>0</v>
      </c>
      <c r="CX982" s="326">
        <f t="shared" si="4713"/>
        <v>0</v>
      </c>
      <c r="CY982" s="326">
        <f t="shared" si="4713"/>
        <v>0</v>
      </c>
      <c r="CZ982" s="326">
        <f t="shared" si="4713"/>
        <v>0</v>
      </c>
      <c r="DA982" s="326">
        <f t="shared" si="4713"/>
        <v>0</v>
      </c>
      <c r="DB982" s="327">
        <f t="shared" si="4713"/>
        <v>0</v>
      </c>
      <c r="DC982" s="327">
        <f t="shared" si="4713"/>
        <v>0</v>
      </c>
      <c r="DD982" s="327">
        <f t="shared" si="4713"/>
        <v>0</v>
      </c>
      <c r="DE982" s="326">
        <f t="shared" si="4714"/>
        <v>0</v>
      </c>
      <c r="DF982" s="326">
        <f t="shared" si="4714"/>
        <v>0</v>
      </c>
      <c r="DG982" s="326">
        <f t="shared" si="4714"/>
        <v>0</v>
      </c>
      <c r="DH982" s="326">
        <f t="shared" si="4714"/>
        <v>0</v>
      </c>
      <c r="DI982" s="326">
        <f t="shared" si="4714"/>
        <v>0</v>
      </c>
      <c r="DJ982" s="325">
        <f t="shared" si="4714"/>
        <v>0</v>
      </c>
      <c r="DK982" s="324">
        <f t="shared" si="4714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8"/>
      <c r="CE983" s="1119"/>
      <c r="CF983" s="1119"/>
      <c r="CG983" s="1119"/>
      <c r="CH983" s="1119"/>
      <c r="CI983" s="1119"/>
      <c r="CJ983" s="1119"/>
      <c r="CK983" s="1119"/>
      <c r="CL983" s="1119"/>
      <c r="CM983" s="1119"/>
      <c r="CN983" s="1119"/>
      <c r="CO983" s="1119"/>
      <c r="CP983" s="1119"/>
      <c r="CQ983" s="1119"/>
      <c r="CR983" s="1119"/>
      <c r="CS983" s="1119"/>
      <c r="CT983" s="1120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31">SUM(B903:B983)</f>
        <v>4756</v>
      </c>
      <c r="C984" s="569">
        <f t="shared" si="4731"/>
        <v>6095</v>
      </c>
      <c r="D984" s="569">
        <f t="shared" si="4731"/>
        <v>3988</v>
      </c>
      <c r="E984" s="569">
        <f t="shared" si="4731"/>
        <v>4296</v>
      </c>
      <c r="F984" s="569">
        <f t="shared" si="4731"/>
        <v>3036</v>
      </c>
      <c r="G984" s="569">
        <f t="shared" si="4731"/>
        <v>3565</v>
      </c>
      <c r="H984" s="569">
        <f t="shared" si="4731"/>
        <v>2195</v>
      </c>
      <c r="I984" s="569">
        <f t="shared" si="4731"/>
        <v>1885</v>
      </c>
      <c r="J984" s="569">
        <f t="shared" si="4731"/>
        <v>2478</v>
      </c>
      <c r="K984" s="569">
        <f t="shared" ref="K984:R984" si="4732">SUM(K903:K983)</f>
        <v>0</v>
      </c>
      <c r="L984" s="569">
        <f t="shared" si="4732"/>
        <v>0</v>
      </c>
      <c r="M984" s="569">
        <f t="shared" si="4732"/>
        <v>0</v>
      </c>
      <c r="N984" s="569">
        <f t="shared" si="4732"/>
        <v>0</v>
      </c>
      <c r="O984" s="569">
        <f t="shared" si="4732"/>
        <v>0</v>
      </c>
      <c r="P984" s="569">
        <f t="shared" si="4732"/>
        <v>0</v>
      </c>
      <c r="Q984" s="569">
        <f t="shared" si="4732"/>
        <v>0</v>
      </c>
      <c r="R984" s="569">
        <f t="shared" si="4732"/>
        <v>0</v>
      </c>
      <c r="S984" s="568"/>
      <c r="T984" s="569">
        <f t="shared" ref="T984:AB984" si="4733">SUM(T903:T983)</f>
        <v>8835</v>
      </c>
      <c r="U984" s="569">
        <f t="shared" si="4733"/>
        <v>3000</v>
      </c>
      <c r="V984" s="569">
        <f t="shared" si="4733"/>
        <v>4290</v>
      </c>
      <c r="W984" s="569">
        <f t="shared" si="4733"/>
        <v>4708.6000000000004</v>
      </c>
      <c r="X984" s="569">
        <f t="shared" si="4733"/>
        <v>3879</v>
      </c>
      <c r="Y984" s="569">
        <f t="shared" si="4733"/>
        <v>5140</v>
      </c>
      <c r="Z984" s="569">
        <f t="shared" si="4733"/>
        <v>3045</v>
      </c>
      <c r="AA984" s="569">
        <f t="shared" si="4733"/>
        <v>3311.5</v>
      </c>
      <c r="AB984" s="569">
        <f t="shared" si="4733"/>
        <v>4366</v>
      </c>
      <c r="AC984" s="569">
        <f t="shared" ref="AC984:AJ984" si="4734">SUM(AC903:AC983)</f>
        <v>0</v>
      </c>
      <c r="AD984" s="569">
        <f t="shared" si="4734"/>
        <v>0</v>
      </c>
      <c r="AE984" s="569">
        <f t="shared" si="4734"/>
        <v>0</v>
      </c>
      <c r="AF984" s="569">
        <f t="shared" si="4734"/>
        <v>0</v>
      </c>
      <c r="AG984" s="569">
        <f t="shared" si="4734"/>
        <v>0</v>
      </c>
      <c r="AH984" s="569">
        <f t="shared" si="4734"/>
        <v>0</v>
      </c>
      <c r="AI984" s="569">
        <f t="shared" si="4734"/>
        <v>0</v>
      </c>
      <c r="AJ984" s="569">
        <f t="shared" si="4734"/>
        <v>0</v>
      </c>
      <c r="AK984" s="568"/>
      <c r="AL984" s="569">
        <f t="shared" ref="AL984:AT984" si="4735">SUM(AL903:AL983)</f>
        <v>29650</v>
      </c>
      <c r="AM984" s="569">
        <f t="shared" si="4735"/>
        <v>19952</v>
      </c>
      <c r="AN984" s="569">
        <f t="shared" si="4735"/>
        <v>19881</v>
      </c>
      <c r="AO984" s="569">
        <f t="shared" si="4735"/>
        <v>24239</v>
      </c>
      <c r="AP984" s="569">
        <f t="shared" si="4735"/>
        <v>29995</v>
      </c>
      <c r="AQ984" s="569">
        <f t="shared" si="4735"/>
        <v>22717.5</v>
      </c>
      <c r="AR984" s="569">
        <f t="shared" si="4735"/>
        <v>27210</v>
      </c>
      <c r="AS984" s="569">
        <f t="shared" si="4735"/>
        <v>36920</v>
      </c>
      <c r="AT984" s="569">
        <f t="shared" si="4735"/>
        <v>43951.92</v>
      </c>
      <c r="AU984" s="569">
        <f t="shared" ref="AU984:BB984" si="4736">SUM(AU903:AU983)</f>
        <v>0</v>
      </c>
      <c r="AV984" s="569">
        <f t="shared" si="4736"/>
        <v>0</v>
      </c>
      <c r="AW984" s="569">
        <f t="shared" si="4736"/>
        <v>0</v>
      </c>
      <c r="AX984" s="569">
        <f t="shared" si="4736"/>
        <v>0</v>
      </c>
      <c r="AY984" s="569">
        <f t="shared" si="4736"/>
        <v>0</v>
      </c>
      <c r="AZ984" s="569">
        <f t="shared" si="4736"/>
        <v>0</v>
      </c>
      <c r="BA984" s="569">
        <f t="shared" si="4736"/>
        <v>0</v>
      </c>
      <c r="BB984" s="569">
        <f t="shared" si="4736"/>
        <v>0</v>
      </c>
      <c r="BC984" s="568"/>
      <c r="BD984" s="569">
        <f t="shared" ref="BD984:BL984" si="4737">SUM(BD903:BD983)</f>
        <v>37802.259999999995</v>
      </c>
      <c r="BE984" s="569">
        <f t="shared" si="4737"/>
        <v>32688</v>
      </c>
      <c r="BF984" s="569">
        <f t="shared" si="4737"/>
        <v>43610</v>
      </c>
      <c r="BG984" s="569">
        <f t="shared" si="4737"/>
        <v>55133</v>
      </c>
      <c r="BH984" s="569">
        <f t="shared" si="4737"/>
        <v>34302</v>
      </c>
      <c r="BI984" s="569">
        <f t="shared" si="4737"/>
        <v>23445</v>
      </c>
      <c r="BJ984" s="569">
        <f t="shared" si="4737"/>
        <v>54240</v>
      </c>
      <c r="BK984" s="569">
        <f t="shared" si="4737"/>
        <v>30892.240000000002</v>
      </c>
      <c r="BL984" s="569">
        <f t="shared" si="4737"/>
        <v>36050</v>
      </c>
      <c r="BM984" s="569">
        <f t="shared" ref="BM984:BT984" si="4738">SUM(BM903:BM983)</f>
        <v>0</v>
      </c>
      <c r="BN984" s="569">
        <f t="shared" si="4738"/>
        <v>0</v>
      </c>
      <c r="BO984" s="569">
        <f t="shared" si="4738"/>
        <v>0</v>
      </c>
      <c r="BP984" s="569">
        <f t="shared" si="4738"/>
        <v>0</v>
      </c>
      <c r="BQ984" s="569">
        <f t="shared" si="4738"/>
        <v>0</v>
      </c>
      <c r="BR984" s="569">
        <f t="shared" si="4738"/>
        <v>0</v>
      </c>
      <c r="BS984" s="569">
        <f t="shared" si="4738"/>
        <v>0</v>
      </c>
      <c r="BT984" s="569">
        <f t="shared" si="4738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9">
        <f t="shared" ref="CE984:CT984" si="473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10">
        <f t="shared" si="4739"/>
        <v>0</v>
      </c>
      <c r="CG984" s="1110">
        <f t="shared" si="4739"/>
        <v>0</v>
      </c>
      <c r="CH984" s="1110">
        <f t="shared" si="4739"/>
        <v>0</v>
      </c>
      <c r="CI984" s="1110">
        <f t="shared" si="4739"/>
        <v>0</v>
      </c>
      <c r="CJ984" s="1110">
        <f t="shared" si="4739"/>
        <v>0</v>
      </c>
      <c r="CK984" s="1111">
        <f t="shared" si="4739"/>
        <v>0</v>
      </c>
      <c r="CL984" s="1111">
        <f t="shared" si="4739"/>
        <v>23445</v>
      </c>
      <c r="CM984" s="1111">
        <f t="shared" si="4739"/>
        <v>30892.240000000002</v>
      </c>
      <c r="CN984" s="1110">
        <f t="shared" si="4739"/>
        <v>32688</v>
      </c>
      <c r="CO984" s="1110">
        <f t="shared" si="4739"/>
        <v>34302</v>
      </c>
      <c r="CP984" s="1110">
        <f t="shared" si="4739"/>
        <v>36050</v>
      </c>
      <c r="CQ984" s="1110">
        <f t="shared" si="4739"/>
        <v>37802.259999999995</v>
      </c>
      <c r="CR984" s="1110">
        <f t="shared" si="4739"/>
        <v>43610</v>
      </c>
      <c r="CS984" s="1109">
        <f t="shared" si="4739"/>
        <v>54240</v>
      </c>
      <c r="CT984" s="1112">
        <f t="shared" si="4739"/>
        <v>55133</v>
      </c>
      <c r="CU984" s="324">
        <f t="shared" ref="CU984:DK984" si="474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40"/>
        <v>0</v>
      </c>
      <c r="CW984" s="326">
        <f t="shared" si="4740"/>
        <v>0</v>
      </c>
      <c r="CX984" s="326">
        <f t="shared" si="4740"/>
        <v>0</v>
      </c>
      <c r="CY984" s="326">
        <f t="shared" si="4740"/>
        <v>0</v>
      </c>
      <c r="CZ984" s="326">
        <f t="shared" si="4740"/>
        <v>0</v>
      </c>
      <c r="DA984" s="326">
        <f t="shared" si="4740"/>
        <v>0</v>
      </c>
      <c r="DB984" s="327">
        <f t="shared" si="4740"/>
        <v>0</v>
      </c>
      <c r="DC984" s="327">
        <f t="shared" si="4740"/>
        <v>23445</v>
      </c>
      <c r="DD984" s="327">
        <f t="shared" si="4740"/>
        <v>30892.240000000002</v>
      </c>
      <c r="DE984" s="326">
        <f t="shared" si="4740"/>
        <v>32688</v>
      </c>
      <c r="DF984" s="326">
        <f t="shared" si="4740"/>
        <v>34302</v>
      </c>
      <c r="DG984" s="326">
        <f t="shared" si="4740"/>
        <v>36050</v>
      </c>
      <c r="DH984" s="326">
        <f t="shared" si="4740"/>
        <v>37802.259999999995</v>
      </c>
      <c r="DI984" s="326">
        <f t="shared" si="4740"/>
        <v>43610</v>
      </c>
      <c r="DJ984" s="325">
        <f t="shared" si="4740"/>
        <v>54240</v>
      </c>
      <c r="DK984" s="324">
        <f t="shared" si="4740"/>
        <v>55133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8"/>
      <c r="CE985" s="1119"/>
      <c r="CF985" s="1119"/>
      <c r="CG985" s="1119"/>
      <c r="CH985" s="1119"/>
      <c r="CI985" s="1119"/>
      <c r="CJ985" s="1119"/>
      <c r="CK985" s="1119"/>
      <c r="CL985" s="1119"/>
      <c r="CM985" s="1119"/>
      <c r="CN985" s="1119"/>
      <c r="CO985" s="1119"/>
      <c r="CP985" s="1119"/>
      <c r="CQ985" s="1119"/>
      <c r="CR985" s="1119"/>
      <c r="CS985" s="1119"/>
      <c r="CT985" s="1120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8"/>
      <c r="CE986" s="1119"/>
      <c r="CF986" s="1119"/>
      <c r="CG986" s="1119"/>
      <c r="CH986" s="1119"/>
      <c r="CI986" s="1119"/>
      <c r="CJ986" s="1119"/>
      <c r="CK986" s="1119"/>
      <c r="CL986" s="1119"/>
      <c r="CM986" s="1119"/>
      <c r="CN986" s="1119"/>
      <c r="CO986" s="1119"/>
      <c r="CP986" s="1119"/>
      <c r="CQ986" s="1119"/>
      <c r="CR986" s="1119"/>
      <c r="CS986" s="1119"/>
      <c r="CT986" s="1120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41">SUM(C456,C465)</f>
        <v>210</v>
      </c>
      <c r="D987" s="569">
        <f t="shared" si="4741"/>
        <v>256</v>
      </c>
      <c r="E987" s="569">
        <f t="shared" si="4741"/>
        <v>0</v>
      </c>
      <c r="F987" s="569">
        <f t="shared" si="4741"/>
        <v>420</v>
      </c>
      <c r="G987" s="569">
        <f t="shared" si="4741"/>
        <v>160</v>
      </c>
      <c r="H987" s="569">
        <f t="shared" si="4741"/>
        <v>0</v>
      </c>
      <c r="I987" s="569">
        <f t="shared" si="4741"/>
        <v>160</v>
      </c>
      <c r="J987" s="569">
        <f t="shared" si="4741"/>
        <v>320</v>
      </c>
      <c r="K987" s="569">
        <f t="shared" si="4741"/>
        <v>0</v>
      </c>
      <c r="L987" s="569">
        <f t="shared" si="4741"/>
        <v>0</v>
      </c>
      <c r="M987" s="569">
        <f t="shared" si="4741"/>
        <v>0</v>
      </c>
      <c r="N987" s="569">
        <f t="shared" si="4741"/>
        <v>0</v>
      </c>
      <c r="O987" s="569">
        <f t="shared" si="4741"/>
        <v>0</v>
      </c>
      <c r="P987" s="569">
        <f t="shared" si="4741"/>
        <v>0</v>
      </c>
      <c r="Q987" s="569">
        <f t="shared" si="4741"/>
        <v>0</v>
      </c>
      <c r="R987" s="569">
        <f t="shared" si="4741"/>
        <v>0</v>
      </c>
      <c r="S987" s="568"/>
      <c r="T987" s="569">
        <f>SUM(T456,T465)</f>
        <v>0</v>
      </c>
      <c r="U987" s="569">
        <f t="shared" ref="U987:AJ987" si="4742">SUM(U456,U465)</f>
        <v>82</v>
      </c>
      <c r="V987" s="569">
        <f t="shared" si="4742"/>
        <v>300</v>
      </c>
      <c r="W987" s="569">
        <f t="shared" si="4742"/>
        <v>0</v>
      </c>
      <c r="X987" s="569">
        <f t="shared" si="4742"/>
        <v>0</v>
      </c>
      <c r="Y987" s="569">
        <f t="shared" si="4742"/>
        <v>180</v>
      </c>
      <c r="Z987" s="569">
        <f t="shared" si="4742"/>
        <v>60</v>
      </c>
      <c r="AA987" s="569">
        <f t="shared" si="4742"/>
        <v>40</v>
      </c>
      <c r="AB987" s="569">
        <f t="shared" si="4742"/>
        <v>240</v>
      </c>
      <c r="AC987" s="569">
        <f t="shared" si="4742"/>
        <v>0</v>
      </c>
      <c r="AD987" s="569">
        <f t="shared" si="4742"/>
        <v>0</v>
      </c>
      <c r="AE987" s="569">
        <f t="shared" si="4742"/>
        <v>0</v>
      </c>
      <c r="AF987" s="569">
        <f t="shared" si="4742"/>
        <v>0</v>
      </c>
      <c r="AG987" s="569">
        <f t="shared" si="4742"/>
        <v>0</v>
      </c>
      <c r="AH987" s="569">
        <f t="shared" si="4742"/>
        <v>0</v>
      </c>
      <c r="AI987" s="569">
        <f t="shared" si="4742"/>
        <v>0</v>
      </c>
      <c r="AJ987" s="569">
        <f t="shared" si="4742"/>
        <v>0</v>
      </c>
      <c r="AK987" s="568"/>
      <c r="AL987" s="569">
        <f>SUM(AL456,AL465)</f>
        <v>240</v>
      </c>
      <c r="AM987" s="569">
        <f t="shared" ref="AM987:BB987" si="4743">SUM(AM456,AM465)</f>
        <v>0</v>
      </c>
      <c r="AN987" s="569">
        <f t="shared" si="4743"/>
        <v>320</v>
      </c>
      <c r="AO987" s="569">
        <f t="shared" si="4743"/>
        <v>0</v>
      </c>
      <c r="AP987" s="569">
        <f t="shared" si="4743"/>
        <v>560</v>
      </c>
      <c r="AQ987" s="569">
        <f t="shared" si="4743"/>
        <v>0</v>
      </c>
      <c r="AR987" s="569">
        <f t="shared" si="4743"/>
        <v>0</v>
      </c>
      <c r="AS987" s="569">
        <f t="shared" si="4743"/>
        <v>0</v>
      </c>
      <c r="AT987" s="569">
        <f t="shared" si="4743"/>
        <v>0</v>
      </c>
      <c r="AU987" s="569">
        <f t="shared" si="4743"/>
        <v>0</v>
      </c>
      <c r="AV987" s="569">
        <f t="shared" si="4743"/>
        <v>0</v>
      </c>
      <c r="AW987" s="569">
        <f t="shared" si="4743"/>
        <v>0</v>
      </c>
      <c r="AX987" s="569">
        <f t="shared" si="4743"/>
        <v>0</v>
      </c>
      <c r="AY987" s="569">
        <f t="shared" si="4743"/>
        <v>0</v>
      </c>
      <c r="AZ987" s="569">
        <f t="shared" si="4743"/>
        <v>0</v>
      </c>
      <c r="BA987" s="569">
        <f t="shared" si="4743"/>
        <v>0</v>
      </c>
      <c r="BB987" s="569">
        <f t="shared" si="4743"/>
        <v>0</v>
      </c>
      <c r="BC987" s="568"/>
      <c r="BD987" s="569">
        <f>SUM(BD456,BD465)</f>
        <v>0</v>
      </c>
      <c r="BE987" s="569">
        <f t="shared" ref="BE987:BT987" si="4744">SUM(BE456,BE465)</f>
        <v>0</v>
      </c>
      <c r="BF987" s="569">
        <f t="shared" si="4744"/>
        <v>0</v>
      </c>
      <c r="BG987" s="569">
        <f t="shared" si="4744"/>
        <v>0</v>
      </c>
      <c r="BH987" s="569">
        <f t="shared" si="4744"/>
        <v>0</v>
      </c>
      <c r="BI987" s="569">
        <f t="shared" si="4744"/>
        <v>396</v>
      </c>
      <c r="BJ987" s="569">
        <f t="shared" si="4744"/>
        <v>0</v>
      </c>
      <c r="BK987" s="569">
        <f t="shared" si="4744"/>
        <v>0</v>
      </c>
      <c r="BL987" s="569">
        <f t="shared" si="4744"/>
        <v>0</v>
      </c>
      <c r="BM987" s="569">
        <f t="shared" si="4744"/>
        <v>0</v>
      </c>
      <c r="BN987" s="569">
        <f t="shared" si="4744"/>
        <v>0</v>
      </c>
      <c r="BO987" s="569">
        <f t="shared" si="4744"/>
        <v>0</v>
      </c>
      <c r="BP987" s="569">
        <f t="shared" si="4744"/>
        <v>0</v>
      </c>
      <c r="BQ987" s="569">
        <f t="shared" si="4744"/>
        <v>0</v>
      </c>
      <c r="BR987" s="569">
        <f t="shared" si="4744"/>
        <v>0</v>
      </c>
      <c r="BS987" s="569">
        <f t="shared" si="4744"/>
        <v>0</v>
      </c>
      <c r="BT987" s="569">
        <f t="shared" si="4744"/>
        <v>0</v>
      </c>
      <c r="BU987" s="568"/>
      <c r="BV987" s="569">
        <f>SUM(BV456,BV465)</f>
        <v>0</v>
      </c>
      <c r="BW987" s="569">
        <f t="shared" ref="BW987:BY987" si="4745">SUM(BW456,BW465)</f>
        <v>0</v>
      </c>
      <c r="BX987" s="569">
        <f t="shared" si="4745"/>
        <v>0</v>
      </c>
      <c r="BY987" s="569">
        <f t="shared" si="4745"/>
        <v>0</v>
      </c>
      <c r="BZ987" s="373">
        <f t="shared" ref="BZ987:BZ1001" si="4746">IF(DL987&lt;3,"",(SUM(B987:R987)-MIN(B987:R987)-MAX(B987:R987))/(DL987-2))</f>
        <v>84.4</v>
      </c>
      <c r="CA987" s="373">
        <f t="shared" ref="CA987:CA1001" si="4747">IF(DM987&lt;3,"",(SUM(T987:AJ987)-MIN(T987:AJ987)-MAX(T987:AJ987))/(DM987-2))</f>
        <v>40.133333333333333</v>
      </c>
      <c r="CB987" s="373">
        <f t="shared" ref="CB987:CB1001" si="4748">IF(DN987&lt;3,"",(SUM(AL987:BB987)-MIN(AL987:BB987)-MAX(AL987:BB987))/(DN987-2))</f>
        <v>37.333333333333336</v>
      </c>
      <c r="CC987" s="373">
        <f t="shared" ref="CC987:CC1001" si="4749">IF(DO987&lt;3,"",(SUM(BD987:BT987)-MIN(BD987:BT987)-MAX(BD987:BT987))/(DO987-2))</f>
        <v>0</v>
      </c>
      <c r="CD987" s="1108">
        <f t="shared" ref="CD987:CS1001" si="475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9">
        <f t="shared" si="4750"/>
        <v>0</v>
      </c>
      <c r="CF987" s="1110">
        <f t="shared" si="4750"/>
        <v>0</v>
      </c>
      <c r="CG987" s="1110">
        <f t="shared" si="4750"/>
        <v>0</v>
      </c>
      <c r="CH987" s="1110">
        <f t="shared" si="4750"/>
        <v>0</v>
      </c>
      <c r="CI987" s="1110">
        <f t="shared" si="4750"/>
        <v>0</v>
      </c>
      <c r="CJ987" s="1110">
        <f t="shared" si="4750"/>
        <v>0</v>
      </c>
      <c r="CK987" s="1111">
        <f t="shared" si="4750"/>
        <v>0</v>
      </c>
      <c r="CL987" s="1111">
        <f t="shared" si="4750"/>
        <v>0</v>
      </c>
      <c r="CM987" s="1111">
        <f t="shared" si="4750"/>
        <v>0</v>
      </c>
      <c r="CN987" s="1110">
        <f t="shared" si="4750"/>
        <v>0</v>
      </c>
      <c r="CO987" s="1110">
        <f t="shared" si="4750"/>
        <v>0</v>
      </c>
      <c r="CP987" s="1110">
        <f t="shared" si="4750"/>
        <v>0</v>
      </c>
      <c r="CQ987" s="1110">
        <f t="shared" si="4750"/>
        <v>0</v>
      </c>
      <c r="CR987" s="1110">
        <f t="shared" si="4750"/>
        <v>240</v>
      </c>
      <c r="CS987" s="1109">
        <f t="shared" si="4750"/>
        <v>320</v>
      </c>
      <c r="CT987" s="1112">
        <f t="shared" ref="CT987:CT1001" si="475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200">
        <f t="shared" ref="CU987:DJ1001" si="475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0">
        <f t="shared" si="4752"/>
        <v>0</v>
      </c>
      <c r="CW987" s="1141">
        <f t="shared" si="4752"/>
        <v>0</v>
      </c>
      <c r="CX987" s="1141">
        <f t="shared" si="4752"/>
        <v>0</v>
      </c>
      <c r="CY987" s="1141">
        <f t="shared" si="4752"/>
        <v>0</v>
      </c>
      <c r="CZ987" s="1141">
        <f t="shared" si="4752"/>
        <v>0</v>
      </c>
      <c r="DA987" s="1141">
        <f t="shared" si="4752"/>
        <v>0</v>
      </c>
      <c r="DB987" s="1142">
        <f t="shared" si="4752"/>
        <v>0</v>
      </c>
      <c r="DC987" s="1142">
        <f t="shared" si="4752"/>
        <v>0</v>
      </c>
      <c r="DD987" s="1142">
        <f t="shared" si="4752"/>
        <v>0</v>
      </c>
      <c r="DE987" s="1141">
        <f t="shared" si="4752"/>
        <v>0</v>
      </c>
      <c r="DF987" s="1141">
        <f t="shared" si="4752"/>
        <v>0</v>
      </c>
      <c r="DG987" s="1141">
        <f t="shared" si="4752"/>
        <v>0</v>
      </c>
      <c r="DH987" s="1141">
        <f t="shared" si="4752"/>
        <v>0</v>
      </c>
      <c r="DI987" s="1141">
        <f t="shared" si="4752"/>
        <v>0</v>
      </c>
      <c r="DJ987" s="1140">
        <f t="shared" si="4752"/>
        <v>0</v>
      </c>
      <c r="DK987" s="1200">
        <f t="shared" ref="DK987:DK1001" si="475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8">
        <f t="shared" ref="DL987:DL1001" si="4754">COUNT(B987:R987)</f>
        <v>17</v>
      </c>
      <c r="DM987" s="66">
        <f t="shared" ref="DM987:DM1001" si="4755">COUNT(T987:AJ987)</f>
        <v>17</v>
      </c>
      <c r="DN987" s="66">
        <f t="shared" ref="DN987:DN1001" si="4756">COUNT(AL987:BB987)</f>
        <v>17</v>
      </c>
      <c r="DO987" s="66">
        <f t="shared" ref="DO987:DO1001" si="4757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758">SUM(C513,C519,C610,C616,C771,C772)</f>
        <v>337.72</v>
      </c>
      <c r="D988" s="569">
        <f t="shared" si="4758"/>
        <v>224</v>
      </c>
      <c r="E988" s="569">
        <f t="shared" si="4758"/>
        <v>358.75</v>
      </c>
      <c r="F988" s="569">
        <f t="shared" si="4758"/>
        <v>82</v>
      </c>
      <c r="G988" s="569">
        <f t="shared" si="4758"/>
        <v>172.94</v>
      </c>
      <c r="H988" s="569">
        <f t="shared" si="4758"/>
        <v>988.5</v>
      </c>
      <c r="I988" s="569">
        <f t="shared" si="4758"/>
        <v>78</v>
      </c>
      <c r="J988" s="569">
        <f t="shared" si="4758"/>
        <v>216</v>
      </c>
      <c r="K988" s="569">
        <f t="shared" si="4758"/>
        <v>0</v>
      </c>
      <c r="L988" s="569">
        <f t="shared" si="4758"/>
        <v>0</v>
      </c>
      <c r="M988" s="569">
        <f t="shared" si="4758"/>
        <v>0</v>
      </c>
      <c r="N988" s="569">
        <f t="shared" si="4758"/>
        <v>0</v>
      </c>
      <c r="O988" s="569">
        <f t="shared" si="4758"/>
        <v>0</v>
      </c>
      <c r="P988" s="569">
        <f t="shared" si="4758"/>
        <v>0</v>
      </c>
      <c r="Q988" s="569">
        <f t="shared" si="4758"/>
        <v>0</v>
      </c>
      <c r="R988" s="569">
        <f t="shared" si="4758"/>
        <v>0</v>
      </c>
      <c r="S988" s="568"/>
      <c r="T988" s="569">
        <f>SUM(T513,T519,T610,T616,T771,T772)</f>
        <v>960</v>
      </c>
      <c r="U988" s="569">
        <f t="shared" ref="U988:AJ988" si="4759">SUM(U513,U519,U610,U616,U771,U772)</f>
        <v>302.29999999999995</v>
      </c>
      <c r="V988" s="569">
        <f t="shared" si="4759"/>
        <v>321</v>
      </c>
      <c r="W988" s="569">
        <f t="shared" si="4759"/>
        <v>238</v>
      </c>
      <c r="X988" s="569">
        <f t="shared" si="4759"/>
        <v>240</v>
      </c>
      <c r="Y988" s="569">
        <f t="shared" si="4759"/>
        <v>1108.28</v>
      </c>
      <c r="Z988" s="569">
        <f t="shared" si="4759"/>
        <v>150.5</v>
      </c>
      <c r="AA988" s="569">
        <f t="shared" si="4759"/>
        <v>199.6</v>
      </c>
      <c r="AB988" s="569">
        <f t="shared" si="4759"/>
        <v>452</v>
      </c>
      <c r="AC988" s="569">
        <f t="shared" si="4759"/>
        <v>0</v>
      </c>
      <c r="AD988" s="569">
        <f t="shared" si="4759"/>
        <v>0</v>
      </c>
      <c r="AE988" s="569">
        <f t="shared" si="4759"/>
        <v>0</v>
      </c>
      <c r="AF988" s="569">
        <f t="shared" si="4759"/>
        <v>0</v>
      </c>
      <c r="AG988" s="569">
        <f t="shared" si="4759"/>
        <v>0</v>
      </c>
      <c r="AH988" s="569">
        <f t="shared" si="4759"/>
        <v>0</v>
      </c>
      <c r="AI988" s="569">
        <f t="shared" si="4759"/>
        <v>0</v>
      </c>
      <c r="AJ988" s="569">
        <f t="shared" si="4759"/>
        <v>0</v>
      </c>
      <c r="AK988" s="568"/>
      <c r="AL988" s="569">
        <f>SUM(AL513,AL519,AL610,AL616,AL771,AL772)</f>
        <v>2464</v>
      </c>
      <c r="AM988" s="569">
        <f t="shared" ref="AM988:BB988" si="4760">SUM(AM513,AM519,AM610,AM616,AM771,AM772)</f>
        <v>962</v>
      </c>
      <c r="AN988" s="569">
        <f t="shared" si="4760"/>
        <v>554</v>
      </c>
      <c r="AO988" s="569">
        <f t="shared" si="4760"/>
        <v>1916</v>
      </c>
      <c r="AP988" s="569">
        <f t="shared" si="4760"/>
        <v>584</v>
      </c>
      <c r="AQ988" s="569">
        <f t="shared" si="4760"/>
        <v>1633</v>
      </c>
      <c r="AR988" s="569">
        <f t="shared" si="4760"/>
        <v>1566</v>
      </c>
      <c r="AS988" s="569">
        <f t="shared" si="4760"/>
        <v>1140</v>
      </c>
      <c r="AT988" s="569">
        <f t="shared" si="4760"/>
        <v>2441.52</v>
      </c>
      <c r="AU988" s="569">
        <f t="shared" si="4760"/>
        <v>0</v>
      </c>
      <c r="AV988" s="569">
        <f t="shared" si="4760"/>
        <v>0</v>
      </c>
      <c r="AW988" s="569">
        <f t="shared" si="4760"/>
        <v>0</v>
      </c>
      <c r="AX988" s="569">
        <f t="shared" si="4760"/>
        <v>0</v>
      </c>
      <c r="AY988" s="569">
        <f t="shared" si="4760"/>
        <v>0</v>
      </c>
      <c r="AZ988" s="569">
        <f t="shared" si="4760"/>
        <v>0</v>
      </c>
      <c r="BA988" s="569">
        <f t="shared" si="4760"/>
        <v>0</v>
      </c>
      <c r="BB988" s="569">
        <f t="shared" si="4760"/>
        <v>0</v>
      </c>
      <c r="BC988" s="568"/>
      <c r="BD988" s="569">
        <f>SUM(BD513,BD519,BD610,BD616,BD771,BD772)</f>
        <v>639</v>
      </c>
      <c r="BE988" s="569">
        <f t="shared" ref="BE988:BT988" si="4761">SUM(BE513,BE519,BE610,BE616,BE771,BE772)</f>
        <v>1214.8499999999999</v>
      </c>
      <c r="BF988" s="569">
        <f t="shared" si="4761"/>
        <v>1343</v>
      </c>
      <c r="BG988" s="569">
        <f t="shared" si="4761"/>
        <v>1252</v>
      </c>
      <c r="BH988" s="569">
        <f t="shared" si="4761"/>
        <v>2416</v>
      </c>
      <c r="BI988" s="569">
        <f t="shared" si="4761"/>
        <v>1458</v>
      </c>
      <c r="BJ988" s="569">
        <f t="shared" si="4761"/>
        <v>1521</v>
      </c>
      <c r="BK988" s="569">
        <f t="shared" si="4761"/>
        <v>1082</v>
      </c>
      <c r="BL988" s="569">
        <f t="shared" si="4761"/>
        <v>2925.6</v>
      </c>
      <c r="BM988" s="569">
        <f t="shared" si="4761"/>
        <v>0</v>
      </c>
      <c r="BN988" s="569">
        <f t="shared" si="4761"/>
        <v>0</v>
      </c>
      <c r="BO988" s="569">
        <f t="shared" si="4761"/>
        <v>0</v>
      </c>
      <c r="BP988" s="569">
        <f t="shared" si="4761"/>
        <v>0</v>
      </c>
      <c r="BQ988" s="569">
        <f t="shared" si="4761"/>
        <v>0</v>
      </c>
      <c r="BR988" s="569">
        <f t="shared" si="4761"/>
        <v>0</v>
      </c>
      <c r="BS988" s="569">
        <f t="shared" si="4761"/>
        <v>0</v>
      </c>
      <c r="BT988" s="569">
        <f t="shared" si="4761"/>
        <v>0</v>
      </c>
      <c r="BU988" s="568"/>
      <c r="BV988" s="569">
        <f>SUM(BV513,BV519,BV610,BV616,BV771,BV772)</f>
        <v>0</v>
      </c>
      <c r="BW988" s="569">
        <f t="shared" ref="BW988:BY988" si="4762">SUM(BW513,BW519,BW610,BW616,BW771,BW772)</f>
        <v>0</v>
      </c>
      <c r="BX988" s="569">
        <f t="shared" si="4762"/>
        <v>0</v>
      </c>
      <c r="BY988" s="569">
        <f t="shared" si="4762"/>
        <v>0</v>
      </c>
      <c r="BZ988" s="373">
        <f t="shared" si="4746"/>
        <v>107.794</v>
      </c>
      <c r="CA988" s="373">
        <f t="shared" si="4747"/>
        <v>190.89333333333332</v>
      </c>
      <c r="CB988" s="373">
        <f t="shared" si="4748"/>
        <v>719.76800000000003</v>
      </c>
      <c r="CC988" s="373">
        <f t="shared" si="4749"/>
        <v>728.39</v>
      </c>
      <c r="CD988" s="1108">
        <f t="shared" si="4750"/>
        <v>0</v>
      </c>
      <c r="CE988" s="1109">
        <f t="shared" si="4750"/>
        <v>0</v>
      </c>
      <c r="CF988" s="1110">
        <f t="shared" si="4750"/>
        <v>0</v>
      </c>
      <c r="CG988" s="1110">
        <f t="shared" si="4750"/>
        <v>0</v>
      </c>
      <c r="CH988" s="1110">
        <f t="shared" si="4750"/>
        <v>0</v>
      </c>
      <c r="CI988" s="1110">
        <f t="shared" si="4750"/>
        <v>0</v>
      </c>
      <c r="CJ988" s="1110">
        <f t="shared" si="4750"/>
        <v>0</v>
      </c>
      <c r="CK988" s="1111">
        <f t="shared" si="4750"/>
        <v>0</v>
      </c>
      <c r="CL988" s="1111">
        <f t="shared" si="4750"/>
        <v>554</v>
      </c>
      <c r="CM988" s="1111">
        <f t="shared" si="4750"/>
        <v>584</v>
      </c>
      <c r="CN988" s="1110">
        <f t="shared" si="4750"/>
        <v>962</v>
      </c>
      <c r="CO988" s="1110">
        <f t="shared" si="4750"/>
        <v>1140</v>
      </c>
      <c r="CP988" s="1110">
        <f t="shared" si="4750"/>
        <v>1566</v>
      </c>
      <c r="CQ988" s="1110">
        <f t="shared" si="4750"/>
        <v>1633</v>
      </c>
      <c r="CR988" s="1110">
        <f t="shared" si="4750"/>
        <v>1916</v>
      </c>
      <c r="CS988" s="1109">
        <f t="shared" si="4750"/>
        <v>2441.52</v>
      </c>
      <c r="CT988" s="1112">
        <f t="shared" si="4751"/>
        <v>2464</v>
      </c>
      <c r="CU988" s="1200">
        <f t="shared" si="4752"/>
        <v>0</v>
      </c>
      <c r="CV988" s="1140">
        <f t="shared" si="4752"/>
        <v>0</v>
      </c>
      <c r="CW988" s="1141">
        <f t="shared" si="4752"/>
        <v>0</v>
      </c>
      <c r="CX988" s="1141">
        <f t="shared" si="4752"/>
        <v>0</v>
      </c>
      <c r="CY988" s="1141">
        <f t="shared" si="4752"/>
        <v>0</v>
      </c>
      <c r="CZ988" s="1141">
        <f t="shared" si="4752"/>
        <v>0</v>
      </c>
      <c r="DA988" s="1141">
        <f t="shared" si="4752"/>
        <v>0</v>
      </c>
      <c r="DB988" s="1142">
        <f t="shared" si="4752"/>
        <v>0</v>
      </c>
      <c r="DC988" s="1142">
        <f t="shared" si="4752"/>
        <v>639</v>
      </c>
      <c r="DD988" s="1142">
        <f t="shared" si="4752"/>
        <v>1082</v>
      </c>
      <c r="DE988" s="1141">
        <f t="shared" si="4752"/>
        <v>1214.8499999999999</v>
      </c>
      <c r="DF988" s="1141">
        <f t="shared" si="4752"/>
        <v>1252</v>
      </c>
      <c r="DG988" s="1141">
        <f t="shared" si="4752"/>
        <v>1343</v>
      </c>
      <c r="DH988" s="1141">
        <f t="shared" si="4752"/>
        <v>1458</v>
      </c>
      <c r="DI988" s="1141">
        <f t="shared" si="4752"/>
        <v>1521</v>
      </c>
      <c r="DJ988" s="1140">
        <f t="shared" si="4752"/>
        <v>2416</v>
      </c>
      <c r="DK988" s="1200">
        <f t="shared" si="4753"/>
        <v>2925.6</v>
      </c>
      <c r="DL988" s="428">
        <f t="shared" si="4754"/>
        <v>17</v>
      </c>
      <c r="DM988" s="66">
        <f t="shared" si="4755"/>
        <v>17</v>
      </c>
      <c r="DN988" s="66">
        <f t="shared" si="4756"/>
        <v>17</v>
      </c>
      <c r="DO988" s="66">
        <f t="shared" si="4757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763">SUM(C474,C501,C507,C525,C531,C537,C543,C555,C561,C579,C585,C591,C598,C604,C622,C628,C634)</f>
        <v>2889.8</v>
      </c>
      <c r="D989" s="569">
        <f t="shared" si="4763"/>
        <v>1428.2</v>
      </c>
      <c r="E989" s="569">
        <f t="shared" si="4763"/>
        <v>715</v>
      </c>
      <c r="F989" s="569">
        <f t="shared" si="4763"/>
        <v>255</v>
      </c>
      <c r="G989" s="569">
        <f t="shared" si="4763"/>
        <v>1408</v>
      </c>
      <c r="H989" s="569">
        <f t="shared" si="4763"/>
        <v>327</v>
      </c>
      <c r="I989" s="569">
        <f t="shared" si="4763"/>
        <v>420</v>
      </c>
      <c r="J989" s="569">
        <f t="shared" si="4763"/>
        <v>12211.4</v>
      </c>
      <c r="K989" s="569">
        <f t="shared" si="4763"/>
        <v>0</v>
      </c>
      <c r="L989" s="569">
        <f t="shared" si="4763"/>
        <v>0</v>
      </c>
      <c r="M989" s="569">
        <f t="shared" si="4763"/>
        <v>0</v>
      </c>
      <c r="N989" s="569">
        <f t="shared" si="4763"/>
        <v>0</v>
      </c>
      <c r="O989" s="569">
        <f t="shared" si="4763"/>
        <v>0</v>
      </c>
      <c r="P989" s="569">
        <f t="shared" si="4763"/>
        <v>0</v>
      </c>
      <c r="Q989" s="569">
        <f t="shared" si="4763"/>
        <v>0</v>
      </c>
      <c r="R989" s="569">
        <f t="shared" si="4763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64">SUM(U474,U501,U507,U525,U531,U537,U543,U555,U561,U579,U585,U591,U598,U604,U622,U628,U634)</f>
        <v>543.96</v>
      </c>
      <c r="V989" s="569">
        <f t="shared" si="4764"/>
        <v>640</v>
      </c>
      <c r="W989" s="569">
        <f t="shared" si="4764"/>
        <v>3935</v>
      </c>
      <c r="X989" s="569">
        <f t="shared" si="4764"/>
        <v>539.92000000000007</v>
      </c>
      <c r="Y989" s="569">
        <f t="shared" si="4764"/>
        <v>14520</v>
      </c>
      <c r="Z989" s="569">
        <f t="shared" si="4764"/>
        <v>495</v>
      </c>
      <c r="AA989" s="569">
        <f t="shared" si="4764"/>
        <v>332.5</v>
      </c>
      <c r="AB989" s="569">
        <f t="shared" si="4764"/>
        <v>162</v>
      </c>
      <c r="AC989" s="569">
        <f t="shared" si="4764"/>
        <v>0</v>
      </c>
      <c r="AD989" s="569">
        <f t="shared" si="4764"/>
        <v>0</v>
      </c>
      <c r="AE989" s="569">
        <f t="shared" si="4764"/>
        <v>0</v>
      </c>
      <c r="AF989" s="569">
        <f t="shared" si="4764"/>
        <v>0</v>
      </c>
      <c r="AG989" s="569">
        <f t="shared" si="4764"/>
        <v>0</v>
      </c>
      <c r="AH989" s="569">
        <f t="shared" si="4764"/>
        <v>0</v>
      </c>
      <c r="AI989" s="569">
        <f t="shared" si="4764"/>
        <v>0</v>
      </c>
      <c r="AJ989" s="569">
        <f t="shared" si="4764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65">SUM(AM474,AM501,AM507,AM525,AM531,AM537,AM543,AM555,AM561,AM579,AM585,AM591,AM598,AM604,AM622,AM628,AM634)</f>
        <v>1053.5999999999999</v>
      </c>
      <c r="AN989" s="569">
        <f t="shared" si="4765"/>
        <v>471.25</v>
      </c>
      <c r="AO989" s="569">
        <f t="shared" si="4765"/>
        <v>3182.62</v>
      </c>
      <c r="AP989" s="569">
        <f t="shared" si="4765"/>
        <v>365.6</v>
      </c>
      <c r="AQ989" s="569">
        <f t="shared" si="4765"/>
        <v>2176</v>
      </c>
      <c r="AR989" s="569">
        <f t="shared" si="4765"/>
        <v>1720</v>
      </c>
      <c r="AS989" s="569">
        <f t="shared" si="4765"/>
        <v>3540.5</v>
      </c>
      <c r="AT989" s="569">
        <f t="shared" si="4765"/>
        <v>2699.52</v>
      </c>
      <c r="AU989" s="569">
        <f t="shared" si="4765"/>
        <v>0</v>
      </c>
      <c r="AV989" s="569">
        <f t="shared" si="4765"/>
        <v>0</v>
      </c>
      <c r="AW989" s="569">
        <f t="shared" si="4765"/>
        <v>0</v>
      </c>
      <c r="AX989" s="569">
        <f t="shared" si="4765"/>
        <v>0</v>
      </c>
      <c r="AY989" s="569">
        <f t="shared" si="4765"/>
        <v>0</v>
      </c>
      <c r="AZ989" s="569">
        <f t="shared" si="4765"/>
        <v>0</v>
      </c>
      <c r="BA989" s="569">
        <f t="shared" si="4765"/>
        <v>0</v>
      </c>
      <c r="BB989" s="569">
        <f t="shared" si="4765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766">SUM(BE474,BE501,BE507,BE525,BE531,BE537,BE543,BE555,BE561,BE579,BE585,BE591,BE598,BE604,BE622,BE628,BE634)</f>
        <v>1756.7280000000001</v>
      </c>
      <c r="BF989" s="569">
        <f t="shared" si="4766"/>
        <v>1503.4</v>
      </c>
      <c r="BG989" s="569">
        <f t="shared" si="4766"/>
        <v>677</v>
      </c>
      <c r="BH989" s="569">
        <f t="shared" si="4766"/>
        <v>1499.9880000000001</v>
      </c>
      <c r="BI989" s="569">
        <f t="shared" si="4766"/>
        <v>1129.95</v>
      </c>
      <c r="BJ989" s="569">
        <f t="shared" si="4766"/>
        <v>2804</v>
      </c>
      <c r="BK989" s="569">
        <f t="shared" si="4766"/>
        <v>2704.2</v>
      </c>
      <c r="BL989" s="569">
        <f t="shared" si="4766"/>
        <v>2820</v>
      </c>
      <c r="BM989" s="569">
        <f t="shared" si="4766"/>
        <v>0</v>
      </c>
      <c r="BN989" s="569">
        <f t="shared" si="4766"/>
        <v>0</v>
      </c>
      <c r="BO989" s="569">
        <f t="shared" si="4766"/>
        <v>0</v>
      </c>
      <c r="BP989" s="569">
        <f t="shared" si="4766"/>
        <v>0</v>
      </c>
      <c r="BQ989" s="569">
        <f t="shared" si="4766"/>
        <v>0</v>
      </c>
      <c r="BR989" s="569">
        <f t="shared" si="4766"/>
        <v>0</v>
      </c>
      <c r="BS989" s="569">
        <f t="shared" si="4766"/>
        <v>0</v>
      </c>
      <c r="BT989" s="569">
        <f t="shared" si="4766"/>
        <v>0</v>
      </c>
      <c r="BU989" s="568"/>
      <c r="BV989" s="569">
        <f>SUM(BV474,BV501,BV507,BV525,BV531,BV537,BV543,BV555,BV561,BV579,BV585,BV591,BV598,BV604,BV622,BV628,BV634)</f>
        <v>0</v>
      </c>
      <c r="BW989" s="569">
        <f t="shared" ref="BW989:BY989" si="4767">SUM(BW474,BW501,BW507,BW525,BW531,BW537,BW543,BW555,BW561,BW579,BW585,BW591,BW598,BW604,BW622,BW628,BW634)</f>
        <v>0</v>
      </c>
      <c r="BX989" s="569">
        <f t="shared" si="4767"/>
        <v>0</v>
      </c>
      <c r="BY989" s="569">
        <f t="shared" si="4767"/>
        <v>0</v>
      </c>
      <c r="BZ989" s="373">
        <f t="shared" si="4746"/>
        <v>518.25000000000011</v>
      </c>
      <c r="CA989" s="373">
        <f t="shared" si="4747"/>
        <v>477.55599999999998</v>
      </c>
      <c r="CB989" s="373">
        <f t="shared" si="4748"/>
        <v>1013.9393333333334</v>
      </c>
      <c r="CC989" s="373">
        <f t="shared" si="4749"/>
        <v>922.24119999999994</v>
      </c>
      <c r="CD989" s="1108">
        <f t="shared" si="4750"/>
        <v>0</v>
      </c>
      <c r="CE989" s="1109">
        <f t="shared" si="4750"/>
        <v>0</v>
      </c>
      <c r="CF989" s="1110">
        <f t="shared" si="4750"/>
        <v>0</v>
      </c>
      <c r="CG989" s="1110">
        <f t="shared" si="4750"/>
        <v>0</v>
      </c>
      <c r="CH989" s="1110">
        <f t="shared" si="4750"/>
        <v>0</v>
      </c>
      <c r="CI989" s="1110">
        <f t="shared" si="4750"/>
        <v>0</v>
      </c>
      <c r="CJ989" s="1110">
        <f t="shared" si="4750"/>
        <v>0</v>
      </c>
      <c r="CK989" s="1111">
        <f t="shared" si="4750"/>
        <v>0</v>
      </c>
      <c r="CL989" s="1111">
        <f t="shared" si="4750"/>
        <v>365.6</v>
      </c>
      <c r="CM989" s="1111">
        <f t="shared" si="4750"/>
        <v>471.25</v>
      </c>
      <c r="CN989" s="1110">
        <f t="shared" si="4750"/>
        <v>1053.5999999999999</v>
      </c>
      <c r="CO989" s="1110">
        <f t="shared" si="4750"/>
        <v>1720</v>
      </c>
      <c r="CP989" s="1110">
        <f t="shared" si="4750"/>
        <v>2176</v>
      </c>
      <c r="CQ989" s="1110">
        <f t="shared" si="4750"/>
        <v>2699.52</v>
      </c>
      <c r="CR989" s="1110">
        <f t="shared" si="4750"/>
        <v>3182.62</v>
      </c>
      <c r="CS989" s="1109">
        <f t="shared" si="4750"/>
        <v>3540.5</v>
      </c>
      <c r="CT989" s="1112">
        <f t="shared" si="4751"/>
        <v>5865</v>
      </c>
      <c r="CU989" s="1200">
        <f t="shared" si="4752"/>
        <v>0</v>
      </c>
      <c r="CV989" s="1140">
        <f t="shared" si="4752"/>
        <v>0</v>
      </c>
      <c r="CW989" s="1141">
        <f t="shared" si="4752"/>
        <v>0</v>
      </c>
      <c r="CX989" s="1141">
        <f t="shared" si="4752"/>
        <v>0</v>
      </c>
      <c r="CY989" s="1141">
        <f t="shared" si="4752"/>
        <v>0</v>
      </c>
      <c r="CZ989" s="1141">
        <f t="shared" si="4752"/>
        <v>0</v>
      </c>
      <c r="DA989" s="1141">
        <f t="shared" si="4752"/>
        <v>0</v>
      </c>
      <c r="DB989" s="1142">
        <f t="shared" si="4752"/>
        <v>0</v>
      </c>
      <c r="DC989" s="1142">
        <f t="shared" si="4752"/>
        <v>677</v>
      </c>
      <c r="DD989" s="1142">
        <f t="shared" si="4752"/>
        <v>1129.95</v>
      </c>
      <c r="DE989" s="1141">
        <f t="shared" si="4752"/>
        <v>1499.9880000000001</v>
      </c>
      <c r="DF989" s="1141">
        <f t="shared" si="4752"/>
        <v>1503.4</v>
      </c>
      <c r="DG989" s="1141">
        <f t="shared" si="4752"/>
        <v>1756.7280000000001</v>
      </c>
      <c r="DH989" s="1141">
        <f t="shared" si="4752"/>
        <v>1758.3519999999999</v>
      </c>
      <c r="DI989" s="1141">
        <f t="shared" si="4752"/>
        <v>2704.2</v>
      </c>
      <c r="DJ989" s="1140">
        <f t="shared" si="4752"/>
        <v>2804</v>
      </c>
      <c r="DK989" s="1200">
        <f t="shared" si="4753"/>
        <v>2820</v>
      </c>
      <c r="DL989" s="428">
        <f t="shared" si="4754"/>
        <v>17</v>
      </c>
      <c r="DM989" s="66">
        <f t="shared" si="4755"/>
        <v>17</v>
      </c>
      <c r="DN989" s="66">
        <f t="shared" si="4756"/>
        <v>17</v>
      </c>
      <c r="DO989" s="66">
        <f t="shared" si="4757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768">SUM(C483,C492,C549,C567,C573,C641)</f>
        <v>21</v>
      </c>
      <c r="D990" s="569">
        <f t="shared" si="4768"/>
        <v>40</v>
      </c>
      <c r="E990" s="569">
        <f t="shared" si="4768"/>
        <v>15</v>
      </c>
      <c r="F990" s="569">
        <f t="shared" si="4768"/>
        <v>0</v>
      </c>
      <c r="G990" s="569">
        <f t="shared" si="4768"/>
        <v>0</v>
      </c>
      <c r="H990" s="569">
        <f t="shared" si="4768"/>
        <v>10</v>
      </c>
      <c r="I990" s="569">
        <f t="shared" si="4768"/>
        <v>0</v>
      </c>
      <c r="J990" s="569">
        <f t="shared" si="4768"/>
        <v>75</v>
      </c>
      <c r="K990" s="569">
        <f t="shared" si="4768"/>
        <v>0</v>
      </c>
      <c r="L990" s="569">
        <f t="shared" si="4768"/>
        <v>0</v>
      </c>
      <c r="M990" s="569">
        <f t="shared" si="4768"/>
        <v>0</v>
      </c>
      <c r="N990" s="569">
        <f t="shared" si="4768"/>
        <v>0</v>
      </c>
      <c r="O990" s="569">
        <f t="shared" si="4768"/>
        <v>0</v>
      </c>
      <c r="P990" s="569">
        <f t="shared" si="4768"/>
        <v>0</v>
      </c>
      <c r="Q990" s="569">
        <f t="shared" si="4768"/>
        <v>0</v>
      </c>
      <c r="R990" s="569">
        <f t="shared" si="4768"/>
        <v>0</v>
      </c>
      <c r="S990" s="568"/>
      <c r="T990" s="569">
        <f>SUM(T483,T492,T549,T567,T573,T641)</f>
        <v>308</v>
      </c>
      <c r="U990" s="569">
        <f t="shared" ref="U990:AJ990" si="4769">SUM(U483,U492,U549,U567,U573,U641)</f>
        <v>0</v>
      </c>
      <c r="V990" s="569">
        <f t="shared" si="4769"/>
        <v>0</v>
      </c>
      <c r="W990" s="569">
        <f t="shared" si="4769"/>
        <v>0</v>
      </c>
      <c r="X990" s="569">
        <f t="shared" si="4769"/>
        <v>0</v>
      </c>
      <c r="Y990" s="569">
        <f t="shared" si="4769"/>
        <v>140</v>
      </c>
      <c r="Z990" s="569">
        <f t="shared" si="4769"/>
        <v>0</v>
      </c>
      <c r="AA990" s="569">
        <f t="shared" si="4769"/>
        <v>270</v>
      </c>
      <c r="AB990" s="569">
        <f t="shared" si="4769"/>
        <v>400</v>
      </c>
      <c r="AC990" s="569">
        <f t="shared" si="4769"/>
        <v>0</v>
      </c>
      <c r="AD990" s="569">
        <f t="shared" si="4769"/>
        <v>0</v>
      </c>
      <c r="AE990" s="569">
        <f t="shared" si="4769"/>
        <v>0</v>
      </c>
      <c r="AF990" s="569">
        <f t="shared" si="4769"/>
        <v>0</v>
      </c>
      <c r="AG990" s="569">
        <f t="shared" si="4769"/>
        <v>0</v>
      </c>
      <c r="AH990" s="569">
        <f t="shared" si="4769"/>
        <v>0</v>
      </c>
      <c r="AI990" s="569">
        <f t="shared" si="4769"/>
        <v>0</v>
      </c>
      <c r="AJ990" s="569">
        <f t="shared" si="4769"/>
        <v>0</v>
      </c>
      <c r="AK990" s="568"/>
      <c r="AL990" s="569">
        <f>SUM(AL483,AL492,AL549,AL567,AL573,AL641)</f>
        <v>1140</v>
      </c>
      <c r="AM990" s="569">
        <f t="shared" ref="AM990:BB990" si="4770">SUM(AM483,AM492,AM549,AM567,AM573,AM641)</f>
        <v>0</v>
      </c>
      <c r="AN990" s="569">
        <f t="shared" si="4770"/>
        <v>0</v>
      </c>
      <c r="AO990" s="569">
        <f t="shared" si="4770"/>
        <v>726.75</v>
      </c>
      <c r="AP990" s="569">
        <f t="shared" si="4770"/>
        <v>180</v>
      </c>
      <c r="AQ990" s="569">
        <f t="shared" si="4770"/>
        <v>207.5</v>
      </c>
      <c r="AR990" s="569">
        <f t="shared" si="4770"/>
        <v>160</v>
      </c>
      <c r="AS990" s="569">
        <f t="shared" si="4770"/>
        <v>773</v>
      </c>
      <c r="AT990" s="569">
        <f t="shared" si="4770"/>
        <v>1740</v>
      </c>
      <c r="AU990" s="569">
        <f t="shared" si="4770"/>
        <v>0</v>
      </c>
      <c r="AV990" s="569">
        <f t="shared" si="4770"/>
        <v>0</v>
      </c>
      <c r="AW990" s="569">
        <f t="shared" si="4770"/>
        <v>0</v>
      </c>
      <c r="AX990" s="569">
        <f t="shared" si="4770"/>
        <v>0</v>
      </c>
      <c r="AY990" s="569">
        <f t="shared" si="4770"/>
        <v>0</v>
      </c>
      <c r="AZ990" s="569">
        <f t="shared" si="4770"/>
        <v>0</v>
      </c>
      <c r="BA990" s="569">
        <f t="shared" si="4770"/>
        <v>0</v>
      </c>
      <c r="BB990" s="569">
        <f t="shared" si="4770"/>
        <v>0</v>
      </c>
      <c r="BC990" s="568"/>
      <c r="BD990" s="569">
        <f>SUM(BD483,BD492,BD549,BD567,BD573,BD641)</f>
        <v>0</v>
      </c>
      <c r="BE990" s="569">
        <f t="shared" ref="BE990:BT990" si="4771">SUM(BE483,BE492,BE549,BE567,BE573,BE641)</f>
        <v>1248</v>
      </c>
      <c r="BF990" s="569">
        <f t="shared" si="4771"/>
        <v>0</v>
      </c>
      <c r="BG990" s="569">
        <f t="shared" si="4771"/>
        <v>1575</v>
      </c>
      <c r="BH990" s="569">
        <f t="shared" si="4771"/>
        <v>1812</v>
      </c>
      <c r="BI990" s="569">
        <f t="shared" si="4771"/>
        <v>60</v>
      </c>
      <c r="BJ990" s="569">
        <f t="shared" si="4771"/>
        <v>312</v>
      </c>
      <c r="BK990" s="569">
        <f t="shared" si="4771"/>
        <v>0</v>
      </c>
      <c r="BL990" s="569">
        <f t="shared" si="4771"/>
        <v>556</v>
      </c>
      <c r="BM990" s="569">
        <f t="shared" si="4771"/>
        <v>0</v>
      </c>
      <c r="BN990" s="569">
        <f t="shared" si="4771"/>
        <v>0</v>
      </c>
      <c r="BO990" s="569">
        <f t="shared" si="4771"/>
        <v>0</v>
      </c>
      <c r="BP990" s="569">
        <f t="shared" si="4771"/>
        <v>0</v>
      </c>
      <c r="BQ990" s="569">
        <f t="shared" si="4771"/>
        <v>0</v>
      </c>
      <c r="BR990" s="569">
        <f t="shared" si="4771"/>
        <v>0</v>
      </c>
      <c r="BS990" s="569">
        <f t="shared" si="4771"/>
        <v>0</v>
      </c>
      <c r="BT990" s="569">
        <f t="shared" si="4771"/>
        <v>0</v>
      </c>
      <c r="BU990" s="568"/>
      <c r="BV990" s="569">
        <f>SUM(BV483,BV492,BV549,BV567,BV573,BV641)</f>
        <v>0</v>
      </c>
      <c r="BW990" s="569">
        <f t="shared" ref="BW990:BY990" si="4772">SUM(BW483,BW492,BW549,BW567,BW573,BW641)</f>
        <v>0</v>
      </c>
      <c r="BX990" s="569">
        <f t="shared" si="4772"/>
        <v>0</v>
      </c>
      <c r="BY990" s="569">
        <f t="shared" si="4772"/>
        <v>0</v>
      </c>
      <c r="BZ990" s="373">
        <f t="shared" si="4746"/>
        <v>10.733333333333333</v>
      </c>
      <c r="CA990" s="373">
        <f t="shared" si="4747"/>
        <v>47.866666666666667</v>
      </c>
      <c r="CB990" s="373">
        <f t="shared" si="4748"/>
        <v>212.48333333333332</v>
      </c>
      <c r="CC990" s="373">
        <f t="shared" si="4749"/>
        <v>250.06666666666666</v>
      </c>
      <c r="CD990" s="1108">
        <f t="shared" si="4750"/>
        <v>0</v>
      </c>
      <c r="CE990" s="1109">
        <f t="shared" si="4750"/>
        <v>0</v>
      </c>
      <c r="CF990" s="1110">
        <f t="shared" si="4750"/>
        <v>0</v>
      </c>
      <c r="CG990" s="1110">
        <f t="shared" si="4750"/>
        <v>0</v>
      </c>
      <c r="CH990" s="1110">
        <f t="shared" si="4750"/>
        <v>0</v>
      </c>
      <c r="CI990" s="1110">
        <f t="shared" si="4750"/>
        <v>0</v>
      </c>
      <c r="CJ990" s="1110">
        <f t="shared" si="4750"/>
        <v>0</v>
      </c>
      <c r="CK990" s="1111">
        <f t="shared" si="4750"/>
        <v>0</v>
      </c>
      <c r="CL990" s="1111">
        <f t="shared" si="4750"/>
        <v>0</v>
      </c>
      <c r="CM990" s="1111">
        <f t="shared" si="4750"/>
        <v>0</v>
      </c>
      <c r="CN990" s="1110">
        <f t="shared" si="4750"/>
        <v>160</v>
      </c>
      <c r="CO990" s="1110">
        <f t="shared" si="4750"/>
        <v>180</v>
      </c>
      <c r="CP990" s="1110">
        <f t="shared" si="4750"/>
        <v>207.5</v>
      </c>
      <c r="CQ990" s="1110">
        <f t="shared" si="4750"/>
        <v>726.75</v>
      </c>
      <c r="CR990" s="1110">
        <f t="shared" si="4750"/>
        <v>773</v>
      </c>
      <c r="CS990" s="1109">
        <f t="shared" si="4750"/>
        <v>1140</v>
      </c>
      <c r="CT990" s="1112">
        <f t="shared" si="4751"/>
        <v>1740</v>
      </c>
      <c r="CU990" s="1200">
        <f t="shared" si="4752"/>
        <v>0</v>
      </c>
      <c r="CV990" s="1140">
        <f t="shared" si="4752"/>
        <v>0</v>
      </c>
      <c r="CW990" s="1141">
        <f t="shared" si="4752"/>
        <v>0</v>
      </c>
      <c r="CX990" s="1141">
        <f t="shared" si="4752"/>
        <v>0</v>
      </c>
      <c r="CY990" s="1141">
        <f t="shared" si="4752"/>
        <v>0</v>
      </c>
      <c r="CZ990" s="1141">
        <f t="shared" si="4752"/>
        <v>0</v>
      </c>
      <c r="DA990" s="1141">
        <f t="shared" si="4752"/>
        <v>0</v>
      </c>
      <c r="DB990" s="1142">
        <f t="shared" si="4752"/>
        <v>0</v>
      </c>
      <c r="DC990" s="1142">
        <f t="shared" si="4752"/>
        <v>0</v>
      </c>
      <c r="DD990" s="1142">
        <f t="shared" si="4752"/>
        <v>0</v>
      </c>
      <c r="DE990" s="1141">
        <f t="shared" si="4752"/>
        <v>0</v>
      </c>
      <c r="DF990" s="1141">
        <f t="shared" si="4752"/>
        <v>60</v>
      </c>
      <c r="DG990" s="1141">
        <f t="shared" si="4752"/>
        <v>312</v>
      </c>
      <c r="DH990" s="1141">
        <f t="shared" si="4752"/>
        <v>556</v>
      </c>
      <c r="DI990" s="1141">
        <f t="shared" si="4752"/>
        <v>1248</v>
      </c>
      <c r="DJ990" s="1140">
        <f t="shared" si="4752"/>
        <v>1575</v>
      </c>
      <c r="DK990" s="1200">
        <f t="shared" si="4753"/>
        <v>1812</v>
      </c>
      <c r="DL990" s="428">
        <f t="shared" si="4754"/>
        <v>17</v>
      </c>
      <c r="DM990" s="66">
        <f t="shared" si="4755"/>
        <v>17</v>
      </c>
      <c r="DN990" s="66">
        <f t="shared" si="4756"/>
        <v>17</v>
      </c>
      <c r="DO990" s="66">
        <f t="shared" si="4757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773">SUM(C773,C774,C775,C781:C782,C805)</f>
        <v>408</v>
      </c>
      <c r="D991" s="569">
        <f t="shared" si="4773"/>
        <v>262</v>
      </c>
      <c r="E991" s="569">
        <f t="shared" si="4773"/>
        <v>290</v>
      </c>
      <c r="F991" s="569">
        <f t="shared" si="4773"/>
        <v>412</v>
      </c>
      <c r="G991" s="569">
        <f t="shared" si="4773"/>
        <v>516</v>
      </c>
      <c r="H991" s="569">
        <f t="shared" si="4773"/>
        <v>98</v>
      </c>
      <c r="I991" s="569">
        <f t="shared" si="4773"/>
        <v>142</v>
      </c>
      <c r="J991" s="569">
        <f t="shared" si="4773"/>
        <v>433</v>
      </c>
      <c r="K991" s="569">
        <f t="shared" si="4773"/>
        <v>0</v>
      </c>
      <c r="L991" s="569">
        <f t="shared" si="4773"/>
        <v>0</v>
      </c>
      <c r="M991" s="569">
        <f t="shared" si="4773"/>
        <v>0</v>
      </c>
      <c r="N991" s="569">
        <f t="shared" si="4773"/>
        <v>0</v>
      </c>
      <c r="O991" s="569">
        <f t="shared" si="4773"/>
        <v>0</v>
      </c>
      <c r="P991" s="569">
        <f t="shared" si="4773"/>
        <v>0</v>
      </c>
      <c r="Q991" s="569">
        <f t="shared" si="4773"/>
        <v>0</v>
      </c>
      <c r="R991" s="569">
        <f t="shared" si="4773"/>
        <v>0</v>
      </c>
      <c r="S991" s="568"/>
      <c r="T991" s="569">
        <f>SUM(T773,T774,T775,T781:T782,T805)</f>
        <v>270</v>
      </c>
      <c r="U991" s="569">
        <f t="shared" ref="U991:AJ991" si="4774">SUM(U773,U774,U775,U781:U782,U805)</f>
        <v>704.5</v>
      </c>
      <c r="V991" s="569">
        <f t="shared" si="4774"/>
        <v>489</v>
      </c>
      <c r="W991" s="569">
        <f t="shared" si="4774"/>
        <v>500</v>
      </c>
      <c r="X991" s="569">
        <f t="shared" si="4774"/>
        <v>234</v>
      </c>
      <c r="Y991" s="569">
        <f t="shared" si="4774"/>
        <v>355</v>
      </c>
      <c r="Z991" s="569">
        <f t="shared" si="4774"/>
        <v>523</v>
      </c>
      <c r="AA991" s="569">
        <f t="shared" si="4774"/>
        <v>229</v>
      </c>
      <c r="AB991" s="569">
        <f t="shared" si="4774"/>
        <v>315</v>
      </c>
      <c r="AC991" s="569">
        <f t="shared" si="4774"/>
        <v>0</v>
      </c>
      <c r="AD991" s="569">
        <f t="shared" si="4774"/>
        <v>0</v>
      </c>
      <c r="AE991" s="569">
        <f t="shared" si="4774"/>
        <v>0</v>
      </c>
      <c r="AF991" s="569">
        <f t="shared" si="4774"/>
        <v>0</v>
      </c>
      <c r="AG991" s="569">
        <f t="shared" si="4774"/>
        <v>0</v>
      </c>
      <c r="AH991" s="569">
        <f t="shared" si="4774"/>
        <v>0</v>
      </c>
      <c r="AI991" s="569">
        <f t="shared" si="4774"/>
        <v>0</v>
      </c>
      <c r="AJ991" s="569">
        <f t="shared" si="4774"/>
        <v>0</v>
      </c>
      <c r="AK991" s="568"/>
      <c r="AL991" s="569">
        <f>SUM(AL773,AL774,AL775,AL781:AL782,AL805)</f>
        <v>504</v>
      </c>
      <c r="AM991" s="569">
        <f t="shared" ref="AM991:BB991" si="4775">SUM(AM773,AM774,AM775,AM781:AM782,AM805)</f>
        <v>1162</v>
      </c>
      <c r="AN991" s="569">
        <f t="shared" si="4775"/>
        <v>991</v>
      </c>
      <c r="AO991" s="569">
        <f t="shared" si="4775"/>
        <v>1020</v>
      </c>
      <c r="AP991" s="569">
        <f t="shared" si="4775"/>
        <v>285</v>
      </c>
      <c r="AQ991" s="569">
        <f t="shared" si="4775"/>
        <v>1233</v>
      </c>
      <c r="AR991" s="569">
        <f t="shared" si="4775"/>
        <v>1570</v>
      </c>
      <c r="AS991" s="569">
        <f t="shared" si="4775"/>
        <v>528</v>
      </c>
      <c r="AT991" s="569">
        <f t="shared" si="4775"/>
        <v>1104</v>
      </c>
      <c r="AU991" s="569">
        <f t="shared" si="4775"/>
        <v>0</v>
      </c>
      <c r="AV991" s="569">
        <f t="shared" si="4775"/>
        <v>0</v>
      </c>
      <c r="AW991" s="569">
        <f t="shared" si="4775"/>
        <v>0</v>
      </c>
      <c r="AX991" s="569">
        <f t="shared" si="4775"/>
        <v>0</v>
      </c>
      <c r="AY991" s="569">
        <f t="shared" si="4775"/>
        <v>0</v>
      </c>
      <c r="AZ991" s="569">
        <f t="shared" si="4775"/>
        <v>0</v>
      </c>
      <c r="BA991" s="569">
        <f t="shared" si="4775"/>
        <v>0</v>
      </c>
      <c r="BB991" s="569">
        <f t="shared" si="4775"/>
        <v>0</v>
      </c>
      <c r="BC991" s="568"/>
      <c r="BD991" s="569">
        <f>SUM(BD773,BD774,BD775,BD781:BD782,BD805)</f>
        <v>696</v>
      </c>
      <c r="BE991" s="569">
        <f t="shared" ref="BE991:BT991" si="4776">SUM(BE773,BE774,BE775,BE781:BE782,BE805)</f>
        <v>360</v>
      </c>
      <c r="BF991" s="569">
        <f t="shared" si="4776"/>
        <v>1316</v>
      </c>
      <c r="BG991" s="569">
        <f t="shared" si="4776"/>
        <v>520</v>
      </c>
      <c r="BH991" s="569">
        <f t="shared" si="4776"/>
        <v>2394</v>
      </c>
      <c r="BI991" s="569">
        <f t="shared" si="4776"/>
        <v>184</v>
      </c>
      <c r="BJ991" s="569">
        <f t="shared" si="4776"/>
        <v>3102</v>
      </c>
      <c r="BK991" s="569">
        <f t="shared" si="4776"/>
        <v>807</v>
      </c>
      <c r="BL991" s="569">
        <f t="shared" si="4776"/>
        <v>1356</v>
      </c>
      <c r="BM991" s="569">
        <f t="shared" si="4776"/>
        <v>0</v>
      </c>
      <c r="BN991" s="569">
        <f t="shared" si="4776"/>
        <v>0</v>
      </c>
      <c r="BO991" s="569">
        <f t="shared" si="4776"/>
        <v>0</v>
      </c>
      <c r="BP991" s="569">
        <f t="shared" si="4776"/>
        <v>0</v>
      </c>
      <c r="BQ991" s="569">
        <f t="shared" si="4776"/>
        <v>0</v>
      </c>
      <c r="BR991" s="569">
        <f t="shared" si="4776"/>
        <v>0</v>
      </c>
      <c r="BS991" s="569">
        <f t="shared" si="4776"/>
        <v>0</v>
      </c>
      <c r="BT991" s="569">
        <f t="shared" si="4776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46"/>
        <v>149.93333333333334</v>
      </c>
      <c r="CA991" s="373">
        <f t="shared" si="4747"/>
        <v>194.33333333333334</v>
      </c>
      <c r="CB991" s="373">
        <f t="shared" si="4748"/>
        <v>455.13333333333333</v>
      </c>
      <c r="CC991" s="373">
        <f t="shared" si="4749"/>
        <v>508.86666666666667</v>
      </c>
      <c r="CD991" s="1108">
        <f t="shared" si="4750"/>
        <v>0</v>
      </c>
      <c r="CE991" s="1109">
        <f t="shared" si="4750"/>
        <v>0</v>
      </c>
      <c r="CF991" s="1110">
        <f t="shared" si="4750"/>
        <v>0</v>
      </c>
      <c r="CG991" s="1110">
        <f t="shared" si="4750"/>
        <v>0</v>
      </c>
      <c r="CH991" s="1110">
        <f t="shared" si="4750"/>
        <v>0</v>
      </c>
      <c r="CI991" s="1110">
        <f t="shared" si="4750"/>
        <v>0</v>
      </c>
      <c r="CJ991" s="1110">
        <f t="shared" si="4750"/>
        <v>0</v>
      </c>
      <c r="CK991" s="1111">
        <f t="shared" si="4750"/>
        <v>0</v>
      </c>
      <c r="CL991" s="1111">
        <f t="shared" si="4750"/>
        <v>285</v>
      </c>
      <c r="CM991" s="1111">
        <f t="shared" si="4750"/>
        <v>504</v>
      </c>
      <c r="CN991" s="1110">
        <f t="shared" si="4750"/>
        <v>528</v>
      </c>
      <c r="CO991" s="1110">
        <f t="shared" si="4750"/>
        <v>991</v>
      </c>
      <c r="CP991" s="1110">
        <f t="shared" si="4750"/>
        <v>1020</v>
      </c>
      <c r="CQ991" s="1110">
        <f t="shared" si="4750"/>
        <v>1104</v>
      </c>
      <c r="CR991" s="1110">
        <f t="shared" si="4750"/>
        <v>1162</v>
      </c>
      <c r="CS991" s="1109">
        <f t="shared" si="4750"/>
        <v>1233</v>
      </c>
      <c r="CT991" s="1112">
        <f t="shared" si="4751"/>
        <v>1570</v>
      </c>
      <c r="CU991" s="1200">
        <f t="shared" si="4752"/>
        <v>0</v>
      </c>
      <c r="CV991" s="1140">
        <f t="shared" si="4752"/>
        <v>0</v>
      </c>
      <c r="CW991" s="1141">
        <f t="shared" si="4752"/>
        <v>0</v>
      </c>
      <c r="CX991" s="1141">
        <f t="shared" si="4752"/>
        <v>0</v>
      </c>
      <c r="CY991" s="1141">
        <f t="shared" si="4752"/>
        <v>0</v>
      </c>
      <c r="CZ991" s="1141">
        <f t="shared" si="4752"/>
        <v>0</v>
      </c>
      <c r="DA991" s="1141">
        <f t="shared" si="4752"/>
        <v>0</v>
      </c>
      <c r="DB991" s="1142">
        <f t="shared" si="4752"/>
        <v>0</v>
      </c>
      <c r="DC991" s="1142">
        <f t="shared" si="4752"/>
        <v>184</v>
      </c>
      <c r="DD991" s="1142">
        <f t="shared" si="4752"/>
        <v>360</v>
      </c>
      <c r="DE991" s="1141">
        <f t="shared" si="4752"/>
        <v>520</v>
      </c>
      <c r="DF991" s="1141">
        <f t="shared" si="4752"/>
        <v>696</v>
      </c>
      <c r="DG991" s="1141">
        <f t="shared" si="4752"/>
        <v>807</v>
      </c>
      <c r="DH991" s="1141">
        <f t="shared" si="4752"/>
        <v>1316</v>
      </c>
      <c r="DI991" s="1141">
        <f t="shared" si="4752"/>
        <v>1356</v>
      </c>
      <c r="DJ991" s="1140">
        <f t="shared" si="4752"/>
        <v>2394</v>
      </c>
      <c r="DK991" s="1200">
        <f t="shared" si="4753"/>
        <v>3102</v>
      </c>
      <c r="DL991" s="428">
        <f t="shared" si="4754"/>
        <v>17</v>
      </c>
      <c r="DM991" s="66">
        <f t="shared" si="4755"/>
        <v>17</v>
      </c>
      <c r="DN991" s="66">
        <f t="shared" si="4756"/>
        <v>17</v>
      </c>
      <c r="DO991" s="66">
        <f t="shared" si="4757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777">SUM(C780,C789)</f>
        <v>0</v>
      </c>
      <c r="D992" s="569">
        <f t="shared" si="4777"/>
        <v>0</v>
      </c>
      <c r="E992" s="569">
        <f t="shared" si="4777"/>
        <v>0</v>
      </c>
      <c r="F992" s="569">
        <f t="shared" si="4777"/>
        <v>0</v>
      </c>
      <c r="G992" s="569">
        <f t="shared" si="4777"/>
        <v>0</v>
      </c>
      <c r="H992" s="569">
        <f t="shared" si="4777"/>
        <v>0</v>
      </c>
      <c r="I992" s="569">
        <f t="shared" si="4777"/>
        <v>0</v>
      </c>
      <c r="J992" s="569">
        <f t="shared" si="4777"/>
        <v>0</v>
      </c>
      <c r="K992" s="569">
        <f t="shared" si="4777"/>
        <v>0</v>
      </c>
      <c r="L992" s="569">
        <f t="shared" si="4777"/>
        <v>0</v>
      </c>
      <c r="M992" s="569">
        <f t="shared" si="4777"/>
        <v>0</v>
      </c>
      <c r="N992" s="569">
        <f t="shared" si="4777"/>
        <v>0</v>
      </c>
      <c r="O992" s="569">
        <f t="shared" si="4777"/>
        <v>0</v>
      </c>
      <c r="P992" s="569">
        <f t="shared" si="4777"/>
        <v>0</v>
      </c>
      <c r="Q992" s="569">
        <f t="shared" si="4777"/>
        <v>0</v>
      </c>
      <c r="R992" s="569">
        <f t="shared" si="4777"/>
        <v>0</v>
      </c>
      <c r="S992" s="568"/>
      <c r="T992" s="569">
        <f>SUM(T780,T789)</f>
        <v>0</v>
      </c>
      <c r="U992" s="569">
        <f t="shared" ref="U992:AJ992" si="4778">SUM(U780,U789)</f>
        <v>0</v>
      </c>
      <c r="V992" s="569">
        <f t="shared" si="4778"/>
        <v>0</v>
      </c>
      <c r="W992" s="569">
        <f t="shared" si="4778"/>
        <v>0</v>
      </c>
      <c r="X992" s="569">
        <f t="shared" si="4778"/>
        <v>0</v>
      </c>
      <c r="Y992" s="569">
        <f t="shared" si="4778"/>
        <v>0</v>
      </c>
      <c r="Z992" s="569">
        <f t="shared" si="4778"/>
        <v>0</v>
      </c>
      <c r="AA992" s="569">
        <f t="shared" si="4778"/>
        <v>0</v>
      </c>
      <c r="AB992" s="569">
        <f t="shared" si="4778"/>
        <v>0</v>
      </c>
      <c r="AC992" s="569">
        <f t="shared" si="4778"/>
        <v>0</v>
      </c>
      <c r="AD992" s="569">
        <f t="shared" si="4778"/>
        <v>0</v>
      </c>
      <c r="AE992" s="569">
        <f t="shared" si="4778"/>
        <v>0</v>
      </c>
      <c r="AF992" s="569">
        <f t="shared" si="4778"/>
        <v>0</v>
      </c>
      <c r="AG992" s="569">
        <f t="shared" si="4778"/>
        <v>0</v>
      </c>
      <c r="AH992" s="569">
        <f t="shared" si="4778"/>
        <v>0</v>
      </c>
      <c r="AI992" s="569">
        <f t="shared" si="4778"/>
        <v>0</v>
      </c>
      <c r="AJ992" s="569">
        <f t="shared" si="4778"/>
        <v>0</v>
      </c>
      <c r="AK992" s="568"/>
      <c r="AL992" s="569">
        <f>SUM(AL780,AL789)</f>
        <v>0</v>
      </c>
      <c r="AM992" s="569">
        <f t="shared" ref="AM992:BB992" si="4779">SUM(AM780,AM789)</f>
        <v>0</v>
      </c>
      <c r="AN992" s="569">
        <f t="shared" si="4779"/>
        <v>0</v>
      </c>
      <c r="AO992" s="569">
        <f t="shared" si="4779"/>
        <v>0</v>
      </c>
      <c r="AP992" s="569">
        <f t="shared" si="4779"/>
        <v>0</v>
      </c>
      <c r="AQ992" s="569">
        <f t="shared" si="4779"/>
        <v>0</v>
      </c>
      <c r="AR992" s="569">
        <f t="shared" si="4779"/>
        <v>0</v>
      </c>
      <c r="AS992" s="569">
        <f t="shared" si="4779"/>
        <v>0</v>
      </c>
      <c r="AT992" s="569">
        <f t="shared" si="4779"/>
        <v>0</v>
      </c>
      <c r="AU992" s="569">
        <f t="shared" si="4779"/>
        <v>0</v>
      </c>
      <c r="AV992" s="569">
        <f t="shared" si="4779"/>
        <v>0</v>
      </c>
      <c r="AW992" s="569">
        <f t="shared" si="4779"/>
        <v>0</v>
      </c>
      <c r="AX992" s="569">
        <f t="shared" si="4779"/>
        <v>0</v>
      </c>
      <c r="AY992" s="569">
        <f t="shared" si="4779"/>
        <v>0</v>
      </c>
      <c r="AZ992" s="569">
        <f t="shared" si="4779"/>
        <v>0</v>
      </c>
      <c r="BA992" s="569">
        <f t="shared" si="4779"/>
        <v>0</v>
      </c>
      <c r="BB992" s="569">
        <f t="shared" si="4779"/>
        <v>0</v>
      </c>
      <c r="BC992" s="568"/>
      <c r="BD992" s="569">
        <f>SUM(BD780,BD789)</f>
        <v>0</v>
      </c>
      <c r="BE992" s="569">
        <f t="shared" ref="BE992:BT992" si="4780">SUM(BE780,BE789)</f>
        <v>0</v>
      </c>
      <c r="BF992" s="569">
        <f t="shared" si="4780"/>
        <v>0</v>
      </c>
      <c r="BG992" s="569">
        <f t="shared" si="4780"/>
        <v>0</v>
      </c>
      <c r="BH992" s="569">
        <f t="shared" si="4780"/>
        <v>0</v>
      </c>
      <c r="BI992" s="569">
        <f t="shared" si="4780"/>
        <v>0</v>
      </c>
      <c r="BJ992" s="569">
        <f t="shared" si="4780"/>
        <v>0</v>
      </c>
      <c r="BK992" s="569">
        <f t="shared" si="4780"/>
        <v>0</v>
      </c>
      <c r="BL992" s="569">
        <f t="shared" si="4780"/>
        <v>0</v>
      </c>
      <c r="BM992" s="569">
        <f t="shared" si="4780"/>
        <v>0</v>
      </c>
      <c r="BN992" s="569">
        <f t="shared" si="4780"/>
        <v>0</v>
      </c>
      <c r="BO992" s="569">
        <f t="shared" si="4780"/>
        <v>0</v>
      </c>
      <c r="BP992" s="569">
        <f t="shared" si="4780"/>
        <v>0</v>
      </c>
      <c r="BQ992" s="569">
        <f t="shared" si="4780"/>
        <v>0</v>
      </c>
      <c r="BR992" s="569">
        <f t="shared" si="4780"/>
        <v>0</v>
      </c>
      <c r="BS992" s="569">
        <f t="shared" si="4780"/>
        <v>0</v>
      </c>
      <c r="BT992" s="569">
        <f t="shared" si="4780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46"/>
        <v>0</v>
      </c>
      <c r="CA992" s="373">
        <f t="shared" si="4747"/>
        <v>0</v>
      </c>
      <c r="CB992" s="373">
        <f t="shared" si="4748"/>
        <v>0</v>
      </c>
      <c r="CC992" s="373">
        <f t="shared" si="4749"/>
        <v>0</v>
      </c>
      <c r="CD992" s="1108">
        <f t="shared" si="4750"/>
        <v>0</v>
      </c>
      <c r="CE992" s="1109">
        <f t="shared" si="4750"/>
        <v>0</v>
      </c>
      <c r="CF992" s="1110">
        <f t="shared" si="4750"/>
        <v>0</v>
      </c>
      <c r="CG992" s="1110">
        <f t="shared" si="4750"/>
        <v>0</v>
      </c>
      <c r="CH992" s="1110">
        <f t="shared" si="4750"/>
        <v>0</v>
      </c>
      <c r="CI992" s="1110">
        <f t="shared" si="4750"/>
        <v>0</v>
      </c>
      <c r="CJ992" s="1110">
        <f t="shared" si="4750"/>
        <v>0</v>
      </c>
      <c r="CK992" s="1111">
        <f t="shared" si="4750"/>
        <v>0</v>
      </c>
      <c r="CL992" s="1111">
        <f t="shared" si="4750"/>
        <v>0</v>
      </c>
      <c r="CM992" s="1111">
        <f t="shared" si="4750"/>
        <v>0</v>
      </c>
      <c r="CN992" s="1110">
        <f t="shared" si="4750"/>
        <v>0</v>
      </c>
      <c r="CO992" s="1110">
        <f t="shared" si="4750"/>
        <v>0</v>
      </c>
      <c r="CP992" s="1110">
        <f t="shared" si="4750"/>
        <v>0</v>
      </c>
      <c r="CQ992" s="1110">
        <f t="shared" si="4750"/>
        <v>0</v>
      </c>
      <c r="CR992" s="1110">
        <f t="shared" si="4750"/>
        <v>0</v>
      </c>
      <c r="CS992" s="1109">
        <f t="shared" si="4750"/>
        <v>0</v>
      </c>
      <c r="CT992" s="1112">
        <f t="shared" si="4751"/>
        <v>0</v>
      </c>
      <c r="CU992" s="1200">
        <f t="shared" si="4752"/>
        <v>0</v>
      </c>
      <c r="CV992" s="1140">
        <f t="shared" si="4752"/>
        <v>0</v>
      </c>
      <c r="CW992" s="1141">
        <f t="shared" si="4752"/>
        <v>0</v>
      </c>
      <c r="CX992" s="1141">
        <f t="shared" si="4752"/>
        <v>0</v>
      </c>
      <c r="CY992" s="1141">
        <f t="shared" si="4752"/>
        <v>0</v>
      </c>
      <c r="CZ992" s="1141">
        <f t="shared" si="4752"/>
        <v>0</v>
      </c>
      <c r="DA992" s="1141">
        <f t="shared" si="4752"/>
        <v>0</v>
      </c>
      <c r="DB992" s="1142">
        <f t="shared" si="4752"/>
        <v>0</v>
      </c>
      <c r="DC992" s="1142">
        <f t="shared" si="4752"/>
        <v>0</v>
      </c>
      <c r="DD992" s="1142">
        <f t="shared" si="4752"/>
        <v>0</v>
      </c>
      <c r="DE992" s="1141">
        <f t="shared" si="4752"/>
        <v>0</v>
      </c>
      <c r="DF992" s="1141">
        <f t="shared" si="4752"/>
        <v>0</v>
      </c>
      <c r="DG992" s="1141">
        <f t="shared" si="4752"/>
        <v>0</v>
      </c>
      <c r="DH992" s="1141">
        <f t="shared" si="4752"/>
        <v>0</v>
      </c>
      <c r="DI992" s="1141">
        <f t="shared" si="4752"/>
        <v>0</v>
      </c>
      <c r="DJ992" s="1140">
        <f t="shared" si="4752"/>
        <v>0</v>
      </c>
      <c r="DK992" s="1200">
        <f t="shared" si="4753"/>
        <v>0</v>
      </c>
      <c r="DL992" s="428">
        <f t="shared" si="4754"/>
        <v>17</v>
      </c>
      <c r="DM992" s="66">
        <f t="shared" si="4755"/>
        <v>17</v>
      </c>
      <c r="DN992" s="66">
        <f t="shared" si="4756"/>
        <v>17</v>
      </c>
      <c r="DO992" s="66">
        <f t="shared" si="4757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781">SUM(C783:C784,C790:C794,C796:C797)</f>
        <v>35</v>
      </c>
      <c r="D993" s="569">
        <f t="shared" si="4781"/>
        <v>8</v>
      </c>
      <c r="E993" s="569">
        <f t="shared" si="4781"/>
        <v>74</v>
      </c>
      <c r="F993" s="569">
        <f t="shared" si="4781"/>
        <v>47</v>
      </c>
      <c r="G993" s="569">
        <f t="shared" si="4781"/>
        <v>25</v>
      </c>
      <c r="H993" s="569">
        <f t="shared" si="4781"/>
        <v>25</v>
      </c>
      <c r="I993" s="569">
        <f t="shared" si="4781"/>
        <v>0</v>
      </c>
      <c r="J993" s="569">
        <f t="shared" si="4781"/>
        <v>0</v>
      </c>
      <c r="K993" s="569">
        <f t="shared" si="4781"/>
        <v>0</v>
      </c>
      <c r="L993" s="569">
        <f t="shared" si="4781"/>
        <v>0</v>
      </c>
      <c r="M993" s="569">
        <f t="shared" si="4781"/>
        <v>0</v>
      </c>
      <c r="N993" s="569">
        <f t="shared" si="4781"/>
        <v>0</v>
      </c>
      <c r="O993" s="569">
        <f t="shared" si="4781"/>
        <v>0</v>
      </c>
      <c r="P993" s="569">
        <f t="shared" si="4781"/>
        <v>0</v>
      </c>
      <c r="Q993" s="569">
        <f t="shared" si="4781"/>
        <v>0</v>
      </c>
      <c r="R993" s="569">
        <f t="shared" si="4781"/>
        <v>0</v>
      </c>
      <c r="S993" s="568"/>
      <c r="T993" s="569">
        <f>SUM(T783:T784,T790:T794,T796:T797)</f>
        <v>25</v>
      </c>
      <c r="U993" s="569">
        <f t="shared" ref="U993:AJ993" si="4782">SUM(U783:U784,U790:U794,U796:U797)</f>
        <v>114</v>
      </c>
      <c r="V993" s="569">
        <f t="shared" si="4782"/>
        <v>595</v>
      </c>
      <c r="W993" s="569">
        <f t="shared" si="4782"/>
        <v>110</v>
      </c>
      <c r="X993" s="569">
        <f t="shared" si="4782"/>
        <v>0</v>
      </c>
      <c r="Y993" s="569">
        <f t="shared" si="4782"/>
        <v>921</v>
      </c>
      <c r="Z993" s="569">
        <f t="shared" si="4782"/>
        <v>25</v>
      </c>
      <c r="AA993" s="569">
        <f t="shared" si="4782"/>
        <v>105</v>
      </c>
      <c r="AB993" s="569">
        <f t="shared" si="4782"/>
        <v>725</v>
      </c>
      <c r="AC993" s="569">
        <f t="shared" si="4782"/>
        <v>0</v>
      </c>
      <c r="AD993" s="569">
        <f t="shared" si="4782"/>
        <v>0</v>
      </c>
      <c r="AE993" s="569">
        <f t="shared" si="4782"/>
        <v>0</v>
      </c>
      <c r="AF993" s="569">
        <f t="shared" si="4782"/>
        <v>0</v>
      </c>
      <c r="AG993" s="569">
        <f t="shared" si="4782"/>
        <v>0</v>
      </c>
      <c r="AH993" s="569">
        <f t="shared" si="4782"/>
        <v>0</v>
      </c>
      <c r="AI993" s="569">
        <f t="shared" si="4782"/>
        <v>0</v>
      </c>
      <c r="AJ993" s="569">
        <f t="shared" si="4782"/>
        <v>0</v>
      </c>
      <c r="AK993" s="568"/>
      <c r="AL993" s="569">
        <f>SUM(AL783:AL784,AL790:AL794,AL796:AL797)</f>
        <v>11180</v>
      </c>
      <c r="AM993" s="569">
        <f t="shared" ref="AM993:BB993" si="4783">SUM(AM783:AM784,AM790:AM794,AM796:AM797)</f>
        <v>12093</v>
      </c>
      <c r="AN993" s="569">
        <f t="shared" si="4783"/>
        <v>8969</v>
      </c>
      <c r="AO993" s="569">
        <f t="shared" si="4783"/>
        <v>2630</v>
      </c>
      <c r="AP993" s="569">
        <f t="shared" si="4783"/>
        <v>5380</v>
      </c>
      <c r="AQ993" s="569">
        <f t="shared" si="4783"/>
        <v>2450</v>
      </c>
      <c r="AR993" s="569">
        <f t="shared" si="4783"/>
        <v>11200</v>
      </c>
      <c r="AS993" s="569">
        <f t="shared" si="4783"/>
        <v>4250</v>
      </c>
      <c r="AT993" s="569">
        <f t="shared" si="4783"/>
        <v>4385</v>
      </c>
      <c r="AU993" s="569">
        <f t="shared" si="4783"/>
        <v>0</v>
      </c>
      <c r="AV993" s="569">
        <f t="shared" si="4783"/>
        <v>0</v>
      </c>
      <c r="AW993" s="569">
        <f t="shared" si="4783"/>
        <v>0</v>
      </c>
      <c r="AX993" s="569">
        <f t="shared" si="4783"/>
        <v>0</v>
      </c>
      <c r="AY993" s="569">
        <f t="shared" si="4783"/>
        <v>0</v>
      </c>
      <c r="AZ993" s="569">
        <f t="shared" si="4783"/>
        <v>0</v>
      </c>
      <c r="BA993" s="569">
        <f t="shared" si="4783"/>
        <v>0</v>
      </c>
      <c r="BB993" s="569">
        <f t="shared" si="4783"/>
        <v>0</v>
      </c>
      <c r="BC993" s="568"/>
      <c r="BD993" s="569">
        <f>SUM(BD783:BD784,BD790:BD794,BD796:BD797)</f>
        <v>12915</v>
      </c>
      <c r="BE993" s="569">
        <f t="shared" ref="BE993:BT993" si="4784">SUM(BE783:BE784,BE790:BE794,BE796:BE797)</f>
        <v>11330</v>
      </c>
      <c r="BF993" s="569">
        <f t="shared" si="4784"/>
        <v>10370</v>
      </c>
      <c r="BG993" s="569">
        <f t="shared" si="4784"/>
        <v>7620</v>
      </c>
      <c r="BH993" s="569">
        <f t="shared" si="4784"/>
        <v>11625</v>
      </c>
      <c r="BI993" s="569">
        <f t="shared" si="4784"/>
        <v>5810</v>
      </c>
      <c r="BJ993" s="569">
        <f t="shared" si="4784"/>
        <v>5380</v>
      </c>
      <c r="BK993" s="569">
        <f t="shared" si="4784"/>
        <v>14476</v>
      </c>
      <c r="BL993" s="569">
        <f t="shared" si="4784"/>
        <v>12200</v>
      </c>
      <c r="BM993" s="569">
        <f t="shared" si="4784"/>
        <v>0</v>
      </c>
      <c r="BN993" s="569">
        <f t="shared" si="4784"/>
        <v>0</v>
      </c>
      <c r="BO993" s="569">
        <f t="shared" si="4784"/>
        <v>0</v>
      </c>
      <c r="BP993" s="569">
        <f t="shared" si="4784"/>
        <v>0</v>
      </c>
      <c r="BQ993" s="569">
        <f t="shared" si="4784"/>
        <v>0</v>
      </c>
      <c r="BR993" s="569">
        <f t="shared" si="4784"/>
        <v>0</v>
      </c>
      <c r="BS993" s="569">
        <f t="shared" si="4784"/>
        <v>0</v>
      </c>
      <c r="BT993" s="569">
        <f t="shared" si="4784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46"/>
        <v>10.666666666666666</v>
      </c>
      <c r="CA993" s="373">
        <f t="shared" si="4747"/>
        <v>113.26666666666667</v>
      </c>
      <c r="CB993" s="373">
        <f t="shared" si="4748"/>
        <v>3362.9333333333334</v>
      </c>
      <c r="CC993" s="373">
        <f t="shared" si="4749"/>
        <v>5150</v>
      </c>
      <c r="CD993" s="1108">
        <f t="shared" si="4750"/>
        <v>0</v>
      </c>
      <c r="CE993" s="1109">
        <f t="shared" si="4750"/>
        <v>0</v>
      </c>
      <c r="CF993" s="1110">
        <f t="shared" si="4750"/>
        <v>0</v>
      </c>
      <c r="CG993" s="1110">
        <f t="shared" si="4750"/>
        <v>0</v>
      </c>
      <c r="CH993" s="1110">
        <f t="shared" si="4750"/>
        <v>0</v>
      </c>
      <c r="CI993" s="1110">
        <f t="shared" si="4750"/>
        <v>0</v>
      </c>
      <c r="CJ993" s="1110">
        <f t="shared" si="4750"/>
        <v>0</v>
      </c>
      <c r="CK993" s="1111">
        <f t="shared" si="4750"/>
        <v>0</v>
      </c>
      <c r="CL993" s="1111">
        <f t="shared" si="4750"/>
        <v>2450</v>
      </c>
      <c r="CM993" s="1111">
        <f t="shared" si="4750"/>
        <v>2630</v>
      </c>
      <c r="CN993" s="1110">
        <f t="shared" si="4750"/>
        <v>4250</v>
      </c>
      <c r="CO993" s="1110">
        <f t="shared" si="4750"/>
        <v>4385</v>
      </c>
      <c r="CP993" s="1110">
        <f t="shared" si="4750"/>
        <v>5380</v>
      </c>
      <c r="CQ993" s="1110">
        <f t="shared" si="4750"/>
        <v>8969</v>
      </c>
      <c r="CR993" s="1110">
        <f t="shared" si="4750"/>
        <v>11180</v>
      </c>
      <c r="CS993" s="1109">
        <f t="shared" si="4750"/>
        <v>11200</v>
      </c>
      <c r="CT993" s="1112">
        <f t="shared" si="4751"/>
        <v>12093</v>
      </c>
      <c r="CU993" s="1200">
        <f t="shared" si="4752"/>
        <v>0</v>
      </c>
      <c r="CV993" s="1140">
        <f t="shared" si="4752"/>
        <v>0</v>
      </c>
      <c r="CW993" s="1141">
        <f t="shared" si="4752"/>
        <v>0</v>
      </c>
      <c r="CX993" s="1141">
        <f t="shared" si="4752"/>
        <v>0</v>
      </c>
      <c r="CY993" s="1141">
        <f t="shared" si="4752"/>
        <v>0</v>
      </c>
      <c r="CZ993" s="1141">
        <f t="shared" si="4752"/>
        <v>0</v>
      </c>
      <c r="DA993" s="1141">
        <f t="shared" si="4752"/>
        <v>0</v>
      </c>
      <c r="DB993" s="1142">
        <f t="shared" si="4752"/>
        <v>0</v>
      </c>
      <c r="DC993" s="1142">
        <f t="shared" si="4752"/>
        <v>5380</v>
      </c>
      <c r="DD993" s="1142">
        <f t="shared" si="4752"/>
        <v>5810</v>
      </c>
      <c r="DE993" s="1141">
        <f t="shared" si="4752"/>
        <v>7620</v>
      </c>
      <c r="DF993" s="1141">
        <f t="shared" si="4752"/>
        <v>10370</v>
      </c>
      <c r="DG993" s="1141">
        <f t="shared" si="4752"/>
        <v>11330</v>
      </c>
      <c r="DH993" s="1141">
        <f t="shared" si="4752"/>
        <v>11625</v>
      </c>
      <c r="DI993" s="1141">
        <f t="shared" si="4752"/>
        <v>12200</v>
      </c>
      <c r="DJ993" s="1140">
        <f t="shared" si="4752"/>
        <v>12915</v>
      </c>
      <c r="DK993" s="1200">
        <f t="shared" si="4753"/>
        <v>14476</v>
      </c>
      <c r="DL993" s="428">
        <f t="shared" si="4754"/>
        <v>17</v>
      </c>
      <c r="DM993" s="66">
        <f t="shared" si="4755"/>
        <v>17</v>
      </c>
      <c r="DN993" s="66">
        <f t="shared" si="4756"/>
        <v>17</v>
      </c>
      <c r="DO993" s="66">
        <f t="shared" si="4757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785">SUM(C798,C799)</f>
        <v>300</v>
      </c>
      <c r="D994" s="569">
        <f t="shared" si="4785"/>
        <v>135</v>
      </c>
      <c r="E994" s="569">
        <f t="shared" si="4785"/>
        <v>0</v>
      </c>
      <c r="F994" s="569">
        <f t="shared" si="4785"/>
        <v>645</v>
      </c>
      <c r="G994" s="569">
        <f t="shared" si="4785"/>
        <v>780</v>
      </c>
      <c r="H994" s="569">
        <f t="shared" si="4785"/>
        <v>42.5</v>
      </c>
      <c r="I994" s="569">
        <f t="shared" si="4785"/>
        <v>700</v>
      </c>
      <c r="J994" s="569">
        <f t="shared" si="4785"/>
        <v>200</v>
      </c>
      <c r="K994" s="569">
        <f t="shared" si="4785"/>
        <v>0</v>
      </c>
      <c r="L994" s="569">
        <f t="shared" si="4785"/>
        <v>0</v>
      </c>
      <c r="M994" s="569">
        <f t="shared" si="4785"/>
        <v>0</v>
      </c>
      <c r="N994" s="569">
        <f t="shared" si="4785"/>
        <v>0</v>
      </c>
      <c r="O994" s="569">
        <f t="shared" si="4785"/>
        <v>0</v>
      </c>
      <c r="P994" s="569">
        <f t="shared" si="4785"/>
        <v>0</v>
      </c>
      <c r="Q994" s="569">
        <f t="shared" si="4785"/>
        <v>0</v>
      </c>
      <c r="R994" s="569">
        <f t="shared" si="4785"/>
        <v>0</v>
      </c>
      <c r="S994" s="568"/>
      <c r="T994" s="569">
        <f>SUM(T798,T799)</f>
        <v>75</v>
      </c>
      <c r="U994" s="569">
        <f t="shared" ref="U994:AJ994" si="4786">SUM(U798,U799)</f>
        <v>500</v>
      </c>
      <c r="V994" s="569">
        <f t="shared" si="4786"/>
        <v>0</v>
      </c>
      <c r="W994" s="569">
        <f t="shared" si="4786"/>
        <v>1800</v>
      </c>
      <c r="X994" s="569">
        <f t="shared" si="4786"/>
        <v>1800</v>
      </c>
      <c r="Y994" s="569">
        <f t="shared" si="4786"/>
        <v>400</v>
      </c>
      <c r="Z994" s="569">
        <f t="shared" si="4786"/>
        <v>700</v>
      </c>
      <c r="AA994" s="569">
        <f t="shared" si="4786"/>
        <v>1350</v>
      </c>
      <c r="AB994" s="569">
        <f t="shared" si="4786"/>
        <v>282</v>
      </c>
      <c r="AC994" s="569">
        <f t="shared" si="4786"/>
        <v>0</v>
      </c>
      <c r="AD994" s="569">
        <f t="shared" si="4786"/>
        <v>0</v>
      </c>
      <c r="AE994" s="569">
        <f t="shared" si="4786"/>
        <v>0</v>
      </c>
      <c r="AF994" s="569">
        <f t="shared" si="4786"/>
        <v>0</v>
      </c>
      <c r="AG994" s="569">
        <f t="shared" si="4786"/>
        <v>0</v>
      </c>
      <c r="AH994" s="569">
        <f t="shared" si="4786"/>
        <v>0</v>
      </c>
      <c r="AI994" s="569">
        <f t="shared" si="4786"/>
        <v>0</v>
      </c>
      <c r="AJ994" s="569">
        <f t="shared" si="4786"/>
        <v>0</v>
      </c>
      <c r="AK994" s="568"/>
      <c r="AL994" s="569">
        <f>SUM(AL798,AL799)</f>
        <v>1690</v>
      </c>
      <c r="AM994" s="569">
        <f t="shared" ref="AM994:BB994" si="4787">SUM(AM798,AM799)</f>
        <v>3175</v>
      </c>
      <c r="AN994" s="569">
        <f t="shared" si="4787"/>
        <v>2160</v>
      </c>
      <c r="AO994" s="569">
        <f t="shared" si="4787"/>
        <v>2800</v>
      </c>
      <c r="AP994" s="569">
        <f t="shared" si="4787"/>
        <v>1500</v>
      </c>
      <c r="AQ994" s="569">
        <f t="shared" si="4787"/>
        <v>1900</v>
      </c>
      <c r="AR994" s="569">
        <f t="shared" si="4787"/>
        <v>3245</v>
      </c>
      <c r="AS994" s="569">
        <f t="shared" si="4787"/>
        <v>4650</v>
      </c>
      <c r="AT994" s="569">
        <f t="shared" si="4787"/>
        <v>4200</v>
      </c>
      <c r="AU994" s="569">
        <f t="shared" si="4787"/>
        <v>0</v>
      </c>
      <c r="AV994" s="569">
        <f t="shared" si="4787"/>
        <v>0</v>
      </c>
      <c r="AW994" s="569">
        <f t="shared" si="4787"/>
        <v>0</v>
      </c>
      <c r="AX994" s="569">
        <f t="shared" si="4787"/>
        <v>0</v>
      </c>
      <c r="AY994" s="569">
        <f t="shared" si="4787"/>
        <v>0</v>
      </c>
      <c r="AZ994" s="569">
        <f t="shared" si="4787"/>
        <v>0</v>
      </c>
      <c r="BA994" s="569">
        <f t="shared" si="4787"/>
        <v>0</v>
      </c>
      <c r="BB994" s="569">
        <f t="shared" si="4787"/>
        <v>0</v>
      </c>
      <c r="BC994" s="568"/>
      <c r="BD994" s="569">
        <f>SUM(BD798,BD799)</f>
        <v>2425</v>
      </c>
      <c r="BE994" s="569">
        <f t="shared" ref="BE994:BT994" si="4788">SUM(BE798,BE799)</f>
        <v>3160</v>
      </c>
      <c r="BF994" s="569">
        <f t="shared" si="4788"/>
        <v>5730</v>
      </c>
      <c r="BG994" s="569">
        <f t="shared" si="4788"/>
        <v>5605</v>
      </c>
      <c r="BH994" s="569">
        <f t="shared" si="4788"/>
        <v>3500</v>
      </c>
      <c r="BI994" s="569">
        <f t="shared" si="4788"/>
        <v>1600</v>
      </c>
      <c r="BJ994" s="569">
        <f t="shared" si="4788"/>
        <v>5300</v>
      </c>
      <c r="BK994" s="569">
        <f t="shared" si="4788"/>
        <v>2500</v>
      </c>
      <c r="BL994" s="569">
        <f t="shared" si="4788"/>
        <v>1750</v>
      </c>
      <c r="BM994" s="569">
        <f t="shared" si="4788"/>
        <v>0</v>
      </c>
      <c r="BN994" s="569">
        <f t="shared" si="4788"/>
        <v>0</v>
      </c>
      <c r="BO994" s="569">
        <f t="shared" si="4788"/>
        <v>0</v>
      </c>
      <c r="BP994" s="569">
        <f t="shared" si="4788"/>
        <v>0</v>
      </c>
      <c r="BQ994" s="569">
        <f t="shared" si="4788"/>
        <v>0</v>
      </c>
      <c r="BR994" s="569">
        <f t="shared" si="4788"/>
        <v>0</v>
      </c>
      <c r="BS994" s="569">
        <f t="shared" si="4788"/>
        <v>0</v>
      </c>
      <c r="BT994" s="569">
        <f t="shared" si="4788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46"/>
        <v>186.83333333333334</v>
      </c>
      <c r="CA994" s="373">
        <f t="shared" si="4747"/>
        <v>340.46666666666664</v>
      </c>
      <c r="CB994" s="373">
        <f t="shared" si="4748"/>
        <v>1378</v>
      </c>
      <c r="CC994" s="373">
        <f t="shared" si="4749"/>
        <v>1722.6666666666667</v>
      </c>
      <c r="CD994" s="1108">
        <f t="shared" si="4750"/>
        <v>0</v>
      </c>
      <c r="CE994" s="1109">
        <f t="shared" si="4750"/>
        <v>0</v>
      </c>
      <c r="CF994" s="1110">
        <f t="shared" si="4750"/>
        <v>0</v>
      </c>
      <c r="CG994" s="1110">
        <f t="shared" si="4750"/>
        <v>0</v>
      </c>
      <c r="CH994" s="1110">
        <f t="shared" si="4750"/>
        <v>0</v>
      </c>
      <c r="CI994" s="1110">
        <f t="shared" si="4750"/>
        <v>0</v>
      </c>
      <c r="CJ994" s="1110">
        <f t="shared" si="4750"/>
        <v>0</v>
      </c>
      <c r="CK994" s="1111">
        <f t="shared" si="4750"/>
        <v>0</v>
      </c>
      <c r="CL994" s="1111">
        <f t="shared" si="4750"/>
        <v>1500</v>
      </c>
      <c r="CM994" s="1111">
        <f t="shared" si="4750"/>
        <v>1690</v>
      </c>
      <c r="CN994" s="1110">
        <f t="shared" si="4750"/>
        <v>1900</v>
      </c>
      <c r="CO994" s="1110">
        <f t="shared" si="4750"/>
        <v>2160</v>
      </c>
      <c r="CP994" s="1110">
        <f t="shared" si="4750"/>
        <v>2800</v>
      </c>
      <c r="CQ994" s="1110">
        <f t="shared" si="4750"/>
        <v>3175</v>
      </c>
      <c r="CR994" s="1110">
        <f t="shared" si="4750"/>
        <v>3245</v>
      </c>
      <c r="CS994" s="1109">
        <f t="shared" si="4750"/>
        <v>4200</v>
      </c>
      <c r="CT994" s="1112">
        <f t="shared" si="4751"/>
        <v>4650</v>
      </c>
      <c r="CU994" s="1200">
        <f t="shared" si="4752"/>
        <v>0</v>
      </c>
      <c r="CV994" s="1140">
        <f t="shared" si="4752"/>
        <v>0</v>
      </c>
      <c r="CW994" s="1141">
        <f t="shared" si="4752"/>
        <v>0</v>
      </c>
      <c r="CX994" s="1141">
        <f t="shared" si="4752"/>
        <v>0</v>
      </c>
      <c r="CY994" s="1141">
        <f t="shared" si="4752"/>
        <v>0</v>
      </c>
      <c r="CZ994" s="1141">
        <f t="shared" si="4752"/>
        <v>0</v>
      </c>
      <c r="DA994" s="1141">
        <f t="shared" si="4752"/>
        <v>0</v>
      </c>
      <c r="DB994" s="1142">
        <f t="shared" si="4752"/>
        <v>0</v>
      </c>
      <c r="DC994" s="1142">
        <f t="shared" si="4752"/>
        <v>1600</v>
      </c>
      <c r="DD994" s="1142">
        <f t="shared" si="4752"/>
        <v>1750</v>
      </c>
      <c r="DE994" s="1141">
        <f t="shared" si="4752"/>
        <v>2425</v>
      </c>
      <c r="DF994" s="1141">
        <f t="shared" si="4752"/>
        <v>2500</v>
      </c>
      <c r="DG994" s="1141">
        <f t="shared" si="4752"/>
        <v>3160</v>
      </c>
      <c r="DH994" s="1141">
        <f t="shared" si="4752"/>
        <v>3500</v>
      </c>
      <c r="DI994" s="1141">
        <f t="shared" si="4752"/>
        <v>5300</v>
      </c>
      <c r="DJ994" s="1140">
        <f t="shared" si="4752"/>
        <v>5605</v>
      </c>
      <c r="DK994" s="1200">
        <f t="shared" si="4753"/>
        <v>5730</v>
      </c>
      <c r="DL994" s="428">
        <f t="shared" si="4754"/>
        <v>17</v>
      </c>
      <c r="DM994" s="66">
        <f t="shared" si="4755"/>
        <v>17</v>
      </c>
      <c r="DN994" s="66">
        <f t="shared" si="4756"/>
        <v>17</v>
      </c>
      <c r="DO994" s="66">
        <f t="shared" si="4757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789">SUM(C800)</f>
        <v>50</v>
      </c>
      <c r="D995" s="569">
        <f t="shared" si="4789"/>
        <v>0</v>
      </c>
      <c r="E995" s="569">
        <f t="shared" si="4789"/>
        <v>0</v>
      </c>
      <c r="F995" s="569">
        <f t="shared" si="4789"/>
        <v>0</v>
      </c>
      <c r="G995" s="569">
        <f t="shared" si="4789"/>
        <v>0</v>
      </c>
      <c r="H995" s="569">
        <f t="shared" si="4789"/>
        <v>0</v>
      </c>
      <c r="I995" s="569">
        <f t="shared" si="4789"/>
        <v>0</v>
      </c>
      <c r="J995" s="569">
        <f t="shared" si="4789"/>
        <v>50</v>
      </c>
      <c r="K995" s="569">
        <f t="shared" si="4789"/>
        <v>0</v>
      </c>
      <c r="L995" s="569">
        <f t="shared" si="4789"/>
        <v>0</v>
      </c>
      <c r="M995" s="569">
        <f t="shared" si="4789"/>
        <v>0</v>
      </c>
      <c r="N995" s="569">
        <f t="shared" si="4789"/>
        <v>0</v>
      </c>
      <c r="O995" s="569">
        <f t="shared" si="4789"/>
        <v>0</v>
      </c>
      <c r="P995" s="569">
        <f t="shared" si="4789"/>
        <v>0</v>
      </c>
      <c r="Q995" s="569">
        <f t="shared" si="4789"/>
        <v>0</v>
      </c>
      <c r="R995" s="569">
        <f t="shared" si="4789"/>
        <v>0</v>
      </c>
      <c r="S995" s="568"/>
      <c r="T995" s="569">
        <f>SUM(T800)</f>
        <v>0</v>
      </c>
      <c r="U995" s="569">
        <f t="shared" ref="U995:AJ995" si="4790">SUM(U800)</f>
        <v>0</v>
      </c>
      <c r="V995" s="569">
        <f t="shared" si="4790"/>
        <v>0</v>
      </c>
      <c r="W995" s="569">
        <f t="shared" si="4790"/>
        <v>100</v>
      </c>
      <c r="X995" s="569">
        <f t="shared" si="4790"/>
        <v>0</v>
      </c>
      <c r="Y995" s="569">
        <f t="shared" si="4790"/>
        <v>300</v>
      </c>
      <c r="Z995" s="569">
        <f t="shared" si="4790"/>
        <v>100</v>
      </c>
      <c r="AA995" s="569">
        <f t="shared" si="4790"/>
        <v>150</v>
      </c>
      <c r="AB995" s="569">
        <f t="shared" si="4790"/>
        <v>410</v>
      </c>
      <c r="AC995" s="569">
        <f t="shared" si="4790"/>
        <v>0</v>
      </c>
      <c r="AD995" s="569">
        <f t="shared" si="4790"/>
        <v>0</v>
      </c>
      <c r="AE995" s="569">
        <f t="shared" si="4790"/>
        <v>0</v>
      </c>
      <c r="AF995" s="569">
        <f t="shared" si="4790"/>
        <v>0</v>
      </c>
      <c r="AG995" s="569">
        <f t="shared" si="4790"/>
        <v>0</v>
      </c>
      <c r="AH995" s="569">
        <f t="shared" si="4790"/>
        <v>0</v>
      </c>
      <c r="AI995" s="569">
        <f t="shared" si="4790"/>
        <v>0</v>
      </c>
      <c r="AJ995" s="569">
        <f t="shared" si="4790"/>
        <v>0</v>
      </c>
      <c r="AK995" s="568"/>
      <c r="AL995" s="569">
        <f>SUM(AL800)</f>
        <v>0</v>
      </c>
      <c r="AM995" s="569">
        <f t="shared" ref="AM995:BB995" si="4791">SUM(AM800)</f>
        <v>20</v>
      </c>
      <c r="AN995" s="569">
        <f t="shared" si="4791"/>
        <v>1000</v>
      </c>
      <c r="AO995" s="569">
        <f t="shared" si="4791"/>
        <v>1000</v>
      </c>
      <c r="AP995" s="569">
        <f t="shared" si="4791"/>
        <v>250</v>
      </c>
      <c r="AQ995" s="569">
        <f t="shared" si="4791"/>
        <v>1000</v>
      </c>
      <c r="AR995" s="569">
        <f t="shared" si="4791"/>
        <v>1000</v>
      </c>
      <c r="AS995" s="569">
        <f t="shared" si="4791"/>
        <v>3600</v>
      </c>
      <c r="AT995" s="569">
        <f t="shared" si="4791"/>
        <v>2000</v>
      </c>
      <c r="AU995" s="569">
        <f t="shared" si="4791"/>
        <v>0</v>
      </c>
      <c r="AV995" s="569">
        <f t="shared" si="4791"/>
        <v>0</v>
      </c>
      <c r="AW995" s="569">
        <f t="shared" si="4791"/>
        <v>0</v>
      </c>
      <c r="AX995" s="569">
        <f t="shared" si="4791"/>
        <v>0</v>
      </c>
      <c r="AY995" s="569">
        <f t="shared" si="4791"/>
        <v>0</v>
      </c>
      <c r="AZ995" s="569">
        <f t="shared" si="4791"/>
        <v>0</v>
      </c>
      <c r="BA995" s="569">
        <f t="shared" si="4791"/>
        <v>0</v>
      </c>
      <c r="BB995" s="569">
        <f t="shared" si="4791"/>
        <v>0</v>
      </c>
      <c r="BC995" s="568"/>
      <c r="BD995" s="569">
        <f>SUM(BD800)</f>
        <v>0</v>
      </c>
      <c r="BE995" s="569">
        <f t="shared" ref="BE995:BT995" si="4792">SUM(BE800)</f>
        <v>0</v>
      </c>
      <c r="BF995" s="569">
        <f t="shared" si="4792"/>
        <v>0</v>
      </c>
      <c r="BG995" s="569">
        <f t="shared" si="4792"/>
        <v>2000</v>
      </c>
      <c r="BH995" s="569">
        <f t="shared" si="4792"/>
        <v>0</v>
      </c>
      <c r="BI995" s="569">
        <f t="shared" si="4792"/>
        <v>500</v>
      </c>
      <c r="BJ995" s="569">
        <f t="shared" si="4792"/>
        <v>1000</v>
      </c>
      <c r="BK995" s="569">
        <f t="shared" si="4792"/>
        <v>2000</v>
      </c>
      <c r="BL995" s="569">
        <f t="shared" si="4792"/>
        <v>1000</v>
      </c>
      <c r="BM995" s="569">
        <f t="shared" si="4792"/>
        <v>0</v>
      </c>
      <c r="BN995" s="569">
        <f t="shared" si="4792"/>
        <v>0</v>
      </c>
      <c r="BO995" s="569">
        <f t="shared" si="4792"/>
        <v>0</v>
      </c>
      <c r="BP995" s="569">
        <f t="shared" si="4792"/>
        <v>0</v>
      </c>
      <c r="BQ995" s="569">
        <f t="shared" si="4792"/>
        <v>0</v>
      </c>
      <c r="BR995" s="569">
        <f t="shared" si="4792"/>
        <v>0</v>
      </c>
      <c r="BS995" s="569">
        <f t="shared" si="4792"/>
        <v>0</v>
      </c>
      <c r="BT995" s="569">
        <f t="shared" si="4792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46"/>
        <v>3.3333333333333335</v>
      </c>
      <c r="CA995" s="373">
        <f t="shared" si="4747"/>
        <v>43.333333333333336</v>
      </c>
      <c r="CB995" s="373">
        <f t="shared" si="4748"/>
        <v>418</v>
      </c>
      <c r="CC995" s="373">
        <f t="shared" si="4749"/>
        <v>300</v>
      </c>
      <c r="CD995" s="1108">
        <f t="shared" si="4750"/>
        <v>0</v>
      </c>
      <c r="CE995" s="1109">
        <f t="shared" si="4750"/>
        <v>0</v>
      </c>
      <c r="CF995" s="1110">
        <f t="shared" si="4750"/>
        <v>0</v>
      </c>
      <c r="CG995" s="1110">
        <f t="shared" si="4750"/>
        <v>0</v>
      </c>
      <c r="CH995" s="1110">
        <f t="shared" si="4750"/>
        <v>0</v>
      </c>
      <c r="CI995" s="1110">
        <f t="shared" si="4750"/>
        <v>0</v>
      </c>
      <c r="CJ995" s="1110">
        <f t="shared" si="4750"/>
        <v>0</v>
      </c>
      <c r="CK995" s="1111">
        <f t="shared" si="4750"/>
        <v>0</v>
      </c>
      <c r="CL995" s="1111">
        <f t="shared" si="4750"/>
        <v>0</v>
      </c>
      <c r="CM995" s="1111">
        <f t="shared" si="4750"/>
        <v>20</v>
      </c>
      <c r="CN995" s="1110">
        <f t="shared" si="4750"/>
        <v>250</v>
      </c>
      <c r="CO995" s="1110">
        <f t="shared" si="4750"/>
        <v>1000</v>
      </c>
      <c r="CP995" s="1110">
        <f t="shared" si="4750"/>
        <v>1000</v>
      </c>
      <c r="CQ995" s="1110">
        <f t="shared" si="4750"/>
        <v>1000</v>
      </c>
      <c r="CR995" s="1110">
        <f t="shared" si="4750"/>
        <v>1000</v>
      </c>
      <c r="CS995" s="1109">
        <f t="shared" si="4750"/>
        <v>2000</v>
      </c>
      <c r="CT995" s="1112">
        <f t="shared" si="4751"/>
        <v>3600</v>
      </c>
      <c r="CU995" s="1200">
        <f t="shared" si="4752"/>
        <v>0</v>
      </c>
      <c r="CV995" s="1140">
        <f t="shared" si="4752"/>
        <v>0</v>
      </c>
      <c r="CW995" s="1141">
        <f t="shared" si="4752"/>
        <v>0</v>
      </c>
      <c r="CX995" s="1141">
        <f t="shared" si="4752"/>
        <v>0</v>
      </c>
      <c r="CY995" s="1141">
        <f t="shared" si="4752"/>
        <v>0</v>
      </c>
      <c r="CZ995" s="1141">
        <f t="shared" si="4752"/>
        <v>0</v>
      </c>
      <c r="DA995" s="1141">
        <f t="shared" si="4752"/>
        <v>0</v>
      </c>
      <c r="DB995" s="1142">
        <f t="shared" si="4752"/>
        <v>0</v>
      </c>
      <c r="DC995" s="1142">
        <f t="shared" si="4752"/>
        <v>0</v>
      </c>
      <c r="DD995" s="1142">
        <f t="shared" si="4752"/>
        <v>0</v>
      </c>
      <c r="DE995" s="1141">
        <f t="shared" si="4752"/>
        <v>0</v>
      </c>
      <c r="DF995" s="1141">
        <f t="shared" si="4752"/>
        <v>0</v>
      </c>
      <c r="DG995" s="1141">
        <f t="shared" si="4752"/>
        <v>500</v>
      </c>
      <c r="DH995" s="1141">
        <f t="shared" si="4752"/>
        <v>1000</v>
      </c>
      <c r="DI995" s="1141">
        <f t="shared" si="4752"/>
        <v>1000</v>
      </c>
      <c r="DJ995" s="1140">
        <f t="shared" si="4752"/>
        <v>2000</v>
      </c>
      <c r="DK995" s="1200">
        <f t="shared" si="4753"/>
        <v>2000</v>
      </c>
      <c r="DL995" s="428">
        <f t="shared" si="4754"/>
        <v>17</v>
      </c>
      <c r="DM995" s="66">
        <f t="shared" si="4755"/>
        <v>17</v>
      </c>
      <c r="DN995" s="66">
        <f t="shared" si="4756"/>
        <v>17</v>
      </c>
      <c r="DO995" s="66">
        <f t="shared" si="4757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793">SUM(C803)</f>
        <v>0</v>
      </c>
      <c r="D996" s="569">
        <f t="shared" si="4793"/>
        <v>0</v>
      </c>
      <c r="E996" s="569">
        <f t="shared" si="4793"/>
        <v>0</v>
      </c>
      <c r="F996" s="569">
        <f t="shared" si="4793"/>
        <v>100</v>
      </c>
      <c r="G996" s="569">
        <f t="shared" si="4793"/>
        <v>0</v>
      </c>
      <c r="H996" s="569">
        <f t="shared" si="4793"/>
        <v>0</v>
      </c>
      <c r="I996" s="569">
        <f t="shared" si="4793"/>
        <v>0</v>
      </c>
      <c r="J996" s="569">
        <f t="shared" si="4793"/>
        <v>0</v>
      </c>
      <c r="K996" s="569">
        <f t="shared" si="4793"/>
        <v>0</v>
      </c>
      <c r="L996" s="569">
        <f t="shared" si="4793"/>
        <v>0</v>
      </c>
      <c r="M996" s="569">
        <f t="shared" si="4793"/>
        <v>0</v>
      </c>
      <c r="N996" s="569">
        <f t="shared" si="4793"/>
        <v>0</v>
      </c>
      <c r="O996" s="569">
        <f t="shared" si="4793"/>
        <v>0</v>
      </c>
      <c r="P996" s="569">
        <f t="shared" si="4793"/>
        <v>0</v>
      </c>
      <c r="Q996" s="569">
        <f t="shared" si="4793"/>
        <v>0</v>
      </c>
      <c r="R996" s="569">
        <f t="shared" si="4793"/>
        <v>0</v>
      </c>
      <c r="S996" s="568"/>
      <c r="T996" s="569">
        <f>SUM(T803)</f>
        <v>0</v>
      </c>
      <c r="U996" s="569">
        <f t="shared" ref="U996:AJ996" si="4794">SUM(U803)</f>
        <v>0</v>
      </c>
      <c r="V996" s="569">
        <f t="shared" si="4794"/>
        <v>0</v>
      </c>
      <c r="W996" s="569">
        <f t="shared" si="4794"/>
        <v>0</v>
      </c>
      <c r="X996" s="569">
        <f t="shared" si="4794"/>
        <v>0</v>
      </c>
      <c r="Y996" s="569">
        <f t="shared" si="4794"/>
        <v>0</v>
      </c>
      <c r="Z996" s="569">
        <f t="shared" si="4794"/>
        <v>0</v>
      </c>
      <c r="AA996" s="569">
        <f t="shared" si="4794"/>
        <v>0</v>
      </c>
      <c r="AB996" s="569">
        <f t="shared" si="4794"/>
        <v>0</v>
      </c>
      <c r="AC996" s="569">
        <f t="shared" si="4794"/>
        <v>0</v>
      </c>
      <c r="AD996" s="569">
        <f t="shared" si="4794"/>
        <v>0</v>
      </c>
      <c r="AE996" s="569">
        <f t="shared" si="4794"/>
        <v>0</v>
      </c>
      <c r="AF996" s="569">
        <f t="shared" si="4794"/>
        <v>0</v>
      </c>
      <c r="AG996" s="569">
        <f t="shared" si="4794"/>
        <v>0</v>
      </c>
      <c r="AH996" s="569">
        <f t="shared" si="4794"/>
        <v>0</v>
      </c>
      <c r="AI996" s="569">
        <f t="shared" si="4794"/>
        <v>0</v>
      </c>
      <c r="AJ996" s="569">
        <f t="shared" si="4794"/>
        <v>0</v>
      </c>
      <c r="AK996" s="568"/>
      <c r="AL996" s="569">
        <f>SUM(AL803)</f>
        <v>0</v>
      </c>
      <c r="AM996" s="569">
        <f t="shared" ref="AM996:BB996" si="4795">SUM(AM803)</f>
        <v>20</v>
      </c>
      <c r="AN996" s="569">
        <f t="shared" si="4795"/>
        <v>150</v>
      </c>
      <c r="AO996" s="569">
        <f t="shared" si="4795"/>
        <v>0</v>
      </c>
      <c r="AP996" s="569">
        <f t="shared" si="4795"/>
        <v>0</v>
      </c>
      <c r="AQ996" s="569">
        <f t="shared" si="4795"/>
        <v>0</v>
      </c>
      <c r="AR996" s="569">
        <f t="shared" si="4795"/>
        <v>0</v>
      </c>
      <c r="AS996" s="569">
        <f t="shared" si="4795"/>
        <v>0</v>
      </c>
      <c r="AT996" s="569">
        <f t="shared" si="4795"/>
        <v>0</v>
      </c>
      <c r="AU996" s="569">
        <f t="shared" si="4795"/>
        <v>0</v>
      </c>
      <c r="AV996" s="569">
        <f t="shared" si="4795"/>
        <v>0</v>
      </c>
      <c r="AW996" s="569">
        <f t="shared" si="4795"/>
        <v>0</v>
      </c>
      <c r="AX996" s="569">
        <f t="shared" si="4795"/>
        <v>0</v>
      </c>
      <c r="AY996" s="569">
        <f t="shared" si="4795"/>
        <v>0</v>
      </c>
      <c r="AZ996" s="569">
        <f t="shared" si="4795"/>
        <v>0</v>
      </c>
      <c r="BA996" s="569">
        <f t="shared" si="4795"/>
        <v>0</v>
      </c>
      <c r="BB996" s="569">
        <f t="shared" si="4795"/>
        <v>0</v>
      </c>
      <c r="BC996" s="568"/>
      <c r="BD996" s="569">
        <f>SUM(BD803)</f>
        <v>0</v>
      </c>
      <c r="BE996" s="569">
        <f t="shared" ref="BE996:BT996" si="4796">SUM(BE803)</f>
        <v>0</v>
      </c>
      <c r="BF996" s="569">
        <f t="shared" si="4796"/>
        <v>0</v>
      </c>
      <c r="BG996" s="569">
        <f t="shared" si="4796"/>
        <v>0</v>
      </c>
      <c r="BH996" s="569">
        <f t="shared" si="4796"/>
        <v>0</v>
      </c>
      <c r="BI996" s="569">
        <f t="shared" si="4796"/>
        <v>0</v>
      </c>
      <c r="BJ996" s="569">
        <f t="shared" si="4796"/>
        <v>0</v>
      </c>
      <c r="BK996" s="569">
        <f t="shared" si="4796"/>
        <v>0</v>
      </c>
      <c r="BL996" s="569">
        <f t="shared" si="4796"/>
        <v>0</v>
      </c>
      <c r="BM996" s="569">
        <f t="shared" si="4796"/>
        <v>0</v>
      </c>
      <c r="BN996" s="569">
        <f t="shared" si="4796"/>
        <v>0</v>
      </c>
      <c r="BO996" s="569">
        <f t="shared" si="4796"/>
        <v>0</v>
      </c>
      <c r="BP996" s="569">
        <f t="shared" si="4796"/>
        <v>0</v>
      </c>
      <c r="BQ996" s="569">
        <f t="shared" si="4796"/>
        <v>0</v>
      </c>
      <c r="BR996" s="569">
        <f t="shared" si="4796"/>
        <v>0</v>
      </c>
      <c r="BS996" s="569">
        <f t="shared" si="4796"/>
        <v>0</v>
      </c>
      <c r="BT996" s="569">
        <f t="shared" si="4796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46"/>
        <v>0</v>
      </c>
      <c r="CA996" s="373">
        <f t="shared" si="4747"/>
        <v>0</v>
      </c>
      <c r="CB996" s="373">
        <f t="shared" si="4748"/>
        <v>1.3333333333333333</v>
      </c>
      <c r="CC996" s="373">
        <f t="shared" si="4749"/>
        <v>0</v>
      </c>
      <c r="CD996" s="1108">
        <f t="shared" si="4750"/>
        <v>0</v>
      </c>
      <c r="CE996" s="1109">
        <f t="shared" si="4750"/>
        <v>0</v>
      </c>
      <c r="CF996" s="1110">
        <f t="shared" si="4750"/>
        <v>0</v>
      </c>
      <c r="CG996" s="1110">
        <f t="shared" si="4750"/>
        <v>0</v>
      </c>
      <c r="CH996" s="1110">
        <f t="shared" si="4750"/>
        <v>0</v>
      </c>
      <c r="CI996" s="1110">
        <f t="shared" si="4750"/>
        <v>0</v>
      </c>
      <c r="CJ996" s="1110">
        <f t="shared" si="4750"/>
        <v>0</v>
      </c>
      <c r="CK996" s="1111">
        <f t="shared" si="4750"/>
        <v>0</v>
      </c>
      <c r="CL996" s="1111">
        <f t="shared" si="4750"/>
        <v>0</v>
      </c>
      <c r="CM996" s="1111">
        <f t="shared" si="4750"/>
        <v>0</v>
      </c>
      <c r="CN996" s="1110">
        <f t="shared" si="4750"/>
        <v>0</v>
      </c>
      <c r="CO996" s="1110">
        <f t="shared" si="4750"/>
        <v>0</v>
      </c>
      <c r="CP996" s="1110">
        <f t="shared" si="4750"/>
        <v>0</v>
      </c>
      <c r="CQ996" s="1110">
        <f t="shared" si="4750"/>
        <v>0</v>
      </c>
      <c r="CR996" s="1110">
        <f t="shared" si="4750"/>
        <v>0</v>
      </c>
      <c r="CS996" s="1109">
        <f t="shared" si="4750"/>
        <v>20</v>
      </c>
      <c r="CT996" s="1112">
        <f t="shared" si="4751"/>
        <v>150</v>
      </c>
      <c r="CU996" s="1200">
        <f t="shared" si="4752"/>
        <v>0</v>
      </c>
      <c r="CV996" s="1140">
        <f t="shared" si="4752"/>
        <v>0</v>
      </c>
      <c r="CW996" s="1141">
        <f t="shared" si="4752"/>
        <v>0</v>
      </c>
      <c r="CX996" s="1141">
        <f t="shared" si="4752"/>
        <v>0</v>
      </c>
      <c r="CY996" s="1141">
        <f t="shared" si="4752"/>
        <v>0</v>
      </c>
      <c r="CZ996" s="1141">
        <f t="shared" si="4752"/>
        <v>0</v>
      </c>
      <c r="DA996" s="1141">
        <f t="shared" si="4752"/>
        <v>0</v>
      </c>
      <c r="DB996" s="1142">
        <f t="shared" si="4752"/>
        <v>0</v>
      </c>
      <c r="DC996" s="1142">
        <f t="shared" si="4752"/>
        <v>0</v>
      </c>
      <c r="DD996" s="1142">
        <f t="shared" si="4752"/>
        <v>0</v>
      </c>
      <c r="DE996" s="1141">
        <f t="shared" si="4752"/>
        <v>0</v>
      </c>
      <c r="DF996" s="1141">
        <f t="shared" si="4752"/>
        <v>0</v>
      </c>
      <c r="DG996" s="1141">
        <f t="shared" si="4752"/>
        <v>0</v>
      </c>
      <c r="DH996" s="1141">
        <f t="shared" si="4752"/>
        <v>0</v>
      </c>
      <c r="DI996" s="1141">
        <f t="shared" si="4752"/>
        <v>0</v>
      </c>
      <c r="DJ996" s="1140">
        <f t="shared" si="4752"/>
        <v>0</v>
      </c>
      <c r="DK996" s="1200">
        <f t="shared" si="4753"/>
        <v>0</v>
      </c>
      <c r="DL996" s="428">
        <f t="shared" si="4754"/>
        <v>17</v>
      </c>
      <c r="DM996" s="66">
        <f t="shared" si="4755"/>
        <v>17</v>
      </c>
      <c r="DN996" s="66">
        <f t="shared" si="4756"/>
        <v>17</v>
      </c>
      <c r="DO996" s="66">
        <f t="shared" si="4757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797">SUM(C801,C802)</f>
        <v>1068</v>
      </c>
      <c r="D997" s="569">
        <f t="shared" si="4797"/>
        <v>222</v>
      </c>
      <c r="E997" s="569">
        <f t="shared" si="4797"/>
        <v>213</v>
      </c>
      <c r="F997" s="569">
        <f t="shared" si="4797"/>
        <v>192</v>
      </c>
      <c r="G997" s="569">
        <f t="shared" si="4797"/>
        <v>360</v>
      </c>
      <c r="H997" s="569">
        <f t="shared" si="4797"/>
        <v>4</v>
      </c>
      <c r="I997" s="569">
        <f t="shared" si="4797"/>
        <v>10</v>
      </c>
      <c r="J997" s="569">
        <f t="shared" si="4797"/>
        <v>240</v>
      </c>
      <c r="K997" s="569">
        <f t="shared" si="4797"/>
        <v>0</v>
      </c>
      <c r="L997" s="569">
        <f t="shared" si="4797"/>
        <v>0</v>
      </c>
      <c r="M997" s="569">
        <f t="shared" si="4797"/>
        <v>0</v>
      </c>
      <c r="N997" s="569">
        <f t="shared" si="4797"/>
        <v>0</v>
      </c>
      <c r="O997" s="569">
        <f t="shared" si="4797"/>
        <v>0</v>
      </c>
      <c r="P997" s="569">
        <f t="shared" si="4797"/>
        <v>0</v>
      </c>
      <c r="Q997" s="569">
        <f t="shared" si="4797"/>
        <v>0</v>
      </c>
      <c r="R997" s="569">
        <f t="shared" si="4797"/>
        <v>0</v>
      </c>
      <c r="S997" s="568"/>
      <c r="T997" s="569">
        <f>SUM(T801,T802)</f>
        <v>78</v>
      </c>
      <c r="U997" s="569">
        <f t="shared" ref="U997:AJ997" si="4798">SUM(U801,U802)</f>
        <v>120</v>
      </c>
      <c r="V997" s="569">
        <f t="shared" si="4798"/>
        <v>150</v>
      </c>
      <c r="W997" s="569">
        <f t="shared" si="4798"/>
        <v>392</v>
      </c>
      <c r="X997" s="569">
        <f t="shared" si="4798"/>
        <v>160</v>
      </c>
      <c r="Y997" s="569">
        <f t="shared" si="4798"/>
        <v>0</v>
      </c>
      <c r="Z997" s="569">
        <f t="shared" si="4798"/>
        <v>260</v>
      </c>
      <c r="AA997" s="569">
        <f t="shared" si="4798"/>
        <v>476</v>
      </c>
      <c r="AB997" s="569">
        <f t="shared" si="4798"/>
        <v>892</v>
      </c>
      <c r="AC997" s="569">
        <f t="shared" si="4798"/>
        <v>0</v>
      </c>
      <c r="AD997" s="569">
        <f t="shared" si="4798"/>
        <v>0</v>
      </c>
      <c r="AE997" s="569">
        <f t="shared" si="4798"/>
        <v>0</v>
      </c>
      <c r="AF997" s="569">
        <f t="shared" si="4798"/>
        <v>0</v>
      </c>
      <c r="AG997" s="569">
        <f t="shared" si="4798"/>
        <v>0</v>
      </c>
      <c r="AH997" s="569">
        <f t="shared" si="4798"/>
        <v>0</v>
      </c>
      <c r="AI997" s="569">
        <f t="shared" si="4798"/>
        <v>0</v>
      </c>
      <c r="AJ997" s="569">
        <f t="shared" si="4798"/>
        <v>0</v>
      </c>
      <c r="AK997" s="568"/>
      <c r="AL997" s="569">
        <f>SUM(AL801,AL802)</f>
        <v>599</v>
      </c>
      <c r="AM997" s="569">
        <f t="shared" ref="AM997:BB997" si="4799">SUM(AM801,AM802)</f>
        <v>260</v>
      </c>
      <c r="AN997" s="569">
        <f t="shared" si="4799"/>
        <v>480</v>
      </c>
      <c r="AO997" s="569">
        <f t="shared" si="4799"/>
        <v>2076</v>
      </c>
      <c r="AP997" s="569">
        <f t="shared" si="4799"/>
        <v>2840</v>
      </c>
      <c r="AQ997" s="569">
        <f t="shared" si="4799"/>
        <v>750</v>
      </c>
      <c r="AR997" s="569">
        <f t="shared" si="4799"/>
        <v>2280</v>
      </c>
      <c r="AS997" s="569">
        <f t="shared" si="4799"/>
        <v>4560</v>
      </c>
      <c r="AT997" s="569">
        <f t="shared" si="4799"/>
        <v>2772</v>
      </c>
      <c r="AU997" s="569">
        <f t="shared" si="4799"/>
        <v>0</v>
      </c>
      <c r="AV997" s="569">
        <f t="shared" si="4799"/>
        <v>0</v>
      </c>
      <c r="AW997" s="569">
        <f t="shared" si="4799"/>
        <v>0</v>
      </c>
      <c r="AX997" s="569">
        <f t="shared" si="4799"/>
        <v>0</v>
      </c>
      <c r="AY997" s="569">
        <f t="shared" si="4799"/>
        <v>0</v>
      </c>
      <c r="AZ997" s="569">
        <f t="shared" si="4799"/>
        <v>0</v>
      </c>
      <c r="BA997" s="569">
        <f t="shared" si="4799"/>
        <v>0</v>
      </c>
      <c r="BB997" s="569">
        <f t="shared" si="4799"/>
        <v>0</v>
      </c>
      <c r="BC997" s="568"/>
      <c r="BD997" s="569">
        <f>SUM(BD801,BD802)</f>
        <v>4200</v>
      </c>
      <c r="BE997" s="569">
        <f t="shared" ref="BE997:BT997" si="4800">SUM(BE801,BE802)</f>
        <v>660</v>
      </c>
      <c r="BF997" s="569">
        <f t="shared" si="4800"/>
        <v>540</v>
      </c>
      <c r="BG997" s="569">
        <f t="shared" si="4800"/>
        <v>5040</v>
      </c>
      <c r="BH997" s="569">
        <f t="shared" si="4800"/>
        <v>3000</v>
      </c>
      <c r="BI997" s="569">
        <f t="shared" si="4800"/>
        <v>1520</v>
      </c>
      <c r="BJ997" s="569">
        <f t="shared" si="4800"/>
        <v>5400</v>
      </c>
      <c r="BK997" s="569">
        <f t="shared" si="4800"/>
        <v>988</v>
      </c>
      <c r="BL997" s="569">
        <f t="shared" si="4800"/>
        <v>4560</v>
      </c>
      <c r="BM997" s="569">
        <f t="shared" si="4800"/>
        <v>0</v>
      </c>
      <c r="BN997" s="569">
        <f t="shared" si="4800"/>
        <v>0</v>
      </c>
      <c r="BO997" s="569">
        <f t="shared" si="4800"/>
        <v>0</v>
      </c>
      <c r="BP997" s="569">
        <f t="shared" si="4800"/>
        <v>0</v>
      </c>
      <c r="BQ997" s="569">
        <f t="shared" si="4800"/>
        <v>0</v>
      </c>
      <c r="BR997" s="569">
        <f t="shared" si="4800"/>
        <v>0</v>
      </c>
      <c r="BS997" s="569">
        <f t="shared" si="4800"/>
        <v>0</v>
      </c>
      <c r="BT997" s="569">
        <f t="shared" si="4800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46"/>
        <v>89.466666666666669</v>
      </c>
      <c r="CA997" s="373">
        <f t="shared" si="4747"/>
        <v>109.06666666666666</v>
      </c>
      <c r="CB997" s="373">
        <f t="shared" si="4748"/>
        <v>803.8</v>
      </c>
      <c r="CC997" s="373">
        <f t="shared" si="4749"/>
        <v>1367.2</v>
      </c>
      <c r="CD997" s="1108">
        <f t="shared" si="4750"/>
        <v>0</v>
      </c>
      <c r="CE997" s="1109">
        <f t="shared" si="4750"/>
        <v>0</v>
      </c>
      <c r="CF997" s="1110">
        <f t="shared" si="4750"/>
        <v>0</v>
      </c>
      <c r="CG997" s="1110">
        <f t="shared" si="4750"/>
        <v>0</v>
      </c>
      <c r="CH997" s="1110">
        <f t="shared" si="4750"/>
        <v>0</v>
      </c>
      <c r="CI997" s="1110">
        <f t="shared" si="4750"/>
        <v>0</v>
      </c>
      <c r="CJ997" s="1110">
        <f t="shared" si="4750"/>
        <v>0</v>
      </c>
      <c r="CK997" s="1111">
        <f t="shared" si="4750"/>
        <v>0</v>
      </c>
      <c r="CL997" s="1111">
        <f t="shared" si="4750"/>
        <v>260</v>
      </c>
      <c r="CM997" s="1111">
        <f t="shared" si="4750"/>
        <v>480</v>
      </c>
      <c r="CN997" s="1110">
        <f t="shared" si="4750"/>
        <v>599</v>
      </c>
      <c r="CO997" s="1110">
        <f t="shared" si="4750"/>
        <v>750</v>
      </c>
      <c r="CP997" s="1110">
        <f t="shared" si="4750"/>
        <v>2076</v>
      </c>
      <c r="CQ997" s="1110">
        <f t="shared" si="4750"/>
        <v>2280</v>
      </c>
      <c r="CR997" s="1110">
        <f t="shared" si="4750"/>
        <v>2772</v>
      </c>
      <c r="CS997" s="1109">
        <f t="shared" si="4750"/>
        <v>2840</v>
      </c>
      <c r="CT997" s="1112">
        <f t="shared" si="4751"/>
        <v>4560</v>
      </c>
      <c r="CU997" s="1200">
        <f t="shared" si="4752"/>
        <v>0</v>
      </c>
      <c r="CV997" s="1140">
        <f t="shared" si="4752"/>
        <v>0</v>
      </c>
      <c r="CW997" s="1141">
        <f t="shared" si="4752"/>
        <v>0</v>
      </c>
      <c r="CX997" s="1141">
        <f t="shared" si="4752"/>
        <v>0</v>
      </c>
      <c r="CY997" s="1141">
        <f t="shared" si="4752"/>
        <v>0</v>
      </c>
      <c r="CZ997" s="1141">
        <f t="shared" si="4752"/>
        <v>0</v>
      </c>
      <c r="DA997" s="1141">
        <f t="shared" si="4752"/>
        <v>0</v>
      </c>
      <c r="DB997" s="1142">
        <f t="shared" si="4752"/>
        <v>0</v>
      </c>
      <c r="DC997" s="1142">
        <f t="shared" si="4752"/>
        <v>540</v>
      </c>
      <c r="DD997" s="1142">
        <f t="shared" si="4752"/>
        <v>660</v>
      </c>
      <c r="DE997" s="1141">
        <f t="shared" si="4752"/>
        <v>988</v>
      </c>
      <c r="DF997" s="1141">
        <f t="shared" si="4752"/>
        <v>1520</v>
      </c>
      <c r="DG997" s="1141">
        <f t="shared" si="4752"/>
        <v>3000</v>
      </c>
      <c r="DH997" s="1141">
        <f t="shared" si="4752"/>
        <v>4200</v>
      </c>
      <c r="DI997" s="1141">
        <f t="shared" si="4752"/>
        <v>4560</v>
      </c>
      <c r="DJ997" s="1140">
        <f t="shared" si="4752"/>
        <v>5040</v>
      </c>
      <c r="DK997" s="1200">
        <f t="shared" si="4753"/>
        <v>5400</v>
      </c>
      <c r="DL997" s="428">
        <f t="shared" si="4754"/>
        <v>17</v>
      </c>
      <c r="DM997" s="66">
        <f t="shared" si="4755"/>
        <v>17</v>
      </c>
      <c r="DN997" s="66">
        <f t="shared" si="4756"/>
        <v>17</v>
      </c>
      <c r="DO997" s="66">
        <f t="shared" si="4757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01">SUM(C795,C804:C805,C808:C809)</f>
        <v>2753</v>
      </c>
      <c r="D998" s="569">
        <f t="shared" si="4801"/>
        <v>2489</v>
      </c>
      <c r="E998" s="569">
        <f t="shared" si="4801"/>
        <v>2630</v>
      </c>
      <c r="F998" s="569">
        <f t="shared" si="4801"/>
        <v>883</v>
      </c>
      <c r="G998" s="569">
        <f t="shared" si="4801"/>
        <v>995</v>
      </c>
      <c r="H998" s="569">
        <f t="shared" si="4801"/>
        <v>808</v>
      </c>
      <c r="I998" s="569">
        <f t="shared" si="4801"/>
        <v>375</v>
      </c>
      <c r="J998" s="569">
        <f t="shared" si="4801"/>
        <v>409</v>
      </c>
      <c r="K998" s="569">
        <f t="shared" si="4801"/>
        <v>0</v>
      </c>
      <c r="L998" s="569">
        <f t="shared" si="4801"/>
        <v>0</v>
      </c>
      <c r="M998" s="569">
        <f t="shared" si="4801"/>
        <v>0</v>
      </c>
      <c r="N998" s="569">
        <f t="shared" si="4801"/>
        <v>0</v>
      </c>
      <c r="O998" s="569">
        <f t="shared" si="4801"/>
        <v>0</v>
      </c>
      <c r="P998" s="569">
        <f t="shared" si="4801"/>
        <v>0</v>
      </c>
      <c r="Q998" s="569">
        <f t="shared" si="4801"/>
        <v>0</v>
      </c>
      <c r="R998" s="569">
        <f t="shared" si="4801"/>
        <v>0</v>
      </c>
      <c r="S998" s="568"/>
      <c r="T998" s="569">
        <f>SUM(T795,T804:T805,T808:T809)</f>
        <v>6652</v>
      </c>
      <c r="U998" s="569">
        <f t="shared" ref="U998:AJ998" si="4802">SUM(U795,U804:U805,U808:U809)</f>
        <v>633</v>
      </c>
      <c r="V998" s="569">
        <f t="shared" si="4802"/>
        <v>1795</v>
      </c>
      <c r="W998" s="569">
        <f t="shared" si="4802"/>
        <v>1054</v>
      </c>
      <c r="X998" s="569">
        <f t="shared" si="4802"/>
        <v>1076</v>
      </c>
      <c r="Y998" s="569">
        <f t="shared" si="4802"/>
        <v>176</v>
      </c>
      <c r="Z998" s="569">
        <f t="shared" si="4802"/>
        <v>859</v>
      </c>
      <c r="AA998" s="569">
        <f t="shared" si="4802"/>
        <v>151</v>
      </c>
      <c r="AB998" s="569">
        <f t="shared" si="4802"/>
        <v>488</v>
      </c>
      <c r="AC998" s="569">
        <f t="shared" si="4802"/>
        <v>0</v>
      </c>
      <c r="AD998" s="569">
        <f t="shared" si="4802"/>
        <v>0</v>
      </c>
      <c r="AE998" s="569">
        <f t="shared" si="4802"/>
        <v>0</v>
      </c>
      <c r="AF998" s="569">
        <f t="shared" si="4802"/>
        <v>0</v>
      </c>
      <c r="AG998" s="569">
        <f t="shared" si="4802"/>
        <v>0</v>
      </c>
      <c r="AH998" s="569">
        <f t="shared" si="4802"/>
        <v>0</v>
      </c>
      <c r="AI998" s="569">
        <f t="shared" si="4802"/>
        <v>0</v>
      </c>
      <c r="AJ998" s="569">
        <f t="shared" si="4802"/>
        <v>0</v>
      </c>
      <c r="AK998" s="568"/>
      <c r="AL998" s="569">
        <f>SUM(AL795,AL804:AL805,AL808:AL809)</f>
        <v>5968</v>
      </c>
      <c r="AM998" s="569">
        <f t="shared" ref="AM998:BB998" si="4803">SUM(AM795,AM804:AM805,AM808:AM809)</f>
        <v>1206</v>
      </c>
      <c r="AN998" s="569">
        <f t="shared" si="4803"/>
        <v>4786</v>
      </c>
      <c r="AO998" s="569">
        <f t="shared" si="4803"/>
        <v>8888</v>
      </c>
      <c r="AP998" s="569">
        <f t="shared" si="4803"/>
        <v>18050</v>
      </c>
      <c r="AQ998" s="569">
        <f t="shared" si="4803"/>
        <v>11368</v>
      </c>
      <c r="AR998" s="569">
        <f t="shared" si="4803"/>
        <v>4469</v>
      </c>
      <c r="AS998" s="569">
        <f t="shared" si="4803"/>
        <v>13878</v>
      </c>
      <c r="AT998" s="569">
        <f t="shared" si="4803"/>
        <v>22610</v>
      </c>
      <c r="AU998" s="569">
        <f t="shared" si="4803"/>
        <v>0</v>
      </c>
      <c r="AV998" s="569">
        <f t="shared" si="4803"/>
        <v>0</v>
      </c>
      <c r="AW998" s="569">
        <f t="shared" si="4803"/>
        <v>0</v>
      </c>
      <c r="AX998" s="569">
        <f t="shared" si="4803"/>
        <v>0</v>
      </c>
      <c r="AY998" s="569">
        <f t="shared" si="4803"/>
        <v>0</v>
      </c>
      <c r="AZ998" s="569">
        <f t="shared" si="4803"/>
        <v>0</v>
      </c>
      <c r="BA998" s="569">
        <f t="shared" si="4803"/>
        <v>0</v>
      </c>
      <c r="BB998" s="569">
        <f t="shared" si="4803"/>
        <v>0</v>
      </c>
      <c r="BC998" s="568"/>
      <c r="BD998" s="569">
        <f>SUM(BD795,BD804:BD805,BD808:BD809)</f>
        <v>15169</v>
      </c>
      <c r="BE998" s="569">
        <f t="shared" ref="BE998:BT998" si="4804">SUM(BE795,BE804:BE805,BE808:BE809)</f>
        <v>12958</v>
      </c>
      <c r="BF998" s="569">
        <f t="shared" si="4804"/>
        <v>22844</v>
      </c>
      <c r="BG998" s="569">
        <f t="shared" si="4804"/>
        <v>30844</v>
      </c>
      <c r="BH998" s="569">
        <f t="shared" si="4804"/>
        <v>8055</v>
      </c>
      <c r="BI998" s="569">
        <f t="shared" si="4804"/>
        <v>10787</v>
      </c>
      <c r="BJ998" s="569">
        <f t="shared" si="4804"/>
        <v>29613</v>
      </c>
      <c r="BK998" s="569">
        <f t="shared" si="4804"/>
        <v>6335</v>
      </c>
      <c r="BL998" s="569">
        <f t="shared" si="4804"/>
        <v>8882</v>
      </c>
      <c r="BM998" s="569">
        <f t="shared" si="4804"/>
        <v>0</v>
      </c>
      <c r="BN998" s="569">
        <f t="shared" si="4804"/>
        <v>0</v>
      </c>
      <c r="BO998" s="569">
        <f t="shared" si="4804"/>
        <v>0</v>
      </c>
      <c r="BP998" s="569">
        <f t="shared" si="4804"/>
        <v>0</v>
      </c>
      <c r="BQ998" s="569">
        <f t="shared" si="4804"/>
        <v>0</v>
      </c>
      <c r="BR998" s="569">
        <f t="shared" si="4804"/>
        <v>0</v>
      </c>
      <c r="BS998" s="569">
        <f t="shared" si="4804"/>
        <v>0</v>
      </c>
      <c r="BT998" s="569">
        <f t="shared" si="4804"/>
        <v>0</v>
      </c>
      <c r="BU998" s="568"/>
      <c r="BV998" s="569">
        <f>SUM(BV795,BV804:BV805,BV808:BV809)</f>
        <v>0</v>
      </c>
      <c r="BW998" s="569">
        <f t="shared" ref="BW998:BY998" si="4805">SUM(BW795,BW804:BW805,BW808:BW809)</f>
        <v>0</v>
      </c>
      <c r="BX998" s="569">
        <f t="shared" si="4805"/>
        <v>0</v>
      </c>
      <c r="BY998" s="569">
        <f t="shared" si="4805"/>
        <v>0</v>
      </c>
      <c r="BZ998" s="373">
        <f t="shared" si="4746"/>
        <v>756.13333333333333</v>
      </c>
      <c r="CA998" s="373">
        <f t="shared" si="4747"/>
        <v>415.46666666666664</v>
      </c>
      <c r="CB998" s="373">
        <f t="shared" si="4748"/>
        <v>4574.2</v>
      </c>
      <c r="CC998" s="373">
        <f t="shared" si="4749"/>
        <v>7642.8666666666668</v>
      </c>
      <c r="CD998" s="1108">
        <f t="shared" si="4750"/>
        <v>0</v>
      </c>
      <c r="CE998" s="1109">
        <f t="shared" si="4750"/>
        <v>0</v>
      </c>
      <c r="CF998" s="1110">
        <f t="shared" si="4750"/>
        <v>0</v>
      </c>
      <c r="CG998" s="1110">
        <f t="shared" si="4750"/>
        <v>0</v>
      </c>
      <c r="CH998" s="1110">
        <f t="shared" si="4750"/>
        <v>0</v>
      </c>
      <c r="CI998" s="1110">
        <f t="shared" si="4750"/>
        <v>0</v>
      </c>
      <c r="CJ998" s="1110">
        <f t="shared" si="4750"/>
        <v>0</v>
      </c>
      <c r="CK998" s="1111">
        <f t="shared" si="4750"/>
        <v>0</v>
      </c>
      <c r="CL998" s="1111">
        <f t="shared" si="4750"/>
        <v>1206</v>
      </c>
      <c r="CM998" s="1111">
        <f t="shared" si="4750"/>
        <v>4469</v>
      </c>
      <c r="CN998" s="1110">
        <f t="shared" si="4750"/>
        <v>4786</v>
      </c>
      <c r="CO998" s="1110">
        <f t="shared" si="4750"/>
        <v>5968</v>
      </c>
      <c r="CP998" s="1110">
        <f t="shared" si="4750"/>
        <v>8888</v>
      </c>
      <c r="CQ998" s="1110">
        <f t="shared" si="4750"/>
        <v>11368</v>
      </c>
      <c r="CR998" s="1110">
        <f t="shared" si="4750"/>
        <v>13878</v>
      </c>
      <c r="CS998" s="1109">
        <f t="shared" si="4750"/>
        <v>18050</v>
      </c>
      <c r="CT998" s="1112">
        <f t="shared" si="4751"/>
        <v>22610</v>
      </c>
      <c r="CU998" s="1200">
        <f t="shared" si="4752"/>
        <v>0</v>
      </c>
      <c r="CV998" s="1140">
        <f t="shared" si="4752"/>
        <v>0</v>
      </c>
      <c r="CW998" s="1141">
        <f t="shared" si="4752"/>
        <v>0</v>
      </c>
      <c r="CX998" s="1141">
        <f t="shared" si="4752"/>
        <v>0</v>
      </c>
      <c r="CY998" s="1141">
        <f t="shared" si="4752"/>
        <v>0</v>
      </c>
      <c r="CZ998" s="1141">
        <f t="shared" si="4752"/>
        <v>0</v>
      </c>
      <c r="DA998" s="1141">
        <f t="shared" si="4752"/>
        <v>0</v>
      </c>
      <c r="DB998" s="1142">
        <f t="shared" si="4752"/>
        <v>0</v>
      </c>
      <c r="DC998" s="1142">
        <f t="shared" si="4752"/>
        <v>6335</v>
      </c>
      <c r="DD998" s="1142">
        <f t="shared" si="4752"/>
        <v>8055</v>
      </c>
      <c r="DE998" s="1141">
        <f t="shared" si="4752"/>
        <v>8882</v>
      </c>
      <c r="DF998" s="1141">
        <f t="shared" si="4752"/>
        <v>10787</v>
      </c>
      <c r="DG998" s="1141">
        <f t="shared" si="4752"/>
        <v>12958</v>
      </c>
      <c r="DH998" s="1141">
        <f t="shared" si="4752"/>
        <v>15169</v>
      </c>
      <c r="DI998" s="1141">
        <f t="shared" si="4752"/>
        <v>22844</v>
      </c>
      <c r="DJ998" s="1140">
        <f t="shared" si="4752"/>
        <v>29613</v>
      </c>
      <c r="DK998" s="1200">
        <f t="shared" si="4753"/>
        <v>30844</v>
      </c>
      <c r="DL998" s="428">
        <f t="shared" si="4754"/>
        <v>17</v>
      </c>
      <c r="DM998" s="66">
        <f t="shared" si="4755"/>
        <v>17</v>
      </c>
      <c r="DN998" s="66">
        <f t="shared" si="4756"/>
        <v>17</v>
      </c>
      <c r="DO998" s="66">
        <f t="shared" si="4757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806">SUM(B806)</f>
        <v>0</v>
      </c>
      <c r="C999" s="569">
        <f t="shared" si="4806"/>
        <v>0</v>
      </c>
      <c r="D999" s="569">
        <f t="shared" si="4806"/>
        <v>0</v>
      </c>
      <c r="E999" s="569">
        <f t="shared" si="4806"/>
        <v>0</v>
      </c>
      <c r="F999" s="569">
        <f t="shared" si="4806"/>
        <v>0</v>
      </c>
      <c r="G999" s="569">
        <f t="shared" si="4806"/>
        <v>0</v>
      </c>
      <c r="H999" s="569">
        <f t="shared" si="4806"/>
        <v>0</v>
      </c>
      <c r="I999" s="569">
        <f t="shared" si="4806"/>
        <v>0</v>
      </c>
      <c r="J999" s="569">
        <f t="shared" si="4806"/>
        <v>0</v>
      </c>
      <c r="K999" s="569">
        <f t="shared" si="4806"/>
        <v>0</v>
      </c>
      <c r="L999" s="569">
        <f t="shared" si="4806"/>
        <v>0</v>
      </c>
      <c r="M999" s="569">
        <f t="shared" si="4806"/>
        <v>0</v>
      </c>
      <c r="N999" s="569">
        <f t="shared" si="4806"/>
        <v>0</v>
      </c>
      <c r="O999" s="569">
        <f t="shared" si="4806"/>
        <v>0</v>
      </c>
      <c r="P999" s="569">
        <f t="shared" si="4806"/>
        <v>0</v>
      </c>
      <c r="Q999" s="569">
        <f t="shared" si="4806"/>
        <v>0</v>
      </c>
      <c r="R999" s="569">
        <f t="shared" si="4806"/>
        <v>0</v>
      </c>
      <c r="S999" s="568"/>
      <c r="T999" s="569">
        <f t="shared" ref="T999:AJ1000" si="4807">SUM(T806)</f>
        <v>0</v>
      </c>
      <c r="U999" s="569">
        <f t="shared" si="4807"/>
        <v>0</v>
      </c>
      <c r="V999" s="569">
        <f t="shared" si="4807"/>
        <v>0</v>
      </c>
      <c r="W999" s="569">
        <f t="shared" si="4807"/>
        <v>0</v>
      </c>
      <c r="X999" s="569">
        <f t="shared" si="4807"/>
        <v>0</v>
      </c>
      <c r="Y999" s="569">
        <f t="shared" si="4807"/>
        <v>0</v>
      </c>
      <c r="Z999" s="569">
        <f t="shared" si="4807"/>
        <v>0</v>
      </c>
      <c r="AA999" s="569">
        <f t="shared" si="4807"/>
        <v>0</v>
      </c>
      <c r="AB999" s="569">
        <f t="shared" si="4807"/>
        <v>0</v>
      </c>
      <c r="AC999" s="569">
        <f t="shared" si="4807"/>
        <v>0</v>
      </c>
      <c r="AD999" s="569">
        <f t="shared" si="4807"/>
        <v>0</v>
      </c>
      <c r="AE999" s="569">
        <f t="shared" si="4807"/>
        <v>0</v>
      </c>
      <c r="AF999" s="569">
        <f t="shared" si="4807"/>
        <v>0</v>
      </c>
      <c r="AG999" s="569">
        <f t="shared" si="4807"/>
        <v>0</v>
      </c>
      <c r="AH999" s="569">
        <f t="shared" si="4807"/>
        <v>0</v>
      </c>
      <c r="AI999" s="569">
        <f t="shared" si="4807"/>
        <v>0</v>
      </c>
      <c r="AJ999" s="569">
        <f t="shared" si="4807"/>
        <v>0</v>
      </c>
      <c r="AK999" s="568"/>
      <c r="AL999" s="569">
        <f t="shared" ref="AL999:BB1000" si="4808">SUM(AL806)</f>
        <v>0</v>
      </c>
      <c r="AM999" s="569">
        <f t="shared" si="4808"/>
        <v>0</v>
      </c>
      <c r="AN999" s="569">
        <f t="shared" si="4808"/>
        <v>0</v>
      </c>
      <c r="AO999" s="569">
        <f t="shared" si="4808"/>
        <v>0</v>
      </c>
      <c r="AP999" s="569">
        <f t="shared" si="4808"/>
        <v>0</v>
      </c>
      <c r="AQ999" s="569">
        <f t="shared" si="4808"/>
        <v>0</v>
      </c>
      <c r="AR999" s="569">
        <f t="shared" si="4808"/>
        <v>0</v>
      </c>
      <c r="AS999" s="569">
        <f t="shared" si="4808"/>
        <v>0</v>
      </c>
      <c r="AT999" s="569">
        <f t="shared" si="4808"/>
        <v>0</v>
      </c>
      <c r="AU999" s="569">
        <f t="shared" si="4808"/>
        <v>0</v>
      </c>
      <c r="AV999" s="569">
        <f t="shared" si="4808"/>
        <v>0</v>
      </c>
      <c r="AW999" s="569">
        <f t="shared" si="4808"/>
        <v>0</v>
      </c>
      <c r="AX999" s="569">
        <f t="shared" si="4808"/>
        <v>0</v>
      </c>
      <c r="AY999" s="569">
        <f t="shared" si="4808"/>
        <v>0</v>
      </c>
      <c r="AZ999" s="569">
        <f t="shared" si="4808"/>
        <v>0</v>
      </c>
      <c r="BA999" s="569">
        <f t="shared" si="4808"/>
        <v>0</v>
      </c>
      <c r="BB999" s="569">
        <f t="shared" si="4808"/>
        <v>0</v>
      </c>
      <c r="BC999" s="568"/>
      <c r="BD999" s="569">
        <f t="shared" ref="BD999:BT1000" si="4809">SUM(BD806)</f>
        <v>0</v>
      </c>
      <c r="BE999" s="569">
        <f t="shared" si="4809"/>
        <v>0</v>
      </c>
      <c r="BF999" s="569">
        <f t="shared" si="4809"/>
        <v>0</v>
      </c>
      <c r="BG999" s="569">
        <f t="shared" si="4809"/>
        <v>0</v>
      </c>
      <c r="BH999" s="569">
        <f t="shared" si="4809"/>
        <v>0</v>
      </c>
      <c r="BI999" s="569">
        <f t="shared" si="4809"/>
        <v>0</v>
      </c>
      <c r="BJ999" s="569">
        <f t="shared" si="4809"/>
        <v>0</v>
      </c>
      <c r="BK999" s="569">
        <f t="shared" si="4809"/>
        <v>0</v>
      </c>
      <c r="BL999" s="569">
        <f t="shared" si="4809"/>
        <v>0</v>
      </c>
      <c r="BM999" s="569">
        <f t="shared" si="4809"/>
        <v>0</v>
      </c>
      <c r="BN999" s="569">
        <f t="shared" si="4809"/>
        <v>0</v>
      </c>
      <c r="BO999" s="569">
        <f t="shared" si="4809"/>
        <v>0</v>
      </c>
      <c r="BP999" s="569">
        <f t="shared" si="4809"/>
        <v>0</v>
      </c>
      <c r="BQ999" s="569">
        <f t="shared" si="4809"/>
        <v>0</v>
      </c>
      <c r="BR999" s="569">
        <f t="shared" si="4809"/>
        <v>0</v>
      </c>
      <c r="BS999" s="569">
        <f t="shared" si="4809"/>
        <v>0</v>
      </c>
      <c r="BT999" s="569">
        <f t="shared" si="4809"/>
        <v>0</v>
      </c>
      <c r="BU999" s="568"/>
      <c r="BV999" s="569">
        <f t="shared" ref="BV999:BY1000" si="4810">SUM(BV806)</f>
        <v>0</v>
      </c>
      <c r="BW999" s="569">
        <f t="shared" si="4810"/>
        <v>0</v>
      </c>
      <c r="BX999" s="569">
        <f t="shared" si="4810"/>
        <v>0</v>
      </c>
      <c r="BY999" s="569">
        <f t="shared" si="4810"/>
        <v>0</v>
      </c>
      <c r="BZ999" s="373">
        <f t="shared" si="4746"/>
        <v>0</v>
      </c>
      <c r="CA999" s="373">
        <f t="shared" si="4747"/>
        <v>0</v>
      </c>
      <c r="CB999" s="373">
        <f t="shared" si="4748"/>
        <v>0</v>
      </c>
      <c r="CC999" s="373">
        <f t="shared" si="4749"/>
        <v>0</v>
      </c>
      <c r="CD999" s="1108">
        <f t="shared" si="4750"/>
        <v>0</v>
      </c>
      <c r="CE999" s="1109">
        <f t="shared" si="4750"/>
        <v>0</v>
      </c>
      <c r="CF999" s="1110">
        <f t="shared" si="4750"/>
        <v>0</v>
      </c>
      <c r="CG999" s="1110">
        <f t="shared" si="4750"/>
        <v>0</v>
      </c>
      <c r="CH999" s="1110">
        <f t="shared" si="4750"/>
        <v>0</v>
      </c>
      <c r="CI999" s="1110">
        <f t="shared" si="4750"/>
        <v>0</v>
      </c>
      <c r="CJ999" s="1110">
        <f t="shared" si="4750"/>
        <v>0</v>
      </c>
      <c r="CK999" s="1111">
        <f t="shared" si="4750"/>
        <v>0</v>
      </c>
      <c r="CL999" s="1111">
        <f t="shared" si="4750"/>
        <v>0</v>
      </c>
      <c r="CM999" s="1111">
        <f t="shared" si="4750"/>
        <v>0</v>
      </c>
      <c r="CN999" s="1110">
        <f t="shared" si="4750"/>
        <v>0</v>
      </c>
      <c r="CO999" s="1110">
        <f t="shared" si="4750"/>
        <v>0</v>
      </c>
      <c r="CP999" s="1110">
        <f t="shared" si="4750"/>
        <v>0</v>
      </c>
      <c r="CQ999" s="1110">
        <f t="shared" si="4750"/>
        <v>0</v>
      </c>
      <c r="CR999" s="1110">
        <f t="shared" si="4750"/>
        <v>0</v>
      </c>
      <c r="CS999" s="1109">
        <f t="shared" si="4750"/>
        <v>0</v>
      </c>
      <c r="CT999" s="1112">
        <f t="shared" si="4751"/>
        <v>0</v>
      </c>
      <c r="CU999" s="1200">
        <f t="shared" si="4752"/>
        <v>0</v>
      </c>
      <c r="CV999" s="1140">
        <f t="shared" si="4752"/>
        <v>0</v>
      </c>
      <c r="CW999" s="1141">
        <f t="shared" si="4752"/>
        <v>0</v>
      </c>
      <c r="CX999" s="1141">
        <f t="shared" si="4752"/>
        <v>0</v>
      </c>
      <c r="CY999" s="1141">
        <f t="shared" si="4752"/>
        <v>0</v>
      </c>
      <c r="CZ999" s="1141">
        <f t="shared" si="4752"/>
        <v>0</v>
      </c>
      <c r="DA999" s="1141">
        <f t="shared" si="4752"/>
        <v>0</v>
      </c>
      <c r="DB999" s="1142">
        <f t="shared" si="4752"/>
        <v>0</v>
      </c>
      <c r="DC999" s="1142">
        <f t="shared" si="4752"/>
        <v>0</v>
      </c>
      <c r="DD999" s="1142">
        <f t="shared" si="4752"/>
        <v>0</v>
      </c>
      <c r="DE999" s="1141">
        <f t="shared" si="4752"/>
        <v>0</v>
      </c>
      <c r="DF999" s="1141">
        <f t="shared" si="4752"/>
        <v>0</v>
      </c>
      <c r="DG999" s="1141">
        <f t="shared" si="4752"/>
        <v>0</v>
      </c>
      <c r="DH999" s="1141">
        <f t="shared" si="4752"/>
        <v>0</v>
      </c>
      <c r="DI999" s="1141">
        <f t="shared" si="4752"/>
        <v>0</v>
      </c>
      <c r="DJ999" s="1140">
        <f t="shared" si="4752"/>
        <v>0</v>
      </c>
      <c r="DK999" s="1200">
        <f t="shared" si="4753"/>
        <v>0</v>
      </c>
      <c r="DL999" s="428">
        <f t="shared" si="4754"/>
        <v>17</v>
      </c>
      <c r="DM999" s="66">
        <f t="shared" si="4755"/>
        <v>17</v>
      </c>
      <c r="DN999" s="66">
        <f t="shared" si="4756"/>
        <v>17</v>
      </c>
      <c r="DO999" s="66">
        <f t="shared" si="4757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806"/>
        <v>0</v>
      </c>
      <c r="C1000" s="569">
        <f t="shared" si="4806"/>
        <v>0</v>
      </c>
      <c r="D1000" s="569">
        <f t="shared" si="4806"/>
        <v>0</v>
      </c>
      <c r="E1000" s="569">
        <f t="shared" si="4806"/>
        <v>0</v>
      </c>
      <c r="F1000" s="569">
        <f t="shared" si="4806"/>
        <v>0</v>
      </c>
      <c r="G1000" s="569">
        <f t="shared" si="4806"/>
        <v>0</v>
      </c>
      <c r="H1000" s="569">
        <f t="shared" si="4806"/>
        <v>0</v>
      </c>
      <c r="I1000" s="569">
        <f t="shared" si="4806"/>
        <v>0</v>
      </c>
      <c r="J1000" s="569">
        <f t="shared" si="4806"/>
        <v>0</v>
      </c>
      <c r="K1000" s="569">
        <f t="shared" si="4806"/>
        <v>0</v>
      </c>
      <c r="L1000" s="569">
        <f t="shared" si="4806"/>
        <v>0</v>
      </c>
      <c r="M1000" s="569">
        <f t="shared" si="4806"/>
        <v>0</v>
      </c>
      <c r="N1000" s="569">
        <f t="shared" si="4806"/>
        <v>0</v>
      </c>
      <c r="O1000" s="569">
        <f t="shared" si="4806"/>
        <v>0</v>
      </c>
      <c r="P1000" s="569">
        <f t="shared" si="4806"/>
        <v>0</v>
      </c>
      <c r="Q1000" s="569">
        <f t="shared" si="4806"/>
        <v>0</v>
      </c>
      <c r="R1000" s="569">
        <f t="shared" si="4806"/>
        <v>0</v>
      </c>
      <c r="S1000" s="568"/>
      <c r="T1000" s="569">
        <f t="shared" si="4807"/>
        <v>0</v>
      </c>
      <c r="U1000" s="569">
        <f t="shared" si="4807"/>
        <v>0</v>
      </c>
      <c r="V1000" s="569">
        <f t="shared" si="4807"/>
        <v>0</v>
      </c>
      <c r="W1000" s="569">
        <f t="shared" si="4807"/>
        <v>0</v>
      </c>
      <c r="X1000" s="569">
        <f t="shared" si="4807"/>
        <v>0</v>
      </c>
      <c r="Y1000" s="569">
        <f t="shared" si="4807"/>
        <v>0</v>
      </c>
      <c r="Z1000" s="569">
        <f t="shared" si="4807"/>
        <v>0</v>
      </c>
      <c r="AA1000" s="569">
        <f t="shared" si="4807"/>
        <v>0</v>
      </c>
      <c r="AB1000" s="569">
        <f t="shared" si="4807"/>
        <v>0</v>
      </c>
      <c r="AC1000" s="569">
        <f t="shared" si="4807"/>
        <v>0</v>
      </c>
      <c r="AD1000" s="569">
        <f t="shared" si="4807"/>
        <v>0</v>
      </c>
      <c r="AE1000" s="569">
        <f t="shared" si="4807"/>
        <v>0</v>
      </c>
      <c r="AF1000" s="569">
        <f t="shared" si="4807"/>
        <v>0</v>
      </c>
      <c r="AG1000" s="569">
        <f t="shared" si="4807"/>
        <v>0</v>
      </c>
      <c r="AH1000" s="569">
        <f t="shared" si="4807"/>
        <v>0</v>
      </c>
      <c r="AI1000" s="569">
        <f t="shared" si="4807"/>
        <v>0</v>
      </c>
      <c r="AJ1000" s="569">
        <f t="shared" si="4807"/>
        <v>0</v>
      </c>
      <c r="AK1000" s="568"/>
      <c r="AL1000" s="569">
        <f t="shared" si="4808"/>
        <v>0</v>
      </c>
      <c r="AM1000" s="569">
        <f t="shared" si="4808"/>
        <v>0</v>
      </c>
      <c r="AN1000" s="569">
        <f t="shared" si="4808"/>
        <v>0</v>
      </c>
      <c r="AO1000" s="569">
        <f t="shared" si="4808"/>
        <v>0</v>
      </c>
      <c r="AP1000" s="569">
        <f t="shared" si="4808"/>
        <v>0</v>
      </c>
      <c r="AQ1000" s="569">
        <f t="shared" si="4808"/>
        <v>0</v>
      </c>
      <c r="AR1000" s="569">
        <f t="shared" si="4808"/>
        <v>0</v>
      </c>
      <c r="AS1000" s="569">
        <f t="shared" si="4808"/>
        <v>0</v>
      </c>
      <c r="AT1000" s="569">
        <f t="shared" si="4808"/>
        <v>0</v>
      </c>
      <c r="AU1000" s="569">
        <f t="shared" si="4808"/>
        <v>0</v>
      </c>
      <c r="AV1000" s="569">
        <f t="shared" si="4808"/>
        <v>0</v>
      </c>
      <c r="AW1000" s="569">
        <f t="shared" si="4808"/>
        <v>0</v>
      </c>
      <c r="AX1000" s="569">
        <f t="shared" si="4808"/>
        <v>0</v>
      </c>
      <c r="AY1000" s="569">
        <f t="shared" si="4808"/>
        <v>0</v>
      </c>
      <c r="AZ1000" s="569">
        <f t="shared" si="4808"/>
        <v>0</v>
      </c>
      <c r="BA1000" s="569">
        <f t="shared" si="4808"/>
        <v>0</v>
      </c>
      <c r="BB1000" s="569">
        <f t="shared" si="4808"/>
        <v>0</v>
      </c>
      <c r="BC1000" s="568"/>
      <c r="BD1000" s="569">
        <f t="shared" si="4809"/>
        <v>0</v>
      </c>
      <c r="BE1000" s="569">
        <f t="shared" si="4809"/>
        <v>0</v>
      </c>
      <c r="BF1000" s="569">
        <f t="shared" si="4809"/>
        <v>0</v>
      </c>
      <c r="BG1000" s="569">
        <f t="shared" si="4809"/>
        <v>0</v>
      </c>
      <c r="BH1000" s="569">
        <f t="shared" si="4809"/>
        <v>0</v>
      </c>
      <c r="BI1000" s="569">
        <f t="shared" si="4809"/>
        <v>0</v>
      </c>
      <c r="BJ1000" s="569">
        <f t="shared" si="4809"/>
        <v>0</v>
      </c>
      <c r="BK1000" s="569">
        <f t="shared" si="4809"/>
        <v>0</v>
      </c>
      <c r="BL1000" s="569">
        <f t="shared" si="4809"/>
        <v>0</v>
      </c>
      <c r="BM1000" s="569">
        <f t="shared" si="4809"/>
        <v>0</v>
      </c>
      <c r="BN1000" s="569">
        <f t="shared" si="4809"/>
        <v>0</v>
      </c>
      <c r="BO1000" s="569">
        <f t="shared" si="4809"/>
        <v>0</v>
      </c>
      <c r="BP1000" s="569">
        <f t="shared" si="4809"/>
        <v>0</v>
      </c>
      <c r="BQ1000" s="569">
        <f t="shared" si="4809"/>
        <v>0</v>
      </c>
      <c r="BR1000" s="569">
        <f t="shared" si="4809"/>
        <v>0</v>
      </c>
      <c r="BS1000" s="569">
        <f t="shared" si="4809"/>
        <v>0</v>
      </c>
      <c r="BT1000" s="569">
        <f t="shared" si="4809"/>
        <v>0</v>
      </c>
      <c r="BU1000" s="568"/>
      <c r="BV1000" s="569">
        <f t="shared" si="4810"/>
        <v>0</v>
      </c>
      <c r="BW1000" s="569">
        <f t="shared" si="4810"/>
        <v>0</v>
      </c>
      <c r="BX1000" s="569">
        <f t="shared" si="4810"/>
        <v>0</v>
      </c>
      <c r="BY1000" s="569">
        <f t="shared" si="4810"/>
        <v>0</v>
      </c>
      <c r="BZ1000" s="373">
        <f t="shared" si="4746"/>
        <v>0</v>
      </c>
      <c r="CA1000" s="373">
        <f t="shared" si="4747"/>
        <v>0</v>
      </c>
      <c r="CB1000" s="373">
        <f t="shared" si="4748"/>
        <v>0</v>
      </c>
      <c r="CC1000" s="373">
        <f t="shared" si="4749"/>
        <v>0</v>
      </c>
      <c r="CD1000" s="1108">
        <f t="shared" si="4750"/>
        <v>0</v>
      </c>
      <c r="CE1000" s="1109">
        <f t="shared" si="4750"/>
        <v>0</v>
      </c>
      <c r="CF1000" s="1110">
        <f t="shared" si="4750"/>
        <v>0</v>
      </c>
      <c r="CG1000" s="1110">
        <f t="shared" si="4750"/>
        <v>0</v>
      </c>
      <c r="CH1000" s="1110">
        <f t="shared" si="4750"/>
        <v>0</v>
      </c>
      <c r="CI1000" s="1110">
        <f t="shared" si="4750"/>
        <v>0</v>
      </c>
      <c r="CJ1000" s="1110">
        <f t="shared" si="4750"/>
        <v>0</v>
      </c>
      <c r="CK1000" s="1111">
        <f t="shared" si="4750"/>
        <v>0</v>
      </c>
      <c r="CL1000" s="1111">
        <f t="shared" si="4750"/>
        <v>0</v>
      </c>
      <c r="CM1000" s="1111">
        <f t="shared" si="4750"/>
        <v>0</v>
      </c>
      <c r="CN1000" s="1110">
        <f t="shared" si="4750"/>
        <v>0</v>
      </c>
      <c r="CO1000" s="1110">
        <f t="shared" si="4750"/>
        <v>0</v>
      </c>
      <c r="CP1000" s="1110">
        <f t="shared" si="4750"/>
        <v>0</v>
      </c>
      <c r="CQ1000" s="1110">
        <f t="shared" si="4750"/>
        <v>0</v>
      </c>
      <c r="CR1000" s="1110">
        <f t="shared" si="4750"/>
        <v>0</v>
      </c>
      <c r="CS1000" s="1109">
        <f t="shared" si="4750"/>
        <v>0</v>
      </c>
      <c r="CT1000" s="1112">
        <f t="shared" si="4751"/>
        <v>0</v>
      </c>
      <c r="CU1000" s="1200">
        <f t="shared" si="4752"/>
        <v>0</v>
      </c>
      <c r="CV1000" s="1140">
        <f t="shared" si="4752"/>
        <v>0</v>
      </c>
      <c r="CW1000" s="1141">
        <f t="shared" si="4752"/>
        <v>0</v>
      </c>
      <c r="CX1000" s="1141">
        <f t="shared" si="4752"/>
        <v>0</v>
      </c>
      <c r="CY1000" s="1141">
        <f t="shared" si="4752"/>
        <v>0</v>
      </c>
      <c r="CZ1000" s="1141">
        <f t="shared" si="4752"/>
        <v>0</v>
      </c>
      <c r="DA1000" s="1141">
        <f t="shared" si="4752"/>
        <v>0</v>
      </c>
      <c r="DB1000" s="1142">
        <f t="shared" si="4752"/>
        <v>0</v>
      </c>
      <c r="DC1000" s="1142">
        <f t="shared" si="4752"/>
        <v>0</v>
      </c>
      <c r="DD1000" s="1142">
        <f t="shared" si="4752"/>
        <v>0</v>
      </c>
      <c r="DE1000" s="1141">
        <f t="shared" si="4752"/>
        <v>0</v>
      </c>
      <c r="DF1000" s="1141">
        <f t="shared" si="4752"/>
        <v>0</v>
      </c>
      <c r="DG1000" s="1141">
        <f t="shared" si="4752"/>
        <v>0</v>
      </c>
      <c r="DH1000" s="1141">
        <f t="shared" si="4752"/>
        <v>0</v>
      </c>
      <c r="DI1000" s="1141">
        <f t="shared" si="4752"/>
        <v>0</v>
      </c>
      <c r="DJ1000" s="1140">
        <f t="shared" si="4752"/>
        <v>0</v>
      </c>
      <c r="DK1000" s="1200">
        <f t="shared" si="4753"/>
        <v>0</v>
      </c>
      <c r="DL1000" s="428">
        <f t="shared" si="4754"/>
        <v>17</v>
      </c>
      <c r="DM1000" s="66">
        <f t="shared" si="4755"/>
        <v>17</v>
      </c>
      <c r="DN1000" s="66">
        <f t="shared" si="4756"/>
        <v>17</v>
      </c>
      <c r="DO1000" s="66">
        <f t="shared" si="4757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11">C984-SUM(C987:C1000)</f>
        <v>-1977.5200000000004</v>
      </c>
      <c r="D1001" s="569">
        <f t="shared" si="4811"/>
        <v>-1076.1999999999998</v>
      </c>
      <c r="E1001" s="569">
        <f t="shared" si="4811"/>
        <v>0.25</v>
      </c>
      <c r="F1001" s="569">
        <f t="shared" si="4811"/>
        <v>0</v>
      </c>
      <c r="G1001" s="569">
        <f t="shared" si="4811"/>
        <v>-851.94000000000051</v>
      </c>
      <c r="H1001" s="569">
        <f t="shared" si="4811"/>
        <v>-108</v>
      </c>
      <c r="I1001" s="569">
        <f t="shared" si="4811"/>
        <v>0</v>
      </c>
      <c r="J1001" s="569">
        <f t="shared" si="4811"/>
        <v>-11676.4</v>
      </c>
      <c r="K1001" s="569">
        <f t="shared" si="4811"/>
        <v>0</v>
      </c>
      <c r="L1001" s="569">
        <f t="shared" si="4811"/>
        <v>0</v>
      </c>
      <c r="M1001" s="569">
        <f t="shared" si="4811"/>
        <v>0</v>
      </c>
      <c r="N1001" s="569">
        <f t="shared" si="4811"/>
        <v>0</v>
      </c>
      <c r="O1001" s="569">
        <f t="shared" si="4811"/>
        <v>0</v>
      </c>
      <c r="P1001" s="569">
        <f t="shared" si="4811"/>
        <v>0</v>
      </c>
      <c r="Q1001" s="569">
        <f t="shared" si="4811"/>
        <v>0</v>
      </c>
      <c r="R1001" s="569">
        <f t="shared" si="4811"/>
        <v>0</v>
      </c>
      <c r="S1001" s="568"/>
      <c r="T1001" s="569">
        <f>T984-SUM(T987:T1000)</f>
        <v>-47.959999999999127</v>
      </c>
      <c r="U1001" s="569">
        <f t="shared" ref="U1001:AJ1001" si="4812">U984-SUM(U987:U1000)</f>
        <v>0.23999999999978172</v>
      </c>
      <c r="V1001" s="569">
        <f t="shared" si="4812"/>
        <v>0</v>
      </c>
      <c r="W1001" s="569">
        <f t="shared" si="4812"/>
        <v>-3420.3999999999996</v>
      </c>
      <c r="X1001" s="569">
        <f t="shared" si="4812"/>
        <v>-170.92000000000007</v>
      </c>
      <c r="Y1001" s="569">
        <f t="shared" si="4812"/>
        <v>-12960.279999999999</v>
      </c>
      <c r="Z1001" s="569">
        <f t="shared" si="4812"/>
        <v>-127.5</v>
      </c>
      <c r="AA1001" s="569">
        <f t="shared" si="4812"/>
        <v>8.4000000000000909</v>
      </c>
      <c r="AB1001" s="569">
        <f t="shared" si="4812"/>
        <v>0</v>
      </c>
      <c r="AC1001" s="569">
        <f t="shared" si="4812"/>
        <v>0</v>
      </c>
      <c r="AD1001" s="569">
        <f t="shared" si="4812"/>
        <v>0</v>
      </c>
      <c r="AE1001" s="569">
        <f t="shared" si="4812"/>
        <v>0</v>
      </c>
      <c r="AF1001" s="569">
        <f t="shared" si="4812"/>
        <v>0</v>
      </c>
      <c r="AG1001" s="569">
        <f t="shared" si="4812"/>
        <v>0</v>
      </c>
      <c r="AH1001" s="569">
        <f t="shared" si="4812"/>
        <v>0</v>
      </c>
      <c r="AI1001" s="569">
        <f t="shared" si="4812"/>
        <v>0</v>
      </c>
      <c r="AJ1001" s="569">
        <f t="shared" si="4812"/>
        <v>0</v>
      </c>
      <c r="AK1001" s="568"/>
      <c r="AL1001" s="569">
        <f>AL984-SUM(AL987:AL1000)</f>
        <v>0</v>
      </c>
      <c r="AM1001" s="569">
        <f t="shared" ref="AM1001:BB1001" si="4813">AM984-SUM(AM987:AM1000)</f>
        <v>0.40000000000145519</v>
      </c>
      <c r="AN1001" s="569">
        <f t="shared" si="4813"/>
        <v>-0.25</v>
      </c>
      <c r="AO1001" s="569">
        <f t="shared" si="4813"/>
        <v>-0.36999999999898137</v>
      </c>
      <c r="AP1001" s="569">
        <f t="shared" si="4813"/>
        <v>0.40000000000145519</v>
      </c>
      <c r="AQ1001" s="569">
        <f t="shared" si="4813"/>
        <v>0</v>
      </c>
      <c r="AR1001" s="569">
        <f t="shared" si="4813"/>
        <v>0</v>
      </c>
      <c r="AS1001" s="569">
        <f t="shared" si="4813"/>
        <v>0.5</v>
      </c>
      <c r="AT1001" s="569">
        <f t="shared" si="4813"/>
        <v>-0.12000000000261934</v>
      </c>
      <c r="AU1001" s="569">
        <f t="shared" si="4813"/>
        <v>0</v>
      </c>
      <c r="AV1001" s="569">
        <f t="shared" si="4813"/>
        <v>0</v>
      </c>
      <c r="AW1001" s="569">
        <f t="shared" si="4813"/>
        <v>0</v>
      </c>
      <c r="AX1001" s="569">
        <f t="shared" si="4813"/>
        <v>0</v>
      </c>
      <c r="AY1001" s="569">
        <f t="shared" si="4813"/>
        <v>0</v>
      </c>
      <c r="AZ1001" s="569">
        <f t="shared" si="4813"/>
        <v>0</v>
      </c>
      <c r="BA1001" s="569">
        <f t="shared" si="4813"/>
        <v>0</v>
      </c>
      <c r="BB1001" s="569">
        <f t="shared" si="4813"/>
        <v>0</v>
      </c>
      <c r="BC1001" s="568"/>
      <c r="BD1001" s="569">
        <f>BD984-SUM(BD987:BD1000)</f>
        <v>-9.2000000004190952E-2</v>
      </c>
      <c r="BE1001" s="569">
        <f t="shared" ref="BE1001:BT1001" si="4814">BE984-SUM(BE987:BE1000)</f>
        <v>0.42199999999866122</v>
      </c>
      <c r="BF1001" s="569">
        <f t="shared" si="4814"/>
        <v>-36.400000000001455</v>
      </c>
      <c r="BG1001" s="569">
        <f t="shared" si="4814"/>
        <v>0</v>
      </c>
      <c r="BH1001" s="569">
        <f t="shared" si="4814"/>
        <v>1.2000000002444722E-2</v>
      </c>
      <c r="BI1001" s="569">
        <f t="shared" si="4814"/>
        <v>4.9999999999272404E-2</v>
      </c>
      <c r="BJ1001" s="569">
        <f t="shared" si="4814"/>
        <v>-192</v>
      </c>
      <c r="BK1001" s="569">
        <f t="shared" si="4814"/>
        <v>4.0000000000873115E-2</v>
      </c>
      <c r="BL1001" s="569">
        <f t="shared" si="4814"/>
        <v>0.40000000000145519</v>
      </c>
      <c r="BM1001" s="569">
        <f t="shared" si="4814"/>
        <v>0</v>
      </c>
      <c r="BN1001" s="569">
        <f t="shared" si="4814"/>
        <v>0</v>
      </c>
      <c r="BO1001" s="569">
        <f t="shared" si="4814"/>
        <v>0</v>
      </c>
      <c r="BP1001" s="569">
        <f t="shared" si="4814"/>
        <v>0</v>
      </c>
      <c r="BQ1001" s="569">
        <f t="shared" si="4814"/>
        <v>0</v>
      </c>
      <c r="BR1001" s="569">
        <f t="shared" si="4814"/>
        <v>0</v>
      </c>
      <c r="BS1001" s="569">
        <f t="shared" si="4814"/>
        <v>0</v>
      </c>
      <c r="BT1001" s="569">
        <f t="shared" si="4814"/>
        <v>0</v>
      </c>
      <c r="BU1001" s="568"/>
      <c r="BV1001" s="569">
        <f>BV984-SUM(BV987:BV1000)</f>
        <v>100</v>
      </c>
      <c r="BW1001" s="569">
        <f t="shared" ref="BW1001:BY1001" si="4815">BW984-SUM(BW987:BW1000)</f>
        <v>590</v>
      </c>
      <c r="BX1001" s="569">
        <f t="shared" si="4815"/>
        <v>11915</v>
      </c>
      <c r="BY1001" s="569">
        <f t="shared" si="4815"/>
        <v>25027</v>
      </c>
      <c r="BZ1001" s="373">
        <f t="shared" si="4746"/>
        <v>-267.59400000000011</v>
      </c>
      <c r="CA1001" s="373">
        <f t="shared" si="4747"/>
        <v>-251.10266666666664</v>
      </c>
      <c r="CB1001" s="373">
        <f t="shared" si="4748"/>
        <v>2.8666666666686068E-2</v>
      </c>
      <c r="CC1001" s="373">
        <f t="shared" si="4749"/>
        <v>-2.3993333333334399</v>
      </c>
      <c r="CD1001" s="1108">
        <f t="shared" si="4750"/>
        <v>-0.36999999999898137</v>
      </c>
      <c r="CE1001" s="1109">
        <f t="shared" si="4750"/>
        <v>-0.25</v>
      </c>
      <c r="CF1001" s="1110">
        <f t="shared" si="4750"/>
        <v>-0.12000000000261934</v>
      </c>
      <c r="CG1001" s="1110">
        <f t="shared" si="4750"/>
        <v>0</v>
      </c>
      <c r="CH1001" s="1110">
        <f t="shared" si="4750"/>
        <v>0</v>
      </c>
      <c r="CI1001" s="1110">
        <f t="shared" si="4750"/>
        <v>0</v>
      </c>
      <c r="CJ1001" s="1110">
        <f t="shared" si="4750"/>
        <v>0</v>
      </c>
      <c r="CK1001" s="1111">
        <f t="shared" si="4750"/>
        <v>0</v>
      </c>
      <c r="CL1001" s="1111">
        <f t="shared" si="4750"/>
        <v>0</v>
      </c>
      <c r="CM1001" s="1111">
        <f t="shared" si="4750"/>
        <v>0</v>
      </c>
      <c r="CN1001" s="1110">
        <f t="shared" si="4750"/>
        <v>0</v>
      </c>
      <c r="CO1001" s="1110">
        <f t="shared" si="4750"/>
        <v>0</v>
      </c>
      <c r="CP1001" s="1110">
        <f t="shared" si="4750"/>
        <v>0</v>
      </c>
      <c r="CQ1001" s="1110">
        <f t="shared" si="4750"/>
        <v>0</v>
      </c>
      <c r="CR1001" s="1110">
        <f t="shared" si="4750"/>
        <v>0.40000000000145519</v>
      </c>
      <c r="CS1001" s="1109">
        <f t="shared" si="4750"/>
        <v>0.40000000000145519</v>
      </c>
      <c r="CT1001" s="1112">
        <f t="shared" si="4751"/>
        <v>0.5</v>
      </c>
      <c r="CU1001" s="1200">
        <f t="shared" si="4752"/>
        <v>-192</v>
      </c>
      <c r="CV1001" s="1140">
        <f t="shared" si="4752"/>
        <v>-36.400000000001455</v>
      </c>
      <c r="CW1001" s="1141">
        <f t="shared" si="4752"/>
        <v>-9.2000000004190952E-2</v>
      </c>
      <c r="CX1001" s="1141">
        <f t="shared" si="4752"/>
        <v>0</v>
      </c>
      <c r="CY1001" s="1141">
        <f t="shared" si="4752"/>
        <v>0</v>
      </c>
      <c r="CZ1001" s="1141">
        <f t="shared" si="4752"/>
        <v>0</v>
      </c>
      <c r="DA1001" s="1141">
        <f t="shared" si="4752"/>
        <v>0</v>
      </c>
      <c r="DB1001" s="1142">
        <f t="shared" si="4752"/>
        <v>0</v>
      </c>
      <c r="DC1001" s="1142">
        <f t="shared" si="4752"/>
        <v>0</v>
      </c>
      <c r="DD1001" s="1142">
        <f t="shared" si="4752"/>
        <v>0</v>
      </c>
      <c r="DE1001" s="1141">
        <f t="shared" si="4752"/>
        <v>0</v>
      </c>
      <c r="DF1001" s="1141">
        <f t="shared" si="4752"/>
        <v>0</v>
      </c>
      <c r="DG1001" s="1141">
        <f t="shared" si="4752"/>
        <v>1.2000000002444722E-2</v>
      </c>
      <c r="DH1001" s="1141">
        <f t="shared" si="4752"/>
        <v>4.0000000000873115E-2</v>
      </c>
      <c r="DI1001" s="1141">
        <f t="shared" si="4752"/>
        <v>4.9999999999272404E-2</v>
      </c>
      <c r="DJ1001" s="1140">
        <f t="shared" si="4752"/>
        <v>0.40000000000145519</v>
      </c>
      <c r="DK1001" s="1200">
        <f t="shared" si="4753"/>
        <v>0.42199999999866122</v>
      </c>
      <c r="DL1001" s="428">
        <f t="shared" si="4754"/>
        <v>17</v>
      </c>
      <c r="DM1001" s="66">
        <f t="shared" si="4755"/>
        <v>17</v>
      </c>
      <c r="DN1001" s="66">
        <f t="shared" si="4756"/>
        <v>17</v>
      </c>
      <c r="DO1001" s="66">
        <f t="shared" si="4757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5"/>
      <c r="CE1002" s="1155"/>
      <c r="CF1002" s="1155"/>
      <c r="CG1002" s="1155"/>
      <c r="CH1002" s="1155"/>
      <c r="CI1002" s="1155"/>
      <c r="CJ1002" s="1155"/>
      <c r="CK1002" s="1155"/>
      <c r="CL1002" s="1155"/>
      <c r="CM1002" s="1155"/>
      <c r="CN1002" s="1155"/>
      <c r="CO1002" s="1155"/>
      <c r="CP1002" s="1155"/>
      <c r="CQ1002" s="1155"/>
      <c r="CR1002" s="1155"/>
      <c r="CS1002" s="1155"/>
      <c r="CT1002" s="1155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16">SUM(B987:B1002)</f>
        <v>4756</v>
      </c>
      <c r="C1003" s="569">
        <f t="shared" si="4816"/>
        <v>6095</v>
      </c>
      <c r="D1003" s="569">
        <f t="shared" si="4816"/>
        <v>3988</v>
      </c>
      <c r="E1003" s="569">
        <f t="shared" si="4816"/>
        <v>4296</v>
      </c>
      <c r="F1003" s="569">
        <f t="shared" si="4816"/>
        <v>3036</v>
      </c>
      <c r="G1003" s="569">
        <f t="shared" si="4816"/>
        <v>3565</v>
      </c>
      <c r="H1003" s="569">
        <f t="shared" si="4816"/>
        <v>2195</v>
      </c>
      <c r="I1003" s="569">
        <f t="shared" si="4816"/>
        <v>1885</v>
      </c>
      <c r="J1003" s="569">
        <f t="shared" si="4816"/>
        <v>2478</v>
      </c>
      <c r="K1003" s="569">
        <f t="shared" si="4816"/>
        <v>0</v>
      </c>
      <c r="L1003" s="569">
        <f t="shared" si="4816"/>
        <v>0</v>
      </c>
      <c r="M1003" s="569">
        <f t="shared" si="4816"/>
        <v>0</v>
      </c>
      <c r="N1003" s="569">
        <f t="shared" si="4816"/>
        <v>0</v>
      </c>
      <c r="O1003" s="569">
        <f t="shared" si="4816"/>
        <v>0</v>
      </c>
      <c r="P1003" s="569">
        <f t="shared" si="4816"/>
        <v>0</v>
      </c>
      <c r="Q1003" s="569">
        <f t="shared" si="4816"/>
        <v>0</v>
      </c>
      <c r="R1003" s="569">
        <f t="shared" si="4816"/>
        <v>0</v>
      </c>
      <c r="S1003" s="568"/>
      <c r="T1003" s="569">
        <f t="shared" ref="T1003:AB1003" si="4817">SUM(T987:T1002)</f>
        <v>8835</v>
      </c>
      <c r="U1003" s="569">
        <f t="shared" si="4817"/>
        <v>3000</v>
      </c>
      <c r="V1003" s="569">
        <f t="shared" si="4817"/>
        <v>4290</v>
      </c>
      <c r="W1003" s="569">
        <f t="shared" si="4817"/>
        <v>4708.6000000000004</v>
      </c>
      <c r="X1003" s="569">
        <f t="shared" si="4817"/>
        <v>3879</v>
      </c>
      <c r="Y1003" s="569">
        <f t="shared" si="4817"/>
        <v>5140</v>
      </c>
      <c r="Z1003" s="569">
        <f t="shared" si="4817"/>
        <v>3045</v>
      </c>
      <c r="AA1003" s="569">
        <f t="shared" si="4817"/>
        <v>3311.5</v>
      </c>
      <c r="AB1003" s="569">
        <f t="shared" si="4817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18">SUM(AL987:AL1002)</f>
        <v>29650</v>
      </c>
      <c r="AM1003" s="569">
        <f t="shared" si="4818"/>
        <v>19952</v>
      </c>
      <c r="AN1003" s="569">
        <f t="shared" si="4818"/>
        <v>19881</v>
      </c>
      <c r="AO1003" s="569">
        <f t="shared" si="4818"/>
        <v>24239</v>
      </c>
      <c r="AP1003" s="569">
        <f t="shared" si="4818"/>
        <v>29995</v>
      </c>
      <c r="AQ1003" s="569">
        <f t="shared" si="4818"/>
        <v>22717.5</v>
      </c>
      <c r="AR1003" s="569">
        <f t="shared" si="4818"/>
        <v>27210</v>
      </c>
      <c r="AS1003" s="569">
        <f t="shared" si="4818"/>
        <v>36920</v>
      </c>
      <c r="AT1003" s="569">
        <f t="shared" si="4818"/>
        <v>43951.92</v>
      </c>
      <c r="AU1003" s="569">
        <f t="shared" si="4818"/>
        <v>0</v>
      </c>
      <c r="AV1003" s="569">
        <f t="shared" si="4818"/>
        <v>0</v>
      </c>
      <c r="AW1003" s="569">
        <f t="shared" si="4818"/>
        <v>0</v>
      </c>
      <c r="AX1003" s="569">
        <f t="shared" si="4818"/>
        <v>0</v>
      </c>
      <c r="AY1003" s="569">
        <f t="shared" si="4818"/>
        <v>0</v>
      </c>
      <c r="AZ1003" s="569">
        <f t="shared" si="4818"/>
        <v>0</v>
      </c>
      <c r="BA1003" s="569">
        <f t="shared" si="4818"/>
        <v>0</v>
      </c>
      <c r="BB1003" s="569">
        <f t="shared" si="4818"/>
        <v>0</v>
      </c>
      <c r="BC1003" s="568"/>
      <c r="BD1003" s="569">
        <f t="shared" ref="BD1003:BL1003" si="4819">SUM(BD987:BD1002)</f>
        <v>37802.259999999995</v>
      </c>
      <c r="BE1003" s="569">
        <f t="shared" si="4819"/>
        <v>32688</v>
      </c>
      <c r="BF1003" s="569">
        <f t="shared" si="4819"/>
        <v>43610</v>
      </c>
      <c r="BG1003" s="569">
        <f t="shared" si="4819"/>
        <v>55133</v>
      </c>
      <c r="BH1003" s="569">
        <f t="shared" si="4819"/>
        <v>34302</v>
      </c>
      <c r="BI1003" s="569">
        <f t="shared" si="4819"/>
        <v>23445</v>
      </c>
      <c r="BJ1003" s="569">
        <f t="shared" si="4819"/>
        <v>54240</v>
      </c>
      <c r="BK1003" s="569">
        <f t="shared" si="4819"/>
        <v>30892.240000000002</v>
      </c>
      <c r="BL1003" s="569">
        <f t="shared" si="4819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5"/>
      <c r="CE1003" s="1155"/>
      <c r="CF1003" s="1155"/>
      <c r="CG1003" s="1155"/>
      <c r="CH1003" s="1155"/>
      <c r="CI1003" s="1155"/>
      <c r="CJ1003" s="1155"/>
      <c r="CK1003" s="1155"/>
      <c r="CL1003" s="1155"/>
      <c r="CM1003" s="1155"/>
      <c r="CN1003" s="1155"/>
      <c r="CO1003" s="1155"/>
      <c r="CP1003" s="1155"/>
      <c r="CQ1003" s="1155"/>
      <c r="CR1003" s="1155"/>
      <c r="CS1003" s="1155"/>
      <c r="CT1003" s="1155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5"/>
      <c r="CE1004" s="1155"/>
      <c r="CF1004" s="1155"/>
      <c r="CG1004" s="1155"/>
      <c r="CH1004" s="1155"/>
      <c r="CI1004" s="1155"/>
      <c r="CJ1004" s="1155"/>
      <c r="CK1004" s="1155"/>
      <c r="CL1004" s="1155"/>
      <c r="CM1004" s="1155"/>
      <c r="CN1004" s="1155"/>
      <c r="CO1004" s="1155"/>
      <c r="CP1004" s="1155"/>
      <c r="CQ1004" s="1155"/>
      <c r="CR1004" s="1155"/>
      <c r="CS1004" s="1155"/>
      <c r="CT1004" s="1155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5"/>
      <c r="CE1005" s="1155"/>
      <c r="CF1005" s="1155"/>
      <c r="CG1005" s="1155"/>
      <c r="CH1005" s="1155"/>
      <c r="CI1005" s="1155"/>
      <c r="CJ1005" s="1155"/>
      <c r="CK1005" s="1155"/>
      <c r="CL1005" s="1155"/>
      <c r="CM1005" s="1155"/>
      <c r="CN1005" s="1155"/>
      <c r="CO1005" s="1155"/>
      <c r="CP1005" s="1155"/>
      <c r="CQ1005" s="1155"/>
      <c r="CR1005" s="1155"/>
      <c r="CS1005" s="1155"/>
      <c r="CT1005" s="1155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5"/>
      <c r="CE1006" s="1155"/>
      <c r="CF1006" s="1155"/>
      <c r="CG1006" s="1155"/>
      <c r="CH1006" s="1155"/>
      <c r="CI1006" s="1155"/>
      <c r="CJ1006" s="1155"/>
      <c r="CK1006" s="1155"/>
      <c r="CL1006" s="1155"/>
      <c r="CM1006" s="1155"/>
      <c r="CN1006" s="1155"/>
      <c r="CO1006" s="1155"/>
      <c r="CP1006" s="1155"/>
      <c r="CQ1006" s="1155"/>
      <c r="CR1006" s="1155"/>
      <c r="CS1006" s="1155"/>
      <c r="CT1006" s="1155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5"/>
      <c r="CE1007" s="1155"/>
      <c r="CF1007" s="1155"/>
      <c r="CG1007" s="1155"/>
      <c r="CH1007" s="1155"/>
      <c r="CI1007" s="1155"/>
      <c r="CJ1007" s="1155"/>
      <c r="CK1007" s="1155"/>
      <c r="CL1007" s="1155"/>
      <c r="CM1007" s="1155"/>
      <c r="CN1007" s="1155"/>
      <c r="CO1007" s="1155"/>
      <c r="CP1007" s="1155"/>
      <c r="CQ1007" s="1155"/>
      <c r="CR1007" s="1155"/>
      <c r="CS1007" s="1155"/>
      <c r="CT1007" s="1155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5"/>
      <c r="CE1008" s="1155"/>
      <c r="CF1008" s="1155"/>
      <c r="CG1008" s="1155"/>
      <c r="CH1008" s="1155"/>
      <c r="CI1008" s="1155"/>
      <c r="CJ1008" s="1155"/>
      <c r="CK1008" s="1155"/>
      <c r="CL1008" s="1155"/>
      <c r="CM1008" s="1155"/>
      <c r="CN1008" s="1155"/>
      <c r="CO1008" s="1155"/>
      <c r="CP1008" s="1155"/>
      <c r="CQ1008" s="1155"/>
      <c r="CR1008" s="1155"/>
      <c r="CS1008" s="1155"/>
      <c r="CT1008" s="1155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5"/>
      <c r="CE1009" s="1155"/>
      <c r="CF1009" s="1155"/>
      <c r="CG1009" s="1155"/>
      <c r="CH1009" s="1155"/>
      <c r="CI1009" s="1155"/>
      <c r="CJ1009" s="1155"/>
      <c r="CK1009" s="1155"/>
      <c r="CL1009" s="1155"/>
      <c r="CM1009" s="1155"/>
      <c r="CN1009" s="1155"/>
      <c r="CO1009" s="1155"/>
      <c r="CP1009" s="1155"/>
      <c r="CQ1009" s="1155"/>
      <c r="CR1009" s="1155"/>
      <c r="CS1009" s="1155"/>
      <c r="CT1009" s="1155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5"/>
      <c r="CE1010" s="1155"/>
      <c r="CF1010" s="1155"/>
      <c r="CG1010" s="1155"/>
      <c r="CH1010" s="1155"/>
      <c r="CI1010" s="1155"/>
      <c r="CJ1010" s="1155"/>
      <c r="CK1010" s="1155"/>
      <c r="CL1010" s="1155"/>
      <c r="CM1010" s="1155"/>
      <c r="CN1010" s="1155"/>
      <c r="CO1010" s="1155"/>
      <c r="CP1010" s="1155"/>
      <c r="CQ1010" s="1155"/>
      <c r="CR1010" s="1155"/>
      <c r="CS1010" s="1155"/>
      <c r="CT1010" s="1155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5"/>
      <c r="CE1011" s="1155"/>
      <c r="CF1011" s="1155"/>
      <c r="CG1011" s="1155"/>
      <c r="CH1011" s="1155"/>
      <c r="CI1011" s="1155"/>
      <c r="CJ1011" s="1155"/>
      <c r="CK1011" s="1155"/>
      <c r="CL1011" s="1155"/>
      <c r="CM1011" s="1155"/>
      <c r="CN1011" s="1155"/>
      <c r="CO1011" s="1155"/>
      <c r="CP1011" s="1155"/>
      <c r="CQ1011" s="1155"/>
      <c r="CR1011" s="1155"/>
      <c r="CS1011" s="1155"/>
      <c r="CT1011" s="1155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5"/>
      <c r="CE1012" s="1155"/>
      <c r="CF1012" s="1155"/>
      <c r="CG1012" s="1155"/>
      <c r="CH1012" s="1155"/>
      <c r="CI1012" s="1155"/>
      <c r="CJ1012" s="1155"/>
      <c r="CK1012" s="1155"/>
      <c r="CL1012" s="1155"/>
      <c r="CM1012" s="1155"/>
      <c r="CN1012" s="1155"/>
      <c r="CO1012" s="1155"/>
      <c r="CP1012" s="1155"/>
      <c r="CQ1012" s="1155"/>
      <c r="CR1012" s="1155"/>
      <c r="CS1012" s="1155"/>
      <c r="CT1012" s="1155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5"/>
      <c r="CE1013" s="1155"/>
      <c r="CF1013" s="1155"/>
      <c r="CG1013" s="1155"/>
      <c r="CH1013" s="1155"/>
      <c r="CI1013" s="1155"/>
      <c r="CJ1013" s="1155"/>
      <c r="CK1013" s="1155"/>
      <c r="CL1013" s="1155"/>
      <c r="CM1013" s="1155"/>
      <c r="CN1013" s="1155"/>
      <c r="CO1013" s="1155"/>
      <c r="CP1013" s="1155"/>
      <c r="CQ1013" s="1155"/>
      <c r="CR1013" s="1155"/>
      <c r="CS1013" s="1155"/>
      <c r="CT1013" s="1155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5"/>
      <c r="CE1014" s="1155"/>
      <c r="CF1014" s="1155"/>
      <c r="CG1014" s="1155"/>
      <c r="CH1014" s="1155"/>
      <c r="CI1014" s="1155"/>
      <c r="CJ1014" s="1155"/>
      <c r="CK1014" s="1155"/>
      <c r="CL1014" s="1155"/>
      <c r="CM1014" s="1155"/>
      <c r="CN1014" s="1155"/>
      <c r="CO1014" s="1155"/>
      <c r="CP1014" s="1155"/>
      <c r="CQ1014" s="1155"/>
      <c r="CR1014" s="1155"/>
      <c r="CS1014" s="1155"/>
      <c r="CT1014" s="1155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5"/>
      <c r="CE1015" s="1155"/>
      <c r="CF1015" s="1155"/>
      <c r="CG1015" s="1155"/>
      <c r="CH1015" s="1155"/>
      <c r="CI1015" s="1155"/>
      <c r="CJ1015" s="1155"/>
      <c r="CK1015" s="1155"/>
      <c r="CL1015" s="1155"/>
      <c r="CM1015" s="1155"/>
      <c r="CN1015" s="1155"/>
      <c r="CO1015" s="1155"/>
      <c r="CP1015" s="1155"/>
      <c r="CQ1015" s="1155"/>
      <c r="CR1015" s="1155"/>
      <c r="CS1015" s="1155"/>
      <c r="CT1015" s="1155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5"/>
      <c r="CE1016" s="1155"/>
      <c r="CF1016" s="1155"/>
      <c r="CG1016" s="1155"/>
      <c r="CH1016" s="1155"/>
      <c r="CI1016" s="1155"/>
      <c r="CJ1016" s="1155"/>
      <c r="CK1016" s="1155"/>
      <c r="CL1016" s="1155"/>
      <c r="CM1016" s="1155"/>
      <c r="CN1016" s="1155"/>
      <c r="CO1016" s="1155"/>
      <c r="CP1016" s="1155"/>
      <c r="CQ1016" s="1155"/>
      <c r="CR1016" s="1155"/>
      <c r="CS1016" s="1155"/>
      <c r="CT1016" s="1155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5"/>
      <c r="CE1017" s="1155"/>
      <c r="CF1017" s="1155"/>
      <c r="CG1017" s="1155"/>
      <c r="CH1017" s="1155"/>
      <c r="CI1017" s="1155"/>
      <c r="CJ1017" s="1155"/>
      <c r="CK1017" s="1155"/>
      <c r="CL1017" s="1155"/>
      <c r="CM1017" s="1155"/>
      <c r="CN1017" s="1155"/>
      <c r="CO1017" s="1155"/>
      <c r="CP1017" s="1155"/>
      <c r="CQ1017" s="1155"/>
      <c r="CR1017" s="1155"/>
      <c r="CS1017" s="1155"/>
      <c r="CT1017" s="1155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5"/>
      <c r="CE1018" s="1155"/>
      <c r="CF1018" s="1155"/>
      <c r="CG1018" s="1155"/>
      <c r="CH1018" s="1155"/>
      <c r="CI1018" s="1155"/>
      <c r="CJ1018" s="1155"/>
      <c r="CK1018" s="1155"/>
      <c r="CL1018" s="1155"/>
      <c r="CM1018" s="1155"/>
      <c r="CN1018" s="1155"/>
      <c r="CO1018" s="1155"/>
      <c r="CP1018" s="1155"/>
      <c r="CQ1018" s="1155"/>
      <c r="CR1018" s="1155"/>
      <c r="CS1018" s="1155"/>
      <c r="CT1018" s="1155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5"/>
      <c r="CE1019" s="1155"/>
      <c r="CF1019" s="1155"/>
      <c r="CG1019" s="1155"/>
      <c r="CH1019" s="1155"/>
      <c r="CI1019" s="1155"/>
      <c r="CJ1019" s="1155"/>
      <c r="CK1019" s="1155"/>
      <c r="CL1019" s="1155"/>
      <c r="CM1019" s="1155"/>
      <c r="CN1019" s="1155"/>
      <c r="CO1019" s="1155"/>
      <c r="CP1019" s="1155"/>
      <c r="CQ1019" s="1155"/>
      <c r="CR1019" s="1155"/>
      <c r="CS1019" s="1155"/>
      <c r="CT1019" s="1155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5"/>
      <c r="CE1020" s="1155"/>
      <c r="CF1020" s="1155"/>
      <c r="CG1020" s="1155"/>
      <c r="CH1020" s="1155"/>
      <c r="CI1020" s="1155"/>
      <c r="CJ1020" s="1155"/>
      <c r="CK1020" s="1155"/>
      <c r="CL1020" s="1155"/>
      <c r="CM1020" s="1155"/>
      <c r="CN1020" s="1155"/>
      <c r="CO1020" s="1155"/>
      <c r="CP1020" s="1155"/>
      <c r="CQ1020" s="1155"/>
      <c r="CR1020" s="1155"/>
      <c r="CS1020" s="1155"/>
      <c r="CT1020" s="1155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5"/>
      <c r="CE1021" s="1155"/>
      <c r="CF1021" s="1155"/>
      <c r="CG1021" s="1155"/>
      <c r="CH1021" s="1155"/>
      <c r="CI1021" s="1155"/>
      <c r="CJ1021" s="1155"/>
      <c r="CK1021" s="1155"/>
      <c r="CL1021" s="1155"/>
      <c r="CM1021" s="1155"/>
      <c r="CN1021" s="1155"/>
      <c r="CO1021" s="1155"/>
      <c r="CP1021" s="1155"/>
      <c r="CQ1021" s="1155"/>
      <c r="CR1021" s="1155"/>
      <c r="CS1021" s="1155"/>
      <c r="CT1021" s="1155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5"/>
      <c r="CE1022" s="1155"/>
      <c r="CF1022" s="1155"/>
      <c r="CG1022" s="1155"/>
      <c r="CH1022" s="1155"/>
      <c r="CI1022" s="1155"/>
      <c r="CJ1022" s="1155"/>
      <c r="CK1022" s="1155"/>
      <c r="CL1022" s="1155"/>
      <c r="CM1022" s="1155"/>
      <c r="CN1022" s="1155"/>
      <c r="CO1022" s="1155"/>
      <c r="CP1022" s="1155"/>
      <c r="CQ1022" s="1155"/>
      <c r="CR1022" s="1155"/>
      <c r="CS1022" s="1155"/>
      <c r="CT1022" s="1155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5"/>
      <c r="CE1023" s="1155"/>
      <c r="CF1023" s="1155"/>
      <c r="CG1023" s="1155"/>
      <c r="CH1023" s="1155"/>
      <c r="CI1023" s="1155"/>
      <c r="CJ1023" s="1155"/>
      <c r="CK1023" s="1155"/>
      <c r="CL1023" s="1155"/>
      <c r="CM1023" s="1155"/>
      <c r="CN1023" s="1155"/>
      <c r="CO1023" s="1155"/>
      <c r="CP1023" s="1155"/>
      <c r="CQ1023" s="1155"/>
      <c r="CR1023" s="1155"/>
      <c r="CS1023" s="1155"/>
      <c r="CT1023" s="1155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5"/>
      <c r="CE1024" s="1155"/>
      <c r="CF1024" s="1155"/>
      <c r="CG1024" s="1155"/>
      <c r="CH1024" s="1155"/>
      <c r="CI1024" s="1155"/>
      <c r="CJ1024" s="1155"/>
      <c r="CK1024" s="1155"/>
      <c r="CL1024" s="1155"/>
      <c r="CM1024" s="1155"/>
      <c r="CN1024" s="1155"/>
      <c r="CO1024" s="1155"/>
      <c r="CP1024" s="1155"/>
      <c r="CQ1024" s="1155"/>
      <c r="CR1024" s="1155"/>
      <c r="CS1024" s="1155"/>
      <c r="CT1024" s="1155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5"/>
      <c r="CE1025" s="1155"/>
      <c r="CF1025" s="1155"/>
      <c r="CG1025" s="1155"/>
      <c r="CH1025" s="1155"/>
      <c r="CI1025" s="1155"/>
      <c r="CJ1025" s="1155"/>
      <c r="CK1025" s="1155"/>
      <c r="CL1025" s="1155"/>
      <c r="CM1025" s="1155"/>
      <c r="CN1025" s="1155"/>
      <c r="CO1025" s="1155"/>
      <c r="CP1025" s="1155"/>
      <c r="CQ1025" s="1155"/>
      <c r="CR1025" s="1155"/>
      <c r="CS1025" s="1155"/>
      <c r="CT1025" s="1155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5"/>
      <c r="CE1026" s="1155"/>
      <c r="CF1026" s="1155"/>
      <c r="CG1026" s="1155"/>
      <c r="CH1026" s="1155"/>
      <c r="CI1026" s="1155"/>
      <c r="CJ1026" s="1155"/>
      <c r="CK1026" s="1155"/>
      <c r="CL1026" s="1155"/>
      <c r="CM1026" s="1155"/>
      <c r="CN1026" s="1155"/>
      <c r="CO1026" s="1155"/>
      <c r="CP1026" s="1155"/>
      <c r="CQ1026" s="1155"/>
      <c r="CR1026" s="1155"/>
      <c r="CS1026" s="1155"/>
      <c r="CT1026" s="1155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5"/>
      <c r="CE1027" s="1155"/>
      <c r="CF1027" s="1155"/>
      <c r="CG1027" s="1155"/>
      <c r="CH1027" s="1155"/>
      <c r="CI1027" s="1155"/>
      <c r="CJ1027" s="1155"/>
      <c r="CK1027" s="1155"/>
      <c r="CL1027" s="1155"/>
      <c r="CM1027" s="1155"/>
      <c r="CN1027" s="1155"/>
      <c r="CO1027" s="1155"/>
      <c r="CP1027" s="1155"/>
      <c r="CQ1027" s="1155"/>
      <c r="CR1027" s="1155"/>
      <c r="CS1027" s="1155"/>
      <c r="CT1027" s="1155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5"/>
      <c r="CE1028" s="1155"/>
      <c r="CF1028" s="1155"/>
      <c r="CG1028" s="1155"/>
      <c r="CH1028" s="1155"/>
      <c r="CI1028" s="1155"/>
      <c r="CJ1028" s="1155"/>
      <c r="CK1028" s="1155"/>
      <c r="CL1028" s="1155"/>
      <c r="CM1028" s="1155"/>
      <c r="CN1028" s="1155"/>
      <c r="CO1028" s="1155"/>
      <c r="CP1028" s="1155"/>
      <c r="CQ1028" s="1155"/>
      <c r="CR1028" s="1155"/>
      <c r="CS1028" s="1155"/>
      <c r="CT1028" s="1155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5"/>
      <c r="CE1029" s="1155"/>
      <c r="CF1029" s="1155"/>
      <c r="CG1029" s="1155"/>
      <c r="CH1029" s="1155"/>
      <c r="CI1029" s="1155"/>
      <c r="CJ1029" s="1155"/>
      <c r="CK1029" s="1155"/>
      <c r="CL1029" s="1155"/>
      <c r="CM1029" s="1155"/>
      <c r="CN1029" s="1155"/>
      <c r="CO1029" s="1155"/>
      <c r="CP1029" s="1155"/>
      <c r="CQ1029" s="1155"/>
      <c r="CR1029" s="1155"/>
      <c r="CS1029" s="1155"/>
      <c r="CT1029" s="1155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6"/>
      <c r="CE1030" s="1096"/>
      <c r="CF1030" s="1096"/>
      <c r="CG1030" s="1096"/>
      <c r="CH1030" s="1096"/>
      <c r="CI1030" s="1096"/>
      <c r="CJ1030" s="1096"/>
      <c r="CK1030" s="1096"/>
      <c r="CL1030" s="1096"/>
      <c r="CM1030" s="1096"/>
      <c r="CN1030" s="1096"/>
      <c r="CO1030" s="1096"/>
      <c r="CP1030" s="1096"/>
      <c r="CQ1030" s="1096"/>
      <c r="CR1030" s="1096"/>
      <c r="CS1030" s="1096"/>
      <c r="CT1030" s="1096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6"/>
      <c r="CE1031" s="1096"/>
      <c r="CF1031" s="1096"/>
      <c r="CG1031" s="1096"/>
      <c r="CH1031" s="1096"/>
      <c r="CI1031" s="1096"/>
      <c r="CJ1031" s="1096"/>
      <c r="CK1031" s="1096"/>
      <c r="CL1031" s="1096"/>
      <c r="CM1031" s="1096"/>
      <c r="CN1031" s="1096"/>
      <c r="CO1031" s="1096"/>
      <c r="CP1031" s="1096"/>
      <c r="CQ1031" s="1096"/>
      <c r="CR1031" s="1096"/>
      <c r="CS1031" s="1096"/>
      <c r="CT1031" s="1096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6"/>
      <c r="CE1032" s="1096"/>
      <c r="CF1032" s="1096"/>
      <c r="CG1032" s="1096"/>
      <c r="CH1032" s="1096"/>
      <c r="CI1032" s="1096"/>
      <c r="CJ1032" s="1096"/>
      <c r="CK1032" s="1096"/>
      <c r="CL1032" s="1096"/>
      <c r="CM1032" s="1096"/>
      <c r="CN1032" s="1096"/>
      <c r="CO1032" s="1096"/>
      <c r="CP1032" s="1096"/>
      <c r="CQ1032" s="1096"/>
      <c r="CR1032" s="1096"/>
      <c r="CS1032" s="1096"/>
      <c r="CT1032" s="1096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6"/>
      <c r="CE1033" s="1096"/>
      <c r="CF1033" s="1096"/>
      <c r="CG1033" s="1096"/>
      <c r="CH1033" s="1096"/>
      <c r="CI1033" s="1096"/>
      <c r="CJ1033" s="1096"/>
      <c r="CK1033" s="1096"/>
      <c r="CL1033" s="1096"/>
      <c r="CM1033" s="1096"/>
      <c r="CN1033" s="1096"/>
      <c r="CO1033" s="1096"/>
      <c r="CP1033" s="1096"/>
      <c r="CQ1033" s="1096"/>
      <c r="CR1033" s="1096"/>
      <c r="CS1033" s="1096"/>
      <c r="CT1033" s="1096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6"/>
      <c r="CE1034" s="1096"/>
      <c r="CF1034" s="1096"/>
      <c r="CG1034" s="1096"/>
      <c r="CH1034" s="1096"/>
      <c r="CI1034" s="1096"/>
      <c r="CJ1034" s="1096"/>
      <c r="CK1034" s="1096"/>
      <c r="CL1034" s="1096"/>
      <c r="CM1034" s="1096"/>
      <c r="CN1034" s="1096"/>
      <c r="CO1034" s="1096"/>
      <c r="CP1034" s="1096"/>
      <c r="CQ1034" s="1096"/>
      <c r="CR1034" s="1096"/>
      <c r="CS1034" s="1096"/>
      <c r="CT1034" s="1096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6"/>
      <c r="CE1035" s="1096"/>
      <c r="CF1035" s="1096"/>
      <c r="CG1035" s="1096"/>
      <c r="CH1035" s="1096"/>
      <c r="CI1035" s="1096"/>
      <c r="CJ1035" s="1096"/>
      <c r="CK1035" s="1096"/>
      <c r="CL1035" s="1096"/>
      <c r="CM1035" s="1096"/>
      <c r="CN1035" s="1096"/>
      <c r="CO1035" s="1096"/>
      <c r="CP1035" s="1096"/>
      <c r="CQ1035" s="1096"/>
      <c r="CR1035" s="1096"/>
      <c r="CS1035" s="1096"/>
      <c r="CT1035" s="1096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6"/>
      <c r="CE1036" s="1096"/>
      <c r="CF1036" s="1096"/>
      <c r="CG1036" s="1096"/>
      <c r="CH1036" s="1096"/>
      <c r="CI1036" s="1096"/>
      <c r="CJ1036" s="1096"/>
      <c r="CK1036" s="1096"/>
      <c r="CL1036" s="1096"/>
      <c r="CM1036" s="1096"/>
      <c r="CN1036" s="1096"/>
      <c r="CO1036" s="1096"/>
      <c r="CP1036" s="1096"/>
      <c r="CQ1036" s="1096"/>
      <c r="CR1036" s="1096"/>
      <c r="CS1036" s="1096"/>
      <c r="CT1036" s="1096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6"/>
      <c r="CE1037" s="1096"/>
      <c r="CF1037" s="1096"/>
      <c r="CG1037" s="1096"/>
      <c r="CH1037" s="1096"/>
      <c r="CI1037" s="1096"/>
      <c r="CJ1037" s="1096"/>
      <c r="CK1037" s="1096"/>
      <c r="CL1037" s="1096"/>
      <c r="CM1037" s="1096"/>
      <c r="CN1037" s="1096"/>
      <c r="CO1037" s="1096"/>
      <c r="CP1037" s="1096"/>
      <c r="CQ1037" s="1096"/>
      <c r="CR1037" s="1096"/>
      <c r="CS1037" s="1096"/>
      <c r="CT1037" s="1096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6"/>
      <c r="CE1038" s="1096"/>
      <c r="CF1038" s="1096"/>
      <c r="CG1038" s="1096"/>
      <c r="CH1038" s="1096"/>
      <c r="CI1038" s="1096"/>
      <c r="CJ1038" s="1096"/>
      <c r="CK1038" s="1096"/>
      <c r="CL1038" s="1096"/>
      <c r="CM1038" s="1096"/>
      <c r="CN1038" s="1096"/>
      <c r="CO1038" s="1096"/>
      <c r="CP1038" s="1096"/>
      <c r="CQ1038" s="1096"/>
      <c r="CR1038" s="1096"/>
      <c r="CS1038" s="1096"/>
      <c r="CT1038" s="1096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6"/>
      <c r="CE1039" s="1096"/>
      <c r="CF1039" s="1096"/>
      <c r="CG1039" s="1096"/>
      <c r="CH1039" s="1096"/>
      <c r="CI1039" s="1096"/>
      <c r="CJ1039" s="1096"/>
      <c r="CK1039" s="1096"/>
      <c r="CL1039" s="1096"/>
      <c r="CM1039" s="1096"/>
      <c r="CN1039" s="1096"/>
      <c r="CO1039" s="1096"/>
      <c r="CP1039" s="1096"/>
      <c r="CQ1039" s="1096"/>
      <c r="CR1039" s="1096"/>
      <c r="CS1039" s="1096"/>
      <c r="CT1039" s="1096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6"/>
      <c r="CE1040" s="1096"/>
      <c r="CF1040" s="1096"/>
      <c r="CG1040" s="1096"/>
      <c r="CH1040" s="1096"/>
      <c r="CI1040" s="1096"/>
      <c r="CJ1040" s="1096"/>
      <c r="CK1040" s="1096"/>
      <c r="CL1040" s="1096"/>
      <c r="CM1040" s="1096"/>
      <c r="CN1040" s="1096"/>
      <c r="CO1040" s="1096"/>
      <c r="CP1040" s="1096"/>
      <c r="CQ1040" s="1096"/>
      <c r="CR1040" s="1096"/>
      <c r="CS1040" s="1096"/>
      <c r="CT1040" s="1096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6"/>
      <c r="CE1041" s="1096"/>
      <c r="CF1041" s="1096"/>
      <c r="CG1041" s="1096"/>
      <c r="CH1041" s="1096"/>
      <c r="CI1041" s="1096"/>
      <c r="CJ1041" s="1096"/>
      <c r="CK1041" s="1096"/>
      <c r="CL1041" s="1096"/>
      <c r="CM1041" s="1096"/>
      <c r="CN1041" s="1096"/>
      <c r="CO1041" s="1096"/>
      <c r="CP1041" s="1096"/>
      <c r="CQ1041" s="1096"/>
      <c r="CR1041" s="1096"/>
      <c r="CS1041" s="1096"/>
      <c r="CT1041" s="1096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6"/>
      <c r="CE1042" s="1096"/>
      <c r="CF1042" s="1096"/>
      <c r="CG1042" s="1096"/>
      <c r="CH1042" s="1096"/>
      <c r="CI1042" s="1096"/>
      <c r="CJ1042" s="1096"/>
      <c r="CK1042" s="1096"/>
      <c r="CL1042" s="1096"/>
      <c r="CM1042" s="1096"/>
      <c r="CN1042" s="1096"/>
      <c r="CO1042" s="1096"/>
      <c r="CP1042" s="1096"/>
      <c r="CQ1042" s="1096"/>
      <c r="CR1042" s="1096"/>
      <c r="CS1042" s="1096"/>
      <c r="CT1042" s="1096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6"/>
      <c r="CE1043" s="1096"/>
      <c r="CF1043" s="1096"/>
      <c r="CG1043" s="1096"/>
      <c r="CH1043" s="1096"/>
      <c r="CI1043" s="1096"/>
      <c r="CJ1043" s="1096"/>
      <c r="CK1043" s="1096"/>
      <c r="CL1043" s="1096"/>
      <c r="CM1043" s="1096"/>
      <c r="CN1043" s="1096"/>
      <c r="CO1043" s="1096"/>
      <c r="CP1043" s="1096"/>
      <c r="CQ1043" s="1096"/>
      <c r="CR1043" s="1096"/>
      <c r="CS1043" s="1096"/>
      <c r="CT1043" s="1096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96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0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0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814" t="s">
        <v>50</v>
      </c>
      <c r="DR4" s="1814"/>
      <c r="DS4" s="1814"/>
      <c r="DT4" s="1814"/>
      <c r="DU4" s="1814"/>
      <c r="DV4" s="1814"/>
      <c r="DW4" s="1814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815" t="s">
        <v>47</v>
      </c>
      <c r="CE5" s="1815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16" t="s">
        <v>48</v>
      </c>
      <c r="CT5" s="1816"/>
      <c r="CU5" s="1812" t="s">
        <v>47</v>
      </c>
      <c r="CV5" s="1812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13" t="s">
        <v>48</v>
      </c>
      <c r="DK5" s="1813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99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99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600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600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1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601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1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1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2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2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2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2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2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2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603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603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1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1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1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1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2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2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2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2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2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2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603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603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1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1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1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1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2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2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2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2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2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2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603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603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1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1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1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1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2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2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2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2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2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2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603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603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1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1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1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1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2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2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2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2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2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2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603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603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1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1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1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1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2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2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2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2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2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2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603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603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1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1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1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1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2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2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2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2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2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2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603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603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1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1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1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1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2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2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2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2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2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2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603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603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1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1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1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1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2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2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2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2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2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2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603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603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604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604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99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99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600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600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1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1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1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1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2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2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2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2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2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2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603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603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1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1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1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1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2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2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2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2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2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2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603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603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1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1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1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1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2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2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2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2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2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2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603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603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1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1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1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1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2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2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2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2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2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2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603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603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1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1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1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1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2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2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2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2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2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2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603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603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1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1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1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1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2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2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2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2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2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2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603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603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1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1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1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1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2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2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2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2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2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2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603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603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1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1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1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1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2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2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2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2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2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2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603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603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1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1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1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1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2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2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2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2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2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2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603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603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604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604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99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99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600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600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1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1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1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1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2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2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2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2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2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2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603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603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1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1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1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1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2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2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2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2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2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2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603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603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1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1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1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1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2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2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2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2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2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2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603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603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1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1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1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1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2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2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2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2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2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2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603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603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1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1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1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1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2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2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2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2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2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2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603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603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604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604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99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99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600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600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1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1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1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1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2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2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2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2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2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2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603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603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1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1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1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1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2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2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2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2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2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2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603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603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1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1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1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1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2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2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2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2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2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2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603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603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1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1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1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1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2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2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2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2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2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2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603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603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1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1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1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1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2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2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2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2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2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2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603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603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1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1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1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1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2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2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2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2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2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2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603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603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1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1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1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1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2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2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2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2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2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2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603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603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1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1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1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1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2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2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2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2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2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2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603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603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1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1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1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1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2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2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2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2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2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2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603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603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604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604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99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99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600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600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1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1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1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1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2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2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2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2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2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2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603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603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1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1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1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1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2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2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2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2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2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2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603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603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1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1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1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1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2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2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2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2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2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2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603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603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1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1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1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1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2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2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2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2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2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2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603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603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1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1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1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1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2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2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2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2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2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2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603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603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1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1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1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1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2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2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2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2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2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2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603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603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605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605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99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99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600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600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1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1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2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1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1"/>
      <c r="BW253" s="1181"/>
      <c r="BX253" s="1181"/>
      <c r="BY253" s="1181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2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2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2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2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2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2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603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603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1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1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1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1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3"/>
      <c r="BW259" s="1183"/>
      <c r="BX259" s="1183"/>
      <c r="BY259" s="1183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2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2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2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2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2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2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603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603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1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1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1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1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2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2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2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2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2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2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603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603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1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1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1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1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2"/>
      <c r="BW271" s="1182"/>
      <c r="BX271" s="1182"/>
      <c r="BY271" s="1182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2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2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2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2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2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2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603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603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1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1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1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1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3"/>
      <c r="BW277" s="1183"/>
      <c r="BX277" s="1183"/>
      <c r="BY277" s="1183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2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2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2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2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2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2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603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603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1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1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1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1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2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2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2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2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2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2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603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603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1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1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1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1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2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2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2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2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2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2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603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603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1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1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1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1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2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2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2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2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2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2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603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603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605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605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99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99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600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600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1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1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1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1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2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2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2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2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2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2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603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603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1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1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1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1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2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2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2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2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2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2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603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603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1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1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1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1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2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2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2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2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2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2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603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603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1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1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1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1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2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2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2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2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2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2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603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603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604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604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224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88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646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646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1110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640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64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64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64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815" t="s">
        <v>47</v>
      </c>
      <c r="CE6" s="1815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16" t="s">
        <v>48</v>
      </c>
      <c r="CT6" s="1816"/>
      <c r="CU6" s="1812" t="s">
        <v>47</v>
      </c>
      <c r="CV6" s="1812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3" t="s">
        <v>48</v>
      </c>
      <c r="DK6" s="1813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646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646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646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646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882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458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458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458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910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53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53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53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914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54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54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54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726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726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726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726"/>
      <c r="BN17" s="726"/>
      <c r="BO17" s="726"/>
      <c r="BP17" s="726"/>
      <c r="BQ17" s="726"/>
      <c r="BR17" s="726"/>
      <c r="BS17" s="726"/>
      <c r="BT17" s="726"/>
      <c r="BU17" s="727"/>
      <c r="BV17" s="726">
        <v>300</v>
      </c>
      <c r="BW17" s="726">
        <v>320</v>
      </c>
      <c r="BX17" s="726">
        <v>200</v>
      </c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>
        <f>IF(SUM(BV17)&gt;0,BV17*'Exp factors'!C$21,"")</f>
        <v>375</v>
      </c>
      <c r="DQ17" s="753">
        <f>IF(SUM(BW17)&gt;0,BW17*'Exp factors'!D$21,"")</f>
        <v>400</v>
      </c>
      <c r="DR17" s="753">
        <f>IF(SUM(BX17)&gt;0,BX17*'Exp factors'!E$21,"")</f>
        <v>250</v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2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2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2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2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1">
        <f t="shared" si="23"/>
        <v>17</v>
      </c>
      <c r="DM18" s="616">
        <f t="shared" si="24"/>
        <v>17</v>
      </c>
      <c r="DN18" s="616">
        <f t="shared" si="25"/>
        <v>17</v>
      </c>
      <c r="DO18" s="616">
        <f t="shared" si="26"/>
        <v>17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458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R21" si="39">IF(B19="","",B19*B20)</f>
        <v/>
      </c>
      <c r="C21" s="535" t="str">
        <f t="shared" si="39"/>
        <v/>
      </c>
      <c r="D21" s="535" t="str">
        <f t="shared" si="39"/>
        <v/>
      </c>
      <c r="E21" s="535" t="str">
        <f t="shared" si="39"/>
        <v/>
      </c>
      <c r="F21" s="535" t="str">
        <f t="shared" si="39"/>
        <v/>
      </c>
      <c r="G21" s="535" t="str">
        <f t="shared" si="39"/>
        <v/>
      </c>
      <c r="H21" s="535" t="str">
        <f t="shared" si="39"/>
        <v/>
      </c>
      <c r="I21" s="535" t="str">
        <f t="shared" si="39"/>
        <v/>
      </c>
      <c r="J21" s="535" t="str">
        <f t="shared" si="39"/>
        <v/>
      </c>
      <c r="K21" s="535" t="str">
        <f t="shared" si="39"/>
        <v/>
      </c>
      <c r="L21" s="535" t="str">
        <f t="shared" si="39"/>
        <v/>
      </c>
      <c r="M21" s="535" t="str">
        <f t="shared" si="39"/>
        <v/>
      </c>
      <c r="N21" s="535" t="str">
        <f t="shared" si="39"/>
        <v/>
      </c>
      <c r="O21" s="535" t="str">
        <f t="shared" si="39"/>
        <v/>
      </c>
      <c r="P21" s="535" t="str">
        <f t="shared" si="39"/>
        <v/>
      </c>
      <c r="Q21" s="535" t="str">
        <f t="shared" si="39"/>
        <v/>
      </c>
      <c r="R21" s="535" t="str">
        <f t="shared" si="39"/>
        <v/>
      </c>
      <c r="S21" s="541"/>
      <c r="T21" s="535" t="str">
        <f t="shared" ref="T21:AJ21" si="40">IF(T19="","",T19*T20)</f>
        <v/>
      </c>
      <c r="U21" s="535" t="str">
        <f t="shared" si="40"/>
        <v/>
      </c>
      <c r="V21" s="535" t="str">
        <f t="shared" si="40"/>
        <v/>
      </c>
      <c r="W21" s="535" t="str">
        <f t="shared" si="40"/>
        <v/>
      </c>
      <c r="X21" s="535" t="str">
        <f t="shared" si="40"/>
        <v/>
      </c>
      <c r="Y21" s="535" t="str">
        <f t="shared" si="40"/>
        <v/>
      </c>
      <c r="Z21" s="535" t="str">
        <f t="shared" si="40"/>
        <v/>
      </c>
      <c r="AA21" s="535" t="str">
        <f t="shared" si="40"/>
        <v/>
      </c>
      <c r="AB21" s="535" t="str">
        <f t="shared" si="40"/>
        <v/>
      </c>
      <c r="AC21" s="535" t="str">
        <f t="shared" si="40"/>
        <v/>
      </c>
      <c r="AD21" s="535" t="str">
        <f t="shared" si="40"/>
        <v/>
      </c>
      <c r="AE21" s="535" t="str">
        <f t="shared" si="40"/>
        <v/>
      </c>
      <c r="AF21" s="535" t="str">
        <f t="shared" si="40"/>
        <v/>
      </c>
      <c r="AG21" s="535" t="str">
        <f t="shared" si="40"/>
        <v/>
      </c>
      <c r="AH21" s="535" t="str">
        <f t="shared" si="40"/>
        <v/>
      </c>
      <c r="AI21" s="535" t="str">
        <f t="shared" si="40"/>
        <v/>
      </c>
      <c r="AJ21" s="535" t="str">
        <f t="shared" si="40"/>
        <v/>
      </c>
      <c r="AK21" s="541"/>
      <c r="AL21" s="535" t="str">
        <f t="shared" ref="AL21:BB21" si="41">IF(AL19="","",AL19*AL20)</f>
        <v/>
      </c>
      <c r="AM21" s="535" t="str">
        <f t="shared" si="41"/>
        <v/>
      </c>
      <c r="AN21" s="535" t="str">
        <f t="shared" si="41"/>
        <v/>
      </c>
      <c r="AO21" s="535" t="str">
        <f t="shared" si="41"/>
        <v/>
      </c>
      <c r="AP21" s="535" t="str">
        <f t="shared" si="41"/>
        <v/>
      </c>
      <c r="AQ21" s="535" t="str">
        <f t="shared" si="41"/>
        <v/>
      </c>
      <c r="AR21" s="535" t="str">
        <f t="shared" si="41"/>
        <v/>
      </c>
      <c r="AS21" s="535" t="str">
        <f t="shared" si="41"/>
        <v/>
      </c>
      <c r="AT21" s="535" t="str">
        <f t="shared" si="41"/>
        <v/>
      </c>
      <c r="AU21" s="535" t="str">
        <f t="shared" si="41"/>
        <v/>
      </c>
      <c r="AV21" s="535" t="str">
        <f t="shared" si="41"/>
        <v/>
      </c>
      <c r="AW21" s="535" t="str">
        <f t="shared" si="41"/>
        <v/>
      </c>
      <c r="AX21" s="535" t="str">
        <f t="shared" si="41"/>
        <v/>
      </c>
      <c r="AY21" s="535" t="str">
        <f t="shared" si="41"/>
        <v/>
      </c>
      <c r="AZ21" s="535" t="str">
        <f t="shared" si="41"/>
        <v/>
      </c>
      <c r="BA21" s="535" t="str">
        <f t="shared" si="41"/>
        <v/>
      </c>
      <c r="BB21" s="535" t="str">
        <f t="shared" si="41"/>
        <v/>
      </c>
      <c r="BC21" s="541"/>
      <c r="BD21" s="535" t="str">
        <f t="shared" ref="BD21:BT21" si="42">IF(BD19="","",BD19*BD20)</f>
        <v/>
      </c>
      <c r="BE21" s="535" t="str">
        <f t="shared" si="42"/>
        <v/>
      </c>
      <c r="BF21" s="535" t="str">
        <f t="shared" si="42"/>
        <v/>
      </c>
      <c r="BG21" s="535" t="str">
        <f t="shared" si="42"/>
        <v/>
      </c>
      <c r="BH21" s="535" t="str">
        <f t="shared" si="42"/>
        <v/>
      </c>
      <c r="BI21" s="535" t="str">
        <f t="shared" si="42"/>
        <v/>
      </c>
      <c r="BJ21" s="535" t="str">
        <f t="shared" si="42"/>
        <v/>
      </c>
      <c r="BK21" s="535" t="str">
        <f t="shared" si="42"/>
        <v/>
      </c>
      <c r="BL21" s="535" t="str">
        <f t="shared" si="42"/>
        <v/>
      </c>
      <c r="BM21" s="535" t="str">
        <f t="shared" si="42"/>
        <v/>
      </c>
      <c r="BN21" s="535" t="str">
        <f t="shared" si="42"/>
        <v/>
      </c>
      <c r="BO21" s="535" t="str">
        <f t="shared" si="42"/>
        <v/>
      </c>
      <c r="BP21" s="535" t="str">
        <f t="shared" si="42"/>
        <v/>
      </c>
      <c r="BQ21" s="535" t="str">
        <f t="shared" si="42"/>
        <v/>
      </c>
      <c r="BR21" s="535" t="str">
        <f t="shared" si="42"/>
        <v/>
      </c>
      <c r="BS21" s="535" t="str">
        <f t="shared" si="42"/>
        <v/>
      </c>
      <c r="BT21" s="535" t="str">
        <f t="shared" si="42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3">IF(B17="","",(B17-B19-B22)*B18/B$7/365/$G$1)</f>
        <v>1.8395303326810178E-2</v>
      </c>
      <c r="C23" s="540">
        <f t="shared" si="43"/>
        <v>3.5739446463516913E-2</v>
      </c>
      <c r="D23" s="540">
        <f t="shared" si="43"/>
        <v>4.9054142204827136E-2</v>
      </c>
      <c r="E23" s="540">
        <f t="shared" si="43"/>
        <v>3.883452924548815E-2</v>
      </c>
      <c r="F23" s="540">
        <f t="shared" si="43"/>
        <v>6.1317677756033924E-2</v>
      </c>
      <c r="G23" s="540">
        <f t="shared" si="43"/>
        <v>1.8395303326810178E-2</v>
      </c>
      <c r="H23" s="540" t="str">
        <f t="shared" si="43"/>
        <v/>
      </c>
      <c r="I23" s="540">
        <f t="shared" si="43"/>
        <v>1.635138073494238E-2</v>
      </c>
      <c r="J23" s="540"/>
      <c r="K23" s="914" t="str">
        <f t="shared" ref="K23:R23" si="44">IF(K17="","",(K17-K19-K22)*K18/K$7/365/$G$1)</f>
        <v/>
      </c>
      <c r="L23" s="540" t="str">
        <f t="shared" si="44"/>
        <v/>
      </c>
      <c r="M23" s="540" t="str">
        <f t="shared" si="44"/>
        <v/>
      </c>
      <c r="N23" s="540" t="str">
        <f t="shared" si="44"/>
        <v/>
      </c>
      <c r="O23" s="540" t="str">
        <f t="shared" si="44"/>
        <v/>
      </c>
      <c r="P23" s="540" t="str">
        <f t="shared" si="44"/>
        <v/>
      </c>
      <c r="Q23" s="540" t="str">
        <f t="shared" si="44"/>
        <v/>
      </c>
      <c r="R23" s="540" t="str">
        <f t="shared" si="44"/>
        <v/>
      </c>
      <c r="S23" s="747"/>
      <c r="T23" s="540">
        <f t="shared" ref="T23:AJ23" si="45">IF(T17="","",(T17-T19-T22)*T18/T$7/365/$G$1)</f>
        <v>3.6790606653620356E-2</v>
      </c>
      <c r="U23" s="540">
        <f t="shared" si="45"/>
        <v>3.1216272312162726E-2</v>
      </c>
      <c r="V23" s="540">
        <f t="shared" si="45"/>
        <v>3.0658838878016962E-2</v>
      </c>
      <c r="W23" s="540">
        <f t="shared" si="45"/>
        <v>1.9621656881930856E-2</v>
      </c>
      <c r="X23" s="540">
        <f t="shared" si="45"/>
        <v>2.7592954990215263E-2</v>
      </c>
      <c r="Y23" s="540">
        <f t="shared" si="45"/>
        <v>4.204640760413754E-2</v>
      </c>
      <c r="Z23" s="540">
        <f t="shared" si="45"/>
        <v>1.2263535551206784E-2</v>
      </c>
      <c r="AA23" s="540">
        <f t="shared" si="45"/>
        <v>6.131767775603392E-3</v>
      </c>
      <c r="AB23" s="540">
        <f t="shared" si="45"/>
        <v>1.4015469201379183E-2</v>
      </c>
      <c r="AC23" s="540" t="str">
        <f t="shared" si="45"/>
        <v/>
      </c>
      <c r="AD23" s="540" t="str">
        <f t="shared" si="45"/>
        <v/>
      </c>
      <c r="AE23" s="540" t="str">
        <f t="shared" si="45"/>
        <v/>
      </c>
      <c r="AF23" s="540" t="str">
        <f t="shared" si="45"/>
        <v/>
      </c>
      <c r="AG23" s="540" t="str">
        <f t="shared" si="45"/>
        <v/>
      </c>
      <c r="AH23" s="540" t="str">
        <f t="shared" si="45"/>
        <v/>
      </c>
      <c r="AI23" s="540" t="str">
        <f t="shared" si="45"/>
        <v/>
      </c>
      <c r="AJ23" s="540" t="str">
        <f t="shared" si="45"/>
        <v/>
      </c>
      <c r="AK23" s="747"/>
      <c r="AL23" s="540">
        <f t="shared" ref="AL23:BB23" si="46">IF(AL17="","",(AL17-AL19-AL22)*AL18/AL$7/365/$G$1)</f>
        <v>1.114866868291526E-2</v>
      </c>
      <c r="AM23" s="540">
        <f t="shared" si="46"/>
        <v>3.0658838878016962E-2</v>
      </c>
      <c r="AN23" s="540" t="str">
        <f t="shared" si="46"/>
        <v/>
      </c>
      <c r="AO23" s="540">
        <f t="shared" si="46"/>
        <v>1.2263535551206784E-2</v>
      </c>
      <c r="AP23" s="540">
        <f t="shared" si="46"/>
        <v>1.2263535551206784E-2</v>
      </c>
      <c r="AQ23" s="540">
        <f t="shared" si="46"/>
        <v>8.17569036747119E-3</v>
      </c>
      <c r="AR23" s="540" t="str">
        <f t="shared" si="46"/>
        <v/>
      </c>
      <c r="AS23" s="540">
        <f t="shared" si="46"/>
        <v>1.8395303326810178E-2</v>
      </c>
      <c r="AT23" s="540">
        <f t="shared" si="46"/>
        <v>1.9621656881930856E-2</v>
      </c>
      <c r="AU23" s="540" t="str">
        <f t="shared" si="46"/>
        <v/>
      </c>
      <c r="AV23" s="540" t="str">
        <f t="shared" si="46"/>
        <v/>
      </c>
      <c r="AW23" s="540" t="str">
        <f t="shared" si="46"/>
        <v/>
      </c>
      <c r="AX23" s="540" t="str">
        <f t="shared" si="46"/>
        <v/>
      </c>
      <c r="AY23" s="540" t="str">
        <f t="shared" si="46"/>
        <v/>
      </c>
      <c r="AZ23" s="540" t="str">
        <f t="shared" si="46"/>
        <v/>
      </c>
      <c r="BA23" s="540" t="str">
        <f t="shared" si="46"/>
        <v/>
      </c>
      <c r="BB23" s="540" t="str">
        <f t="shared" si="46"/>
        <v/>
      </c>
      <c r="BC23" s="747"/>
      <c r="BD23" s="540" t="str">
        <f t="shared" ref="BD23:BT23" si="47">IF(BD17="","",(BD17-BD19-BD22)*BD18/BD$7/365/$G$1)</f>
        <v/>
      </c>
      <c r="BE23" s="540" t="str">
        <f t="shared" si="47"/>
        <v/>
      </c>
      <c r="BF23" s="540" t="str">
        <f t="shared" si="47"/>
        <v/>
      </c>
      <c r="BG23" s="540" t="str">
        <f t="shared" si="47"/>
        <v/>
      </c>
      <c r="BH23" s="540" t="str">
        <f t="shared" si="47"/>
        <v/>
      </c>
      <c r="BI23" s="540" t="str">
        <f t="shared" si="47"/>
        <v/>
      </c>
      <c r="BJ23" s="540">
        <f t="shared" si="47"/>
        <v>8.17569036747119E-3</v>
      </c>
      <c r="BK23" s="540" t="str">
        <f t="shared" si="47"/>
        <v/>
      </c>
      <c r="BL23" s="540">
        <f t="shared" si="47"/>
        <v>1.0900920489961585E-2</v>
      </c>
      <c r="BM23" s="540" t="str">
        <f t="shared" si="47"/>
        <v/>
      </c>
      <c r="BN23" s="540" t="str">
        <f t="shared" si="47"/>
        <v/>
      </c>
      <c r="BO23" s="540" t="str">
        <f t="shared" si="47"/>
        <v/>
      </c>
      <c r="BP23" s="540" t="str">
        <f t="shared" si="47"/>
        <v/>
      </c>
      <c r="BQ23" s="540" t="str">
        <f t="shared" si="47"/>
        <v/>
      </c>
      <c r="BR23" s="540" t="str">
        <f t="shared" si="47"/>
        <v/>
      </c>
      <c r="BS23" s="540" t="str">
        <f t="shared" si="47"/>
        <v/>
      </c>
      <c r="BT23" s="540" t="str">
        <f t="shared" si="47"/>
        <v/>
      </c>
      <c r="BU23" s="747"/>
      <c r="BV23" s="540">
        <f>IF(BV17="","",(BV17-BV19-BV22)*BV18/BV$7/365/$G$1)</f>
        <v>3.0658838878016962E-2</v>
      </c>
      <c r="BW23" s="540">
        <f>IF(BW17="","",(BW17-BW19-BW22)*BW18/BW$7/365/$G$1)</f>
        <v>2.4527071102413568E-2</v>
      </c>
      <c r="BX23" s="540">
        <f>IF(BX17="","",(BX17-BX19-BX22)*BX18/BX$7/365/$G$1)</f>
        <v>1.5329419439008481E-2</v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>
        <f>IF(DP17="","",(DP17+SUM(BV17)*(DP17="")-SUM(DP19)-DP22-SUM(BV22)*(DP22=""))*BV18/DP$7/365/$G$1)</f>
        <v>3.8323548597521198E-2</v>
      </c>
      <c r="DQ23" s="540">
        <f>IF(DQ17="","",(DQ17+SUM(BW17)*(DQ17="")-SUM(DQ19)-DQ22-SUM(BW22)*(DQ22=""))*BW18/DQ$7/365/$G$1)</f>
        <v>3.0658838878016962E-2</v>
      </c>
      <c r="DR23" s="540">
        <f>IF(DR17="","",(DR17+SUM(BX17)*(DR17="")-SUM(DR19)-DR22-SUM(BX22)*(DR22=""))*BX18/DR$7/365/$G$1)</f>
        <v>1.9161774298760599E-2</v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726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726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726"/>
      <c r="BN24" s="726"/>
      <c r="BO24" s="726"/>
      <c r="BP24" s="726"/>
      <c r="BQ24" s="726"/>
      <c r="BR24" s="726"/>
      <c r="BS24" s="726"/>
      <c r="BT24" s="726"/>
      <c r="BU24" s="727"/>
      <c r="BV24" s="726">
        <v>120</v>
      </c>
      <c r="BW24" s="726">
        <v>160</v>
      </c>
      <c r="BX24" s="726">
        <v>160</v>
      </c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>
        <f>IF(SUM(BV24)&gt;0,BV24*'Exp factors'!C$21,"")</f>
        <v>150</v>
      </c>
      <c r="DQ24" s="753">
        <f>IF(SUM(BW24)&gt;0,BW24*'Exp factors'!D$21,"")</f>
        <v>200</v>
      </c>
      <c r="DR24" s="753">
        <f>IF(SUM(BX24)&gt;0,BX24*'Exp factors'!E$21,"")</f>
        <v>200</v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2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2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2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2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1">
        <f t="shared" si="23"/>
        <v>17</v>
      </c>
      <c r="DM25" s="616">
        <f t="shared" si="24"/>
        <v>17</v>
      </c>
      <c r="DN25" s="616">
        <f t="shared" si="25"/>
        <v>17</v>
      </c>
      <c r="DO25" s="616">
        <f t="shared" si="26"/>
        <v>17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458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53">IF(B26="","",B26*B27)</f>
        <v/>
      </c>
      <c r="C28" s="535" t="str">
        <f t="shared" si="53"/>
        <v/>
      </c>
      <c r="D28" s="535" t="str">
        <f t="shared" si="53"/>
        <v/>
      </c>
      <c r="E28" s="535" t="str">
        <f t="shared" si="53"/>
        <v/>
      </c>
      <c r="F28" s="535" t="str">
        <f t="shared" si="53"/>
        <v/>
      </c>
      <c r="G28" s="535" t="str">
        <f t="shared" si="53"/>
        <v/>
      </c>
      <c r="H28" s="535" t="str">
        <f t="shared" si="53"/>
        <v/>
      </c>
      <c r="I28" s="535" t="str">
        <f t="shared" si="53"/>
        <v/>
      </c>
      <c r="J28" s="535" t="str">
        <f t="shared" si="53"/>
        <v/>
      </c>
      <c r="K28" s="910" t="str">
        <f t="shared" si="53"/>
        <v/>
      </c>
      <c r="L28" s="535" t="str">
        <f t="shared" si="53"/>
        <v/>
      </c>
      <c r="M28" s="535" t="str">
        <f t="shared" si="53"/>
        <v/>
      </c>
      <c r="N28" s="535" t="str">
        <f t="shared" si="53"/>
        <v/>
      </c>
      <c r="O28" s="535" t="str">
        <f t="shared" si="53"/>
        <v/>
      </c>
      <c r="P28" s="535" t="str">
        <f t="shared" si="53"/>
        <v/>
      </c>
      <c r="Q28" s="535" t="str">
        <f t="shared" si="53"/>
        <v/>
      </c>
      <c r="R28" s="535" t="str">
        <f t="shared" si="53"/>
        <v/>
      </c>
      <c r="S28" s="541"/>
      <c r="T28" s="535" t="str">
        <f t="shared" ref="T28:AJ28" si="54">IF(T26="","",T26*T27)</f>
        <v/>
      </c>
      <c r="U28" s="535" t="str">
        <f t="shared" si="54"/>
        <v/>
      </c>
      <c r="V28" s="535" t="str">
        <f t="shared" si="54"/>
        <v/>
      </c>
      <c r="W28" s="535" t="str">
        <f t="shared" si="54"/>
        <v/>
      </c>
      <c r="X28" s="535" t="str">
        <f t="shared" si="54"/>
        <v/>
      </c>
      <c r="Y28" s="535" t="str">
        <f t="shared" si="54"/>
        <v/>
      </c>
      <c r="Z28" s="535" t="str">
        <f t="shared" si="54"/>
        <v/>
      </c>
      <c r="AA28" s="535" t="str">
        <f t="shared" si="54"/>
        <v/>
      </c>
      <c r="AB28" s="535" t="str">
        <f t="shared" si="54"/>
        <v/>
      </c>
      <c r="AC28" s="535" t="str">
        <f t="shared" si="54"/>
        <v/>
      </c>
      <c r="AD28" s="535" t="str">
        <f t="shared" si="54"/>
        <v/>
      </c>
      <c r="AE28" s="535" t="str">
        <f t="shared" si="54"/>
        <v/>
      </c>
      <c r="AF28" s="535" t="str">
        <f t="shared" si="54"/>
        <v/>
      </c>
      <c r="AG28" s="535" t="str">
        <f t="shared" si="54"/>
        <v/>
      </c>
      <c r="AH28" s="535" t="str">
        <f t="shared" si="54"/>
        <v/>
      </c>
      <c r="AI28" s="535" t="str">
        <f t="shared" si="54"/>
        <v/>
      </c>
      <c r="AJ28" s="535" t="str">
        <f t="shared" si="54"/>
        <v/>
      </c>
      <c r="AK28" s="541"/>
      <c r="AL28" s="535" t="str">
        <f t="shared" ref="AL28:BB28" si="55">IF(AL26="","",AL26*AL27)</f>
        <v/>
      </c>
      <c r="AM28" s="535" t="str">
        <f t="shared" si="55"/>
        <v/>
      </c>
      <c r="AN28" s="535" t="str">
        <f t="shared" si="55"/>
        <v/>
      </c>
      <c r="AO28" s="535" t="str">
        <f t="shared" si="55"/>
        <v/>
      </c>
      <c r="AP28" s="535" t="str">
        <f t="shared" si="55"/>
        <v/>
      </c>
      <c r="AQ28" s="535" t="str">
        <f t="shared" si="55"/>
        <v/>
      </c>
      <c r="AR28" s="535" t="str">
        <f t="shared" si="55"/>
        <v/>
      </c>
      <c r="AS28" s="535" t="str">
        <f t="shared" si="55"/>
        <v/>
      </c>
      <c r="AT28" s="535" t="str">
        <f t="shared" si="55"/>
        <v/>
      </c>
      <c r="AU28" s="535" t="str">
        <f t="shared" si="55"/>
        <v/>
      </c>
      <c r="AV28" s="535" t="str">
        <f t="shared" si="55"/>
        <v/>
      </c>
      <c r="AW28" s="535" t="str">
        <f t="shared" si="55"/>
        <v/>
      </c>
      <c r="AX28" s="535" t="str">
        <f t="shared" si="55"/>
        <v/>
      </c>
      <c r="AY28" s="535" t="str">
        <f t="shared" si="55"/>
        <v/>
      </c>
      <c r="AZ28" s="535" t="str">
        <f t="shared" si="55"/>
        <v/>
      </c>
      <c r="BA28" s="535" t="str">
        <f t="shared" si="55"/>
        <v/>
      </c>
      <c r="BB28" s="535" t="str">
        <f t="shared" si="55"/>
        <v/>
      </c>
      <c r="BC28" s="541"/>
      <c r="BD28" s="535" t="str">
        <f t="shared" ref="BD28:BT28" si="56">IF(BD26="","",BD26*BD27)</f>
        <v/>
      </c>
      <c r="BE28" s="535" t="str">
        <f t="shared" si="56"/>
        <v/>
      </c>
      <c r="BF28" s="535" t="str">
        <f t="shared" si="56"/>
        <v/>
      </c>
      <c r="BG28" s="535" t="str">
        <f t="shared" si="56"/>
        <v/>
      </c>
      <c r="BH28" s="535" t="str">
        <f t="shared" si="56"/>
        <v/>
      </c>
      <c r="BI28" s="535" t="str">
        <f t="shared" si="56"/>
        <v/>
      </c>
      <c r="BJ28" s="535" t="str">
        <f t="shared" si="56"/>
        <v/>
      </c>
      <c r="BK28" s="535" t="str">
        <f t="shared" si="56"/>
        <v/>
      </c>
      <c r="BL28" s="535" t="str">
        <f t="shared" si="56"/>
        <v/>
      </c>
      <c r="BM28" s="535" t="str">
        <f t="shared" si="56"/>
        <v/>
      </c>
      <c r="BN28" s="535" t="str">
        <f t="shared" si="56"/>
        <v/>
      </c>
      <c r="BO28" s="535" t="str">
        <f t="shared" si="56"/>
        <v/>
      </c>
      <c r="BP28" s="535" t="str">
        <f t="shared" si="56"/>
        <v/>
      </c>
      <c r="BQ28" s="535" t="str">
        <f t="shared" si="56"/>
        <v/>
      </c>
      <c r="BR28" s="535" t="str">
        <f t="shared" si="56"/>
        <v/>
      </c>
      <c r="BS28" s="535" t="str">
        <f t="shared" si="56"/>
        <v/>
      </c>
      <c r="BT28" s="535" t="str">
        <f t="shared" si="56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7">IF(B24="","",(B24-B26-B29)*B25/B$7/365/$G$1)</f>
        <v>1.8395303326810178E-2</v>
      </c>
      <c r="C30" s="540">
        <f t="shared" si="57"/>
        <v>3.1534805703103165E-3</v>
      </c>
      <c r="D30" s="540" t="str">
        <f t="shared" si="57"/>
        <v/>
      </c>
      <c r="E30" s="540">
        <f t="shared" si="57"/>
        <v>2.4527071102413568E-2</v>
      </c>
      <c r="F30" s="540">
        <f t="shared" si="57"/>
        <v>6.131767775603392E-3</v>
      </c>
      <c r="G30" s="540">
        <f t="shared" si="57"/>
        <v>9.1976516634050889E-3</v>
      </c>
      <c r="H30" s="540" t="str">
        <f t="shared" si="57"/>
        <v/>
      </c>
      <c r="I30" s="540">
        <f t="shared" si="57"/>
        <v>8.17569036747119E-3</v>
      </c>
      <c r="J30" s="540">
        <f t="shared" si="57"/>
        <v>1.4015469201379183E-2</v>
      </c>
      <c r="K30" s="914" t="str">
        <f t="shared" si="57"/>
        <v/>
      </c>
      <c r="L30" s="540" t="str">
        <f t="shared" si="57"/>
        <v/>
      </c>
      <c r="M30" s="540" t="str">
        <f t="shared" si="57"/>
        <v/>
      </c>
      <c r="N30" s="540" t="str">
        <f t="shared" si="57"/>
        <v/>
      </c>
      <c r="O30" s="540" t="str">
        <f t="shared" si="57"/>
        <v/>
      </c>
      <c r="P30" s="540" t="str">
        <f t="shared" si="57"/>
        <v/>
      </c>
      <c r="Q30" s="540" t="str">
        <f t="shared" si="57"/>
        <v/>
      </c>
      <c r="R30" s="540" t="str">
        <f t="shared" si="57"/>
        <v/>
      </c>
      <c r="S30" s="747"/>
      <c r="T30" s="540">
        <f t="shared" ref="T30:AJ30" si="58">IF(T24="","",(T24-T26-T29)*T25/T$7/365/$G$1)</f>
        <v>9.1976516634050876E-4</v>
      </c>
      <c r="U30" s="540">
        <f t="shared" si="58"/>
        <v>1.6723003024372886E-3</v>
      </c>
      <c r="V30" s="540">
        <f t="shared" si="58"/>
        <v>3.0658838878016962E-2</v>
      </c>
      <c r="W30" s="540" t="str">
        <f t="shared" si="58"/>
        <v/>
      </c>
      <c r="X30" s="540">
        <f t="shared" si="58"/>
        <v>1.3796477495107632E-2</v>
      </c>
      <c r="Y30" s="540">
        <f t="shared" si="58"/>
        <v>2.102320380206877E-2</v>
      </c>
      <c r="Z30" s="540">
        <f t="shared" si="58"/>
        <v>1.2263535551206784E-2</v>
      </c>
      <c r="AA30" s="540">
        <f t="shared" si="58"/>
        <v>6.131767775603392E-3</v>
      </c>
      <c r="AB30" s="540">
        <f t="shared" si="58"/>
        <v>2.8030938402758367E-2</v>
      </c>
      <c r="AC30" s="540" t="str">
        <f t="shared" si="58"/>
        <v/>
      </c>
      <c r="AD30" s="540" t="str">
        <f t="shared" si="58"/>
        <v/>
      </c>
      <c r="AE30" s="540" t="str">
        <f t="shared" si="58"/>
        <v/>
      </c>
      <c r="AF30" s="540" t="str">
        <f t="shared" si="58"/>
        <v/>
      </c>
      <c r="AG30" s="540" t="str">
        <f t="shared" si="58"/>
        <v/>
      </c>
      <c r="AH30" s="540" t="str">
        <f t="shared" si="58"/>
        <v/>
      </c>
      <c r="AI30" s="540" t="str">
        <f t="shared" si="58"/>
        <v/>
      </c>
      <c r="AJ30" s="540" t="str">
        <f t="shared" si="58"/>
        <v/>
      </c>
      <c r="AK30" s="747"/>
      <c r="AL30" s="540" t="str">
        <f t="shared" ref="AL30:BB30" si="59">IF(AL24="","",(AL24-AL26-AL29)*AL25/AL$7/365/$G$1)</f>
        <v/>
      </c>
      <c r="AM30" s="540">
        <f t="shared" si="59"/>
        <v>4.5988258317025438E-2</v>
      </c>
      <c r="AN30" s="540" t="str">
        <f t="shared" si="59"/>
        <v/>
      </c>
      <c r="AO30" s="540" t="str">
        <f t="shared" si="59"/>
        <v/>
      </c>
      <c r="AP30" s="540">
        <f t="shared" si="59"/>
        <v>5.1098064796694931E-3</v>
      </c>
      <c r="AQ30" s="540">
        <f t="shared" si="59"/>
        <v>8.17569036747119E-3</v>
      </c>
      <c r="AR30" s="540">
        <f t="shared" si="59"/>
        <v>1.8395303326810178E-2</v>
      </c>
      <c r="AS30" s="540" t="str">
        <f t="shared" si="59"/>
        <v/>
      </c>
      <c r="AT30" s="540" t="str">
        <f t="shared" si="59"/>
        <v/>
      </c>
      <c r="AU30" s="540" t="str">
        <f t="shared" si="59"/>
        <v/>
      </c>
      <c r="AV30" s="540" t="str">
        <f t="shared" si="59"/>
        <v/>
      </c>
      <c r="AW30" s="540" t="str">
        <f t="shared" si="59"/>
        <v/>
      </c>
      <c r="AX30" s="540" t="str">
        <f t="shared" si="59"/>
        <v/>
      </c>
      <c r="AY30" s="540" t="str">
        <f t="shared" si="59"/>
        <v/>
      </c>
      <c r="AZ30" s="540" t="str">
        <f t="shared" si="59"/>
        <v/>
      </c>
      <c r="BA30" s="540" t="str">
        <f t="shared" si="59"/>
        <v/>
      </c>
      <c r="BB30" s="540" t="str">
        <f t="shared" si="59"/>
        <v/>
      </c>
      <c r="BC30" s="747"/>
      <c r="BD30" s="540" t="str">
        <f t="shared" ref="BD30:BT30" si="60">IF(BD24="","",(BD24-BD26-BD29)*BD25/BD$7/365/$G$1)</f>
        <v/>
      </c>
      <c r="BE30" s="540" t="str">
        <f t="shared" si="60"/>
        <v/>
      </c>
      <c r="BF30" s="540" t="str">
        <f t="shared" si="60"/>
        <v/>
      </c>
      <c r="BG30" s="540" t="str">
        <f t="shared" si="60"/>
        <v/>
      </c>
      <c r="BH30" s="540" t="str">
        <f t="shared" si="60"/>
        <v/>
      </c>
      <c r="BI30" s="540" t="str">
        <f t="shared" si="60"/>
        <v/>
      </c>
      <c r="BJ30" s="540" t="str">
        <f t="shared" si="60"/>
        <v/>
      </c>
      <c r="BK30" s="540" t="str">
        <f t="shared" si="60"/>
        <v/>
      </c>
      <c r="BL30" s="540">
        <f t="shared" si="60"/>
        <v>5.4504602449807924E-3</v>
      </c>
      <c r="BM30" s="540" t="str">
        <f t="shared" si="60"/>
        <v/>
      </c>
      <c r="BN30" s="540" t="str">
        <f t="shared" si="60"/>
        <v/>
      </c>
      <c r="BO30" s="540" t="str">
        <f t="shared" si="60"/>
        <v/>
      </c>
      <c r="BP30" s="540" t="str">
        <f t="shared" si="60"/>
        <v/>
      </c>
      <c r="BQ30" s="540" t="str">
        <f t="shared" si="60"/>
        <v/>
      </c>
      <c r="BR30" s="540" t="str">
        <f t="shared" si="60"/>
        <v/>
      </c>
      <c r="BS30" s="540" t="str">
        <f t="shared" si="60"/>
        <v/>
      </c>
      <c r="BT30" s="540" t="str">
        <f t="shared" si="60"/>
        <v/>
      </c>
      <c r="BU30" s="747"/>
      <c r="BV30" s="540">
        <f>IF(BV24="","",(BV24-BV26-BV29)*BV25/BV$7/365/$G$1)</f>
        <v>1.2263535551206784E-2</v>
      </c>
      <c r="BW30" s="540">
        <f>IF(BW24="","",(BW24-BW26-BW29)*BW25/BW$7/365/$G$1)</f>
        <v>1.2263535551206784E-2</v>
      </c>
      <c r="BX30" s="540">
        <f>IF(BX24="","",(BX24-BX26-BX29)*BX25/BX$7/365/$G$1)</f>
        <v>1.2263535551206784E-2</v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400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>
        <f>IF(DP24="","",(DP24+SUM(BV24)*(DP24="")-SUM(DP26)-DP29-SUM(BV29)*(DP29=""))*BV25/DP$7/365/$G$1)</f>
        <v>1.5329419439008481E-2</v>
      </c>
      <c r="DQ30" s="540">
        <f>IF(DQ24="","",(DQ24+SUM(BW24)*(DQ24="")-SUM(DQ26)-DQ29-SUM(BW29)*(DQ29=""))*BW25/DQ$7/365/$G$1)</f>
        <v>1.5329419439008481E-2</v>
      </c>
      <c r="DR30" s="540">
        <f>IF(DR24="","",(DR24+SUM(BX24)*(DR24="")-SUM(DR26)-DR29-SUM(BX29)*(DR29=""))*BX25/DR$7/365/$G$1)</f>
        <v>1.5329419439008481E-2</v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862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726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726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7"/>
      <c r="BV31" s="726">
        <v>240</v>
      </c>
      <c r="BW31" s="726">
        <v>160</v>
      </c>
      <c r="BX31" s="726">
        <v>80</v>
      </c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>
        <f>IF(SUM(BV31)&gt;0,BV31*'Exp factors'!C$21,"")</f>
        <v>300</v>
      </c>
      <c r="DQ31" s="753">
        <f>IF(SUM(BW31)&gt;0,BW31*'Exp factors'!D$21,"")</f>
        <v>200</v>
      </c>
      <c r="DR31" s="753">
        <f>IF(SUM(BX31)&gt;0,BX31*'Exp factors'!E$21,"")</f>
        <v>100</v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2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2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2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2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1">
        <f t="shared" si="23"/>
        <v>17</v>
      </c>
      <c r="DM32" s="616">
        <f t="shared" si="24"/>
        <v>17</v>
      </c>
      <c r="DN32" s="616">
        <f t="shared" si="25"/>
        <v>17</v>
      </c>
      <c r="DO32" s="616">
        <f t="shared" si="26"/>
        <v>17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458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65">IF(B33="","",B33*B34)</f>
        <v/>
      </c>
      <c r="C35" s="535" t="str">
        <f t="shared" si="65"/>
        <v/>
      </c>
      <c r="D35" s="535" t="str">
        <f t="shared" si="65"/>
        <v/>
      </c>
      <c r="E35" s="535" t="str">
        <f t="shared" si="65"/>
        <v/>
      </c>
      <c r="F35" s="535" t="str">
        <f t="shared" si="65"/>
        <v/>
      </c>
      <c r="G35" s="535" t="str">
        <f t="shared" si="65"/>
        <v/>
      </c>
      <c r="H35" s="535" t="str">
        <f t="shared" si="65"/>
        <v/>
      </c>
      <c r="I35" s="535" t="str">
        <f t="shared" si="65"/>
        <v/>
      </c>
      <c r="J35" s="535" t="str">
        <f t="shared" si="65"/>
        <v/>
      </c>
      <c r="K35" s="910" t="str">
        <f t="shared" si="65"/>
        <v/>
      </c>
      <c r="L35" s="535" t="str">
        <f t="shared" si="65"/>
        <v/>
      </c>
      <c r="M35" s="535" t="str">
        <f t="shared" si="65"/>
        <v/>
      </c>
      <c r="N35" s="535" t="str">
        <f t="shared" si="65"/>
        <v/>
      </c>
      <c r="O35" s="535" t="str">
        <f t="shared" si="65"/>
        <v/>
      </c>
      <c r="P35" s="535" t="str">
        <f t="shared" si="65"/>
        <v/>
      </c>
      <c r="Q35" s="535" t="str">
        <f t="shared" si="65"/>
        <v/>
      </c>
      <c r="R35" s="535" t="str">
        <f t="shared" si="65"/>
        <v/>
      </c>
      <c r="S35" s="541"/>
      <c r="T35" s="535" t="str">
        <f t="shared" ref="T35:AJ35" si="66">IF(T33="","",T33*T34)</f>
        <v/>
      </c>
      <c r="U35" s="535" t="str">
        <f t="shared" si="66"/>
        <v/>
      </c>
      <c r="V35" s="535" t="str">
        <f t="shared" si="66"/>
        <v/>
      </c>
      <c r="W35" s="535" t="str">
        <f t="shared" si="66"/>
        <v/>
      </c>
      <c r="X35" s="535" t="str">
        <f t="shared" si="66"/>
        <v/>
      </c>
      <c r="Y35" s="535" t="str">
        <f t="shared" si="66"/>
        <v/>
      </c>
      <c r="Z35" s="535" t="str">
        <f t="shared" si="66"/>
        <v/>
      </c>
      <c r="AA35" s="535" t="str">
        <f t="shared" si="66"/>
        <v/>
      </c>
      <c r="AB35" s="535" t="str">
        <f t="shared" si="66"/>
        <v/>
      </c>
      <c r="AC35" s="535" t="str">
        <f t="shared" si="66"/>
        <v/>
      </c>
      <c r="AD35" s="535" t="str">
        <f t="shared" si="66"/>
        <v/>
      </c>
      <c r="AE35" s="535" t="str">
        <f t="shared" si="66"/>
        <v/>
      </c>
      <c r="AF35" s="535" t="str">
        <f t="shared" si="66"/>
        <v/>
      </c>
      <c r="AG35" s="535" t="str">
        <f t="shared" si="66"/>
        <v/>
      </c>
      <c r="AH35" s="535" t="str">
        <f t="shared" si="66"/>
        <v/>
      </c>
      <c r="AI35" s="535" t="str">
        <f t="shared" si="66"/>
        <v/>
      </c>
      <c r="AJ35" s="535" t="str">
        <f t="shared" si="66"/>
        <v/>
      </c>
      <c r="AK35" s="541"/>
      <c r="AL35" s="535" t="str">
        <f t="shared" ref="AL35:BB35" si="67">IF(AL33="","",AL33*AL34)</f>
        <v/>
      </c>
      <c r="AM35" s="535" t="str">
        <f t="shared" si="67"/>
        <v/>
      </c>
      <c r="AN35" s="535" t="str">
        <f t="shared" si="67"/>
        <v/>
      </c>
      <c r="AO35" s="535" t="str">
        <f t="shared" si="67"/>
        <v/>
      </c>
      <c r="AP35" s="535" t="str">
        <f t="shared" si="67"/>
        <v/>
      </c>
      <c r="AQ35" s="535" t="str">
        <f t="shared" si="67"/>
        <v/>
      </c>
      <c r="AR35" s="535" t="str">
        <f t="shared" si="67"/>
        <v/>
      </c>
      <c r="AS35" s="535" t="str">
        <f t="shared" si="67"/>
        <v/>
      </c>
      <c r="AT35" s="535" t="str">
        <f t="shared" si="67"/>
        <v/>
      </c>
      <c r="AU35" s="535" t="str">
        <f t="shared" si="67"/>
        <v/>
      </c>
      <c r="AV35" s="535" t="str">
        <f t="shared" si="67"/>
        <v/>
      </c>
      <c r="AW35" s="535" t="str">
        <f t="shared" si="67"/>
        <v/>
      </c>
      <c r="AX35" s="535" t="str">
        <f t="shared" si="67"/>
        <v/>
      </c>
      <c r="AY35" s="535" t="str">
        <f t="shared" si="67"/>
        <v/>
      </c>
      <c r="AZ35" s="535" t="str">
        <f t="shared" si="67"/>
        <v/>
      </c>
      <c r="BA35" s="535" t="str">
        <f t="shared" si="67"/>
        <v/>
      </c>
      <c r="BB35" s="535" t="str">
        <f t="shared" si="67"/>
        <v/>
      </c>
      <c r="BC35" s="541"/>
      <c r="BD35" s="535" t="str">
        <f t="shared" ref="BD35:BT35" si="68">IF(BD33="","",BD33*BD34)</f>
        <v/>
      </c>
      <c r="BE35" s="535" t="str">
        <f t="shared" si="68"/>
        <v/>
      </c>
      <c r="BF35" s="535" t="str">
        <f t="shared" si="68"/>
        <v/>
      </c>
      <c r="BG35" s="535" t="str">
        <f t="shared" si="68"/>
        <v/>
      </c>
      <c r="BH35" s="535" t="str">
        <f t="shared" si="68"/>
        <v/>
      </c>
      <c r="BI35" s="535" t="str">
        <f t="shared" si="68"/>
        <v/>
      </c>
      <c r="BJ35" s="535" t="str">
        <f t="shared" si="68"/>
        <v/>
      </c>
      <c r="BK35" s="535" t="str">
        <f t="shared" si="68"/>
        <v/>
      </c>
      <c r="BL35" s="535" t="str">
        <f t="shared" si="68"/>
        <v/>
      </c>
      <c r="BM35" s="535" t="str">
        <f t="shared" si="68"/>
        <v/>
      </c>
      <c r="BN35" s="535" t="str">
        <f t="shared" si="68"/>
        <v/>
      </c>
      <c r="BO35" s="535" t="str">
        <f t="shared" si="68"/>
        <v/>
      </c>
      <c r="BP35" s="535" t="str">
        <f t="shared" si="68"/>
        <v/>
      </c>
      <c r="BQ35" s="535" t="str">
        <f t="shared" si="68"/>
        <v/>
      </c>
      <c r="BR35" s="535" t="str">
        <f t="shared" si="68"/>
        <v/>
      </c>
      <c r="BS35" s="535" t="str">
        <f t="shared" si="68"/>
        <v/>
      </c>
      <c r="BT35" s="535" t="str">
        <f t="shared" si="68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419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69">IF(B31="","",(B31-B33-B36)*B32/B$7/365/$G$1)</f>
        <v/>
      </c>
      <c r="C37" s="540">
        <f t="shared" si="69"/>
        <v>1.8920883421861896E-2</v>
      </c>
      <c r="D37" s="540">
        <f t="shared" si="69"/>
        <v>2.4527071102413568E-2</v>
      </c>
      <c r="E37" s="540">
        <f t="shared" si="69"/>
        <v>2.6570993694281366E-2</v>
      </c>
      <c r="F37" s="540">
        <f t="shared" si="69"/>
        <v>1.4307458143074582E-2</v>
      </c>
      <c r="G37" s="540">
        <f t="shared" si="69"/>
        <v>3.0658838878016962E-2</v>
      </c>
      <c r="H37" s="540" t="str">
        <f t="shared" si="69"/>
        <v/>
      </c>
      <c r="I37" s="540" t="str">
        <f t="shared" si="69"/>
        <v/>
      </c>
      <c r="J37" s="540" t="str">
        <f t="shared" si="69"/>
        <v/>
      </c>
      <c r="K37" s="914" t="str">
        <f t="shared" si="69"/>
        <v/>
      </c>
      <c r="L37" s="540" t="str">
        <f t="shared" si="69"/>
        <v/>
      </c>
      <c r="M37" s="540" t="str">
        <f t="shared" si="69"/>
        <v/>
      </c>
      <c r="N37" s="540" t="str">
        <f t="shared" si="69"/>
        <v/>
      </c>
      <c r="O37" s="540" t="str">
        <f t="shared" si="69"/>
        <v/>
      </c>
      <c r="P37" s="540" t="str">
        <f t="shared" si="69"/>
        <v/>
      </c>
      <c r="Q37" s="540" t="str">
        <f t="shared" si="69"/>
        <v/>
      </c>
      <c r="R37" s="540" t="str">
        <f t="shared" si="69"/>
        <v/>
      </c>
      <c r="S37" s="747"/>
      <c r="T37" s="540">
        <f t="shared" ref="T37:AJ37" si="70">IF(T31="","",(T31-T33-T36)*T32/T$7/365/$G$1)</f>
        <v>5.5185909980430521E-3</v>
      </c>
      <c r="U37" s="540">
        <f t="shared" si="70"/>
        <v>4.459467473166103E-4</v>
      </c>
      <c r="V37" s="540" t="str">
        <f t="shared" si="70"/>
        <v/>
      </c>
      <c r="W37" s="540">
        <f t="shared" si="70"/>
        <v>7.3581213307240701E-3</v>
      </c>
      <c r="X37" s="540" t="str">
        <f t="shared" si="70"/>
        <v/>
      </c>
      <c r="Y37" s="540" t="str">
        <f t="shared" si="70"/>
        <v/>
      </c>
      <c r="Z37" s="540">
        <f t="shared" si="70"/>
        <v>1.2263535551206784E-2</v>
      </c>
      <c r="AA37" s="540">
        <f t="shared" si="70"/>
        <v>2.7592954990215263E-2</v>
      </c>
      <c r="AB37" s="540" t="str">
        <f t="shared" si="70"/>
        <v/>
      </c>
      <c r="AC37" s="540" t="str">
        <f t="shared" si="70"/>
        <v/>
      </c>
      <c r="AD37" s="540" t="str">
        <f t="shared" si="70"/>
        <v/>
      </c>
      <c r="AE37" s="540" t="str">
        <f t="shared" si="70"/>
        <v/>
      </c>
      <c r="AF37" s="540" t="str">
        <f t="shared" si="70"/>
        <v/>
      </c>
      <c r="AG37" s="540" t="str">
        <f t="shared" si="70"/>
        <v/>
      </c>
      <c r="AH37" s="540" t="str">
        <f t="shared" si="70"/>
        <v/>
      </c>
      <c r="AI37" s="540" t="str">
        <f t="shared" si="70"/>
        <v/>
      </c>
      <c r="AJ37" s="540" t="str">
        <f t="shared" si="70"/>
        <v/>
      </c>
      <c r="AK37" s="747"/>
      <c r="AL37" s="540" t="str">
        <f t="shared" ref="AL37:BB37" si="71">IF(AL31="","",(AL31-AL33-AL36)*AL32/AL$7/365/$G$1)</f>
        <v/>
      </c>
      <c r="AM37" s="540" t="str">
        <f t="shared" si="71"/>
        <v/>
      </c>
      <c r="AN37" s="540" t="str">
        <f t="shared" si="71"/>
        <v/>
      </c>
      <c r="AO37" s="540">
        <f t="shared" si="71"/>
        <v>1.532941943900848E-3</v>
      </c>
      <c r="AP37" s="540" t="str">
        <f t="shared" si="71"/>
        <v/>
      </c>
      <c r="AQ37" s="540">
        <f t="shared" si="71"/>
        <v>8.17569036747119E-3</v>
      </c>
      <c r="AR37" s="540">
        <f t="shared" si="71"/>
        <v>7.6647097195042405E-3</v>
      </c>
      <c r="AS37" s="540">
        <f t="shared" si="71"/>
        <v>5.3652968036529674E-3</v>
      </c>
      <c r="AT37" s="540">
        <f t="shared" si="71"/>
        <v>6.131767775603392E-3</v>
      </c>
      <c r="AU37" s="540" t="str">
        <f t="shared" si="71"/>
        <v/>
      </c>
      <c r="AV37" s="540" t="str">
        <f t="shared" si="71"/>
        <v/>
      </c>
      <c r="AW37" s="540" t="str">
        <f t="shared" si="71"/>
        <v/>
      </c>
      <c r="AX37" s="540" t="str">
        <f t="shared" si="71"/>
        <v/>
      </c>
      <c r="AY37" s="540" t="str">
        <f t="shared" si="71"/>
        <v/>
      </c>
      <c r="AZ37" s="540" t="str">
        <f t="shared" si="71"/>
        <v/>
      </c>
      <c r="BA37" s="540" t="str">
        <f t="shared" si="71"/>
        <v/>
      </c>
      <c r="BB37" s="540" t="str">
        <f t="shared" si="71"/>
        <v/>
      </c>
      <c r="BC37" s="747"/>
      <c r="BD37" s="540" t="str">
        <f t="shared" ref="BD37:BT37" si="72">IF(BD31="","",(BD31-BD33-BD36)*BD32/BD$7/365/$G$1)</f>
        <v/>
      </c>
      <c r="BE37" s="540" t="str">
        <f t="shared" si="72"/>
        <v/>
      </c>
      <c r="BF37" s="540" t="str">
        <f t="shared" si="72"/>
        <v/>
      </c>
      <c r="BG37" s="540" t="str">
        <f t="shared" si="72"/>
        <v/>
      </c>
      <c r="BH37" s="540" t="str">
        <f t="shared" si="72"/>
        <v/>
      </c>
      <c r="BI37" s="540" t="str">
        <f t="shared" si="72"/>
        <v/>
      </c>
      <c r="BJ37" s="540">
        <f t="shared" si="72"/>
        <v>2.0439225918677975E-3</v>
      </c>
      <c r="BK37" s="540" t="str">
        <f t="shared" si="72"/>
        <v/>
      </c>
      <c r="BL37" s="540" t="str">
        <f t="shared" si="72"/>
        <v/>
      </c>
      <c r="BM37" s="540" t="str">
        <f t="shared" si="72"/>
        <v/>
      </c>
      <c r="BN37" s="540" t="str">
        <f t="shared" si="72"/>
        <v/>
      </c>
      <c r="BO37" s="540" t="str">
        <f t="shared" si="72"/>
        <v/>
      </c>
      <c r="BP37" s="540" t="str">
        <f t="shared" si="72"/>
        <v/>
      </c>
      <c r="BQ37" s="540" t="str">
        <f t="shared" si="72"/>
        <v/>
      </c>
      <c r="BR37" s="540" t="str">
        <f t="shared" si="72"/>
        <v/>
      </c>
      <c r="BS37" s="540" t="str">
        <f t="shared" si="72"/>
        <v/>
      </c>
      <c r="BT37" s="540" t="str">
        <f t="shared" si="72"/>
        <v/>
      </c>
      <c r="BU37" s="747"/>
      <c r="BV37" s="540">
        <f>IF(BV31="","",(BV31-BV33-BV36)*BV32/BV$7/365/$G$1)</f>
        <v>2.4527071102413568E-2</v>
      </c>
      <c r="BW37" s="540">
        <f>IF(BW31="","",(BW31-BW33-BW36)*BW32/BW$7/365/$G$1)</f>
        <v>1.2263535551206784E-2</v>
      </c>
      <c r="BX37" s="540">
        <f>IF(BX31="","",(BX31-BX33-BX36)*BX32/BX$7/365/$G$1)</f>
        <v>6.131767775603392E-3</v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400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>
        <f>IF(DP31="","",(DP31+SUM(BV31)*(DP31="")-SUM(DP33)-DP36-SUM(BV36)*(DP36=""))*BV32/DP$7/365/$G$1)</f>
        <v>3.0658838878016962E-2</v>
      </c>
      <c r="DQ37" s="540">
        <f>IF(DQ31="","",(DQ31+SUM(BW31)*(DQ31="")-SUM(DQ33)-DQ36-SUM(BW36)*(DQ36=""))*BW32/DQ$7/365/$G$1)</f>
        <v>1.5329419439008481E-2</v>
      </c>
      <c r="DR37" s="540">
        <f>IF(DR31="","",(DR31+SUM(BX31)*(DR31="")-SUM(DR33)-DR36-SUM(BX36)*(DR36=""))*BX32/DR$7/365/$G$1)</f>
        <v>7.6647097195042405E-3</v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865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726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726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>
        <v>100</v>
      </c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>
        <f>IF(SUM(BX38)&gt;0,BX38*'Exp factors'!E$21,"")</f>
        <v>125</v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2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2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2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2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9">
        <f t="shared" si="0"/>
        <v>470</v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1">
        <f t="shared" si="23"/>
        <v>17</v>
      </c>
      <c r="DM39" s="616">
        <f t="shared" si="24"/>
        <v>17</v>
      </c>
      <c r="DN39" s="616">
        <f t="shared" si="25"/>
        <v>17</v>
      </c>
      <c r="DO39" s="616">
        <f t="shared" si="26"/>
        <v>17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458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79">IF(B40="","",B40*B41)</f>
        <v/>
      </c>
      <c r="C42" s="535" t="str">
        <f t="shared" si="79"/>
        <v/>
      </c>
      <c r="D42" s="535" t="str">
        <f t="shared" si="79"/>
        <v/>
      </c>
      <c r="E42" s="535" t="str">
        <f t="shared" si="79"/>
        <v/>
      </c>
      <c r="F42" s="535" t="str">
        <f t="shared" si="79"/>
        <v/>
      </c>
      <c r="G42" s="535" t="str">
        <f t="shared" si="79"/>
        <v/>
      </c>
      <c r="H42" s="535" t="str">
        <f t="shared" si="79"/>
        <v/>
      </c>
      <c r="I42" s="535" t="str">
        <f t="shared" si="79"/>
        <v/>
      </c>
      <c r="J42" s="535" t="str">
        <f t="shared" si="79"/>
        <v/>
      </c>
      <c r="K42" s="910" t="str">
        <f t="shared" si="79"/>
        <v/>
      </c>
      <c r="L42" s="535" t="str">
        <f t="shared" si="79"/>
        <v/>
      </c>
      <c r="M42" s="535" t="str">
        <f t="shared" si="79"/>
        <v/>
      </c>
      <c r="N42" s="535" t="str">
        <f t="shared" si="79"/>
        <v/>
      </c>
      <c r="O42" s="535" t="str">
        <f t="shared" si="79"/>
        <v/>
      </c>
      <c r="P42" s="535" t="str">
        <f t="shared" si="79"/>
        <v/>
      </c>
      <c r="Q42" s="535" t="str">
        <f t="shared" si="79"/>
        <v/>
      </c>
      <c r="R42" s="535" t="str">
        <f t="shared" si="79"/>
        <v/>
      </c>
      <c r="S42" s="541"/>
      <c r="T42" s="535" t="str">
        <f t="shared" ref="T42:AJ42" si="80">IF(T40="","",T40*T41)</f>
        <v/>
      </c>
      <c r="U42" s="535" t="str">
        <f t="shared" si="80"/>
        <v/>
      </c>
      <c r="V42" s="535" t="str">
        <f t="shared" si="80"/>
        <v/>
      </c>
      <c r="W42" s="535" t="str">
        <f t="shared" si="80"/>
        <v/>
      </c>
      <c r="X42" s="535" t="str">
        <f t="shared" si="80"/>
        <v/>
      </c>
      <c r="Y42" s="535" t="str">
        <f t="shared" si="80"/>
        <v/>
      </c>
      <c r="Z42" s="535" t="str">
        <f t="shared" si="80"/>
        <v/>
      </c>
      <c r="AA42" s="535" t="str">
        <f t="shared" si="80"/>
        <v/>
      </c>
      <c r="AB42" s="535" t="str">
        <f t="shared" si="80"/>
        <v/>
      </c>
      <c r="AC42" s="535" t="str">
        <f t="shared" si="80"/>
        <v/>
      </c>
      <c r="AD42" s="535" t="str">
        <f t="shared" si="80"/>
        <v/>
      </c>
      <c r="AE42" s="535" t="str">
        <f t="shared" si="80"/>
        <v/>
      </c>
      <c r="AF42" s="535" t="str">
        <f t="shared" si="80"/>
        <v/>
      </c>
      <c r="AG42" s="535" t="str">
        <f t="shared" si="80"/>
        <v/>
      </c>
      <c r="AH42" s="535" t="str">
        <f t="shared" si="80"/>
        <v/>
      </c>
      <c r="AI42" s="535" t="str">
        <f t="shared" si="80"/>
        <v/>
      </c>
      <c r="AJ42" s="535" t="str">
        <f t="shared" si="80"/>
        <v/>
      </c>
      <c r="AK42" s="541"/>
      <c r="AL42" s="535" t="str">
        <f t="shared" ref="AL42:BB42" si="81">IF(AL40="","",AL40*AL41)</f>
        <v/>
      </c>
      <c r="AM42" s="535" t="str">
        <f t="shared" si="81"/>
        <v/>
      </c>
      <c r="AN42" s="535" t="str">
        <f t="shared" si="81"/>
        <v/>
      </c>
      <c r="AO42" s="535" t="str">
        <f t="shared" si="81"/>
        <v/>
      </c>
      <c r="AP42" s="535" t="str">
        <f t="shared" si="81"/>
        <v/>
      </c>
      <c r="AQ42" s="535" t="str">
        <f t="shared" si="81"/>
        <v/>
      </c>
      <c r="AR42" s="535" t="str">
        <f t="shared" si="81"/>
        <v/>
      </c>
      <c r="AS42" s="535" t="str">
        <f t="shared" si="81"/>
        <v/>
      </c>
      <c r="AT42" s="535" t="str">
        <f t="shared" si="81"/>
        <v/>
      </c>
      <c r="AU42" s="535" t="str">
        <f t="shared" si="81"/>
        <v/>
      </c>
      <c r="AV42" s="535" t="str">
        <f t="shared" si="81"/>
        <v/>
      </c>
      <c r="AW42" s="535" t="str">
        <f t="shared" si="81"/>
        <v/>
      </c>
      <c r="AX42" s="535" t="str">
        <f t="shared" si="81"/>
        <v/>
      </c>
      <c r="AY42" s="535" t="str">
        <f t="shared" si="81"/>
        <v/>
      </c>
      <c r="AZ42" s="535" t="str">
        <f t="shared" si="81"/>
        <v/>
      </c>
      <c r="BA42" s="535" t="str">
        <f t="shared" si="81"/>
        <v/>
      </c>
      <c r="BB42" s="535" t="str">
        <f t="shared" si="81"/>
        <v/>
      </c>
      <c r="BC42" s="541"/>
      <c r="BD42" s="535" t="str">
        <f t="shared" ref="BD42:BT42" si="82">IF(BD40="","",BD40*BD41)</f>
        <v/>
      </c>
      <c r="BE42" s="535" t="str">
        <f t="shared" si="82"/>
        <v/>
      </c>
      <c r="BF42" s="535" t="str">
        <f t="shared" si="82"/>
        <v/>
      </c>
      <c r="BG42" s="535" t="str">
        <f t="shared" si="82"/>
        <v/>
      </c>
      <c r="BH42" s="535" t="str">
        <f t="shared" si="82"/>
        <v/>
      </c>
      <c r="BI42" s="535" t="str">
        <f t="shared" si="82"/>
        <v/>
      </c>
      <c r="BJ42" s="535" t="str">
        <f t="shared" si="82"/>
        <v/>
      </c>
      <c r="BK42" s="535" t="str">
        <f t="shared" si="82"/>
        <v/>
      </c>
      <c r="BL42" s="535" t="str">
        <f t="shared" si="82"/>
        <v/>
      </c>
      <c r="BM42" s="535" t="str">
        <f t="shared" si="82"/>
        <v/>
      </c>
      <c r="BN42" s="535" t="str">
        <f t="shared" si="82"/>
        <v/>
      </c>
      <c r="BO42" s="535" t="str">
        <f t="shared" si="82"/>
        <v/>
      </c>
      <c r="BP42" s="535" t="str">
        <f t="shared" si="82"/>
        <v/>
      </c>
      <c r="BQ42" s="535" t="str">
        <f t="shared" si="82"/>
        <v/>
      </c>
      <c r="BR42" s="535" t="str">
        <f t="shared" si="82"/>
        <v/>
      </c>
      <c r="BS42" s="535" t="str">
        <f t="shared" si="82"/>
        <v/>
      </c>
      <c r="BT42" s="535" t="str">
        <f t="shared" si="82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419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83">IF(B38="","",(B38-B40-B43)*B39/B$7/365/$G$1)</f>
        <v/>
      </c>
      <c r="C44" s="540" t="str">
        <f t="shared" si="83"/>
        <v/>
      </c>
      <c r="D44" s="540" t="str">
        <f t="shared" si="83"/>
        <v/>
      </c>
      <c r="E44" s="540" t="str">
        <f t="shared" si="83"/>
        <v/>
      </c>
      <c r="F44" s="540" t="str">
        <f t="shared" si="83"/>
        <v/>
      </c>
      <c r="G44" s="540" t="str">
        <f t="shared" si="83"/>
        <v/>
      </c>
      <c r="H44" s="540" t="str">
        <f t="shared" si="83"/>
        <v/>
      </c>
      <c r="I44" s="540" t="str">
        <f t="shared" si="83"/>
        <v/>
      </c>
      <c r="J44" s="540">
        <f t="shared" si="83"/>
        <v>1.4015469201379183E-2</v>
      </c>
      <c r="K44" s="914" t="str">
        <f t="shared" si="83"/>
        <v/>
      </c>
      <c r="L44" s="540" t="str">
        <f t="shared" si="83"/>
        <v/>
      </c>
      <c r="M44" s="540" t="str">
        <f t="shared" si="83"/>
        <v/>
      </c>
      <c r="N44" s="540" t="str">
        <f t="shared" si="83"/>
        <v/>
      </c>
      <c r="O44" s="540" t="str">
        <f t="shared" si="83"/>
        <v/>
      </c>
      <c r="P44" s="540" t="str">
        <f t="shared" si="83"/>
        <v/>
      </c>
      <c r="Q44" s="540" t="str">
        <f t="shared" si="83"/>
        <v/>
      </c>
      <c r="R44" s="540" t="str">
        <f t="shared" si="83"/>
        <v/>
      </c>
      <c r="S44" s="747"/>
      <c r="T44" s="540" t="str">
        <f t="shared" ref="T44:AJ44" si="84">IF(T38="","",(T38-T40-T43)*T39/T$7/365/$G$1)</f>
        <v/>
      </c>
      <c r="U44" s="540" t="str">
        <f t="shared" si="84"/>
        <v/>
      </c>
      <c r="V44" s="540">
        <f t="shared" si="84"/>
        <v>1.5329419439008481E-2</v>
      </c>
      <c r="W44" s="540" t="str">
        <f t="shared" si="84"/>
        <v/>
      </c>
      <c r="X44" s="540">
        <f t="shared" si="84"/>
        <v>1.3796477495107632E-2</v>
      </c>
      <c r="Y44" s="540" t="str">
        <f t="shared" si="84"/>
        <v/>
      </c>
      <c r="Z44" s="540" t="str">
        <f t="shared" si="84"/>
        <v/>
      </c>
      <c r="AA44" s="540" t="str">
        <f t="shared" si="84"/>
        <v/>
      </c>
      <c r="AB44" s="540" t="str">
        <f t="shared" si="84"/>
        <v/>
      </c>
      <c r="AC44" s="540" t="str">
        <f t="shared" si="84"/>
        <v/>
      </c>
      <c r="AD44" s="540" t="str">
        <f t="shared" si="84"/>
        <v/>
      </c>
      <c r="AE44" s="540" t="str">
        <f t="shared" si="84"/>
        <v/>
      </c>
      <c r="AF44" s="540" t="str">
        <f t="shared" si="84"/>
        <v/>
      </c>
      <c r="AG44" s="540" t="str">
        <f t="shared" si="84"/>
        <v/>
      </c>
      <c r="AH44" s="540" t="str">
        <f t="shared" si="84"/>
        <v/>
      </c>
      <c r="AI44" s="540" t="str">
        <f t="shared" si="84"/>
        <v/>
      </c>
      <c r="AJ44" s="540" t="str">
        <f t="shared" si="84"/>
        <v/>
      </c>
      <c r="AK44" s="747"/>
      <c r="AL44" s="540">
        <f t="shared" ref="AL44:BB44" si="85">IF(AL38="","",(AL38-AL40-AL43)*AL39/AL$7/365/$G$1)</f>
        <v>1.5608136156081363E-2</v>
      </c>
      <c r="AM44" s="540">
        <f t="shared" si="85"/>
        <v>9.1976516634050889E-3</v>
      </c>
      <c r="AN44" s="540" t="str">
        <f t="shared" si="85"/>
        <v/>
      </c>
      <c r="AO44" s="540">
        <f t="shared" si="85"/>
        <v>1.532941943900848E-3</v>
      </c>
      <c r="AP44" s="540" t="str">
        <f t="shared" si="85"/>
        <v/>
      </c>
      <c r="AQ44" s="540" t="str">
        <f t="shared" si="85"/>
        <v/>
      </c>
      <c r="AR44" s="540" t="str">
        <f t="shared" si="85"/>
        <v/>
      </c>
      <c r="AS44" s="540" t="str">
        <f t="shared" si="85"/>
        <v/>
      </c>
      <c r="AT44" s="540">
        <f t="shared" si="85"/>
        <v>3.6790606653620356E-4</v>
      </c>
      <c r="AU44" s="540" t="str">
        <f t="shared" si="85"/>
        <v/>
      </c>
      <c r="AV44" s="540" t="str">
        <f t="shared" si="85"/>
        <v/>
      </c>
      <c r="AW44" s="540" t="str">
        <f t="shared" si="85"/>
        <v/>
      </c>
      <c r="AX44" s="540" t="str">
        <f t="shared" si="85"/>
        <v/>
      </c>
      <c r="AY44" s="540" t="str">
        <f t="shared" si="85"/>
        <v/>
      </c>
      <c r="AZ44" s="540" t="str">
        <f t="shared" si="85"/>
        <v/>
      </c>
      <c r="BA44" s="540" t="str">
        <f t="shared" si="85"/>
        <v/>
      </c>
      <c r="BB44" s="540" t="str">
        <f t="shared" si="85"/>
        <v/>
      </c>
      <c r="BC44" s="747"/>
      <c r="BD44" s="540" t="str">
        <f t="shared" ref="BD44:BT44" si="86">IF(BD38="","",(BD38-BD40-BD43)*BD39/BD$7/365/$G$1)</f>
        <v/>
      </c>
      <c r="BE44" s="540" t="str">
        <f t="shared" si="86"/>
        <v/>
      </c>
      <c r="BF44" s="540" t="str">
        <f t="shared" si="86"/>
        <v/>
      </c>
      <c r="BG44" s="540" t="str">
        <f t="shared" si="86"/>
        <v/>
      </c>
      <c r="BH44" s="540" t="str">
        <f t="shared" si="86"/>
        <v/>
      </c>
      <c r="BI44" s="540" t="str">
        <f t="shared" si="86"/>
        <v/>
      </c>
      <c r="BJ44" s="540">
        <f t="shared" si="86"/>
        <v>2.4527071102413568E-2</v>
      </c>
      <c r="BK44" s="540" t="str">
        <f t="shared" si="86"/>
        <v/>
      </c>
      <c r="BL44" s="540" t="str">
        <f t="shared" si="86"/>
        <v/>
      </c>
      <c r="BM44" s="540" t="str">
        <f t="shared" si="86"/>
        <v/>
      </c>
      <c r="BN44" s="540" t="str">
        <f t="shared" si="86"/>
        <v/>
      </c>
      <c r="BO44" s="540" t="str">
        <f t="shared" si="86"/>
        <v/>
      </c>
      <c r="BP44" s="540" t="str">
        <f t="shared" si="86"/>
        <v/>
      </c>
      <c r="BQ44" s="540" t="str">
        <f t="shared" si="86"/>
        <v/>
      </c>
      <c r="BR44" s="540" t="str">
        <f t="shared" si="86"/>
        <v/>
      </c>
      <c r="BS44" s="540" t="str">
        <f t="shared" si="86"/>
        <v/>
      </c>
      <c r="BT44" s="540" t="str">
        <f t="shared" si="86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>
        <f>IF(BX38="","",(BX38-BX40-BX43)*BX39/BX$7/365/$G$1)</f>
        <v>7.6647097195042405E-3</v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400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>
        <f>IF(DR38="","",(DR38+SUM(BX38)*(DR38="")-SUM(DR40)-DR43-SUM(BX43)*(DR43=""))*BX39/DR$7/365/$G$1)</f>
        <v>9.5808871493802995E-3</v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87">SUM(B14,B21,B28,B35,B42)</f>
        <v>0</v>
      </c>
      <c r="C45" s="672">
        <f t="shared" si="87"/>
        <v>0</v>
      </c>
      <c r="D45" s="672">
        <f t="shared" si="87"/>
        <v>0</v>
      </c>
      <c r="E45" s="672">
        <f t="shared" si="87"/>
        <v>0</v>
      </c>
      <c r="F45" s="672">
        <f t="shared" si="87"/>
        <v>0</v>
      </c>
      <c r="G45" s="672">
        <f t="shared" si="87"/>
        <v>0</v>
      </c>
      <c r="H45" s="672">
        <f t="shared" si="87"/>
        <v>0</v>
      </c>
      <c r="I45" s="672">
        <f t="shared" si="87"/>
        <v>0</v>
      </c>
      <c r="J45" s="672">
        <f t="shared" si="87"/>
        <v>0</v>
      </c>
      <c r="K45" s="672">
        <f t="shared" si="87"/>
        <v>0</v>
      </c>
      <c r="L45" s="672">
        <f t="shared" si="87"/>
        <v>0</v>
      </c>
      <c r="M45" s="672">
        <f t="shared" si="87"/>
        <v>0</v>
      </c>
      <c r="N45" s="672">
        <f t="shared" si="87"/>
        <v>0</v>
      </c>
      <c r="O45" s="672">
        <f t="shared" si="87"/>
        <v>0</v>
      </c>
      <c r="P45" s="672">
        <f t="shared" si="87"/>
        <v>0</v>
      </c>
      <c r="Q45" s="672">
        <f t="shared" si="87"/>
        <v>0</v>
      </c>
      <c r="R45" s="672">
        <f t="shared" si="87"/>
        <v>0</v>
      </c>
      <c r="S45" s="755"/>
      <c r="T45" s="672">
        <f t="shared" ref="T45:AJ45" si="88">SUM(T14,T21,T28,T35,T42)</f>
        <v>0</v>
      </c>
      <c r="U45" s="672">
        <f t="shared" si="88"/>
        <v>0</v>
      </c>
      <c r="V45" s="672">
        <f t="shared" si="88"/>
        <v>0</v>
      </c>
      <c r="W45" s="672">
        <f t="shared" si="88"/>
        <v>0</v>
      </c>
      <c r="X45" s="672">
        <f t="shared" si="88"/>
        <v>0</v>
      </c>
      <c r="Y45" s="672">
        <f t="shared" si="88"/>
        <v>0</v>
      </c>
      <c r="Z45" s="672">
        <f t="shared" si="88"/>
        <v>0</v>
      </c>
      <c r="AA45" s="672">
        <f t="shared" si="88"/>
        <v>0</v>
      </c>
      <c r="AB45" s="672">
        <f t="shared" si="88"/>
        <v>0</v>
      </c>
      <c r="AC45" s="672">
        <f t="shared" si="88"/>
        <v>0</v>
      </c>
      <c r="AD45" s="672">
        <f t="shared" si="88"/>
        <v>0</v>
      </c>
      <c r="AE45" s="672">
        <f t="shared" si="88"/>
        <v>0</v>
      </c>
      <c r="AF45" s="672">
        <f t="shared" si="88"/>
        <v>0</v>
      </c>
      <c r="AG45" s="672">
        <f t="shared" si="88"/>
        <v>0</v>
      </c>
      <c r="AH45" s="672">
        <f t="shared" si="88"/>
        <v>0</v>
      </c>
      <c r="AI45" s="672">
        <f t="shared" si="88"/>
        <v>0</v>
      </c>
      <c r="AJ45" s="672">
        <f t="shared" si="88"/>
        <v>0</v>
      </c>
      <c r="AK45" s="755"/>
      <c r="AL45" s="672">
        <f t="shared" ref="AL45:BB45" si="89">SUM(AL14,AL21,AL28,AL35,AL42)</f>
        <v>0</v>
      </c>
      <c r="AM45" s="672">
        <f t="shared" si="89"/>
        <v>0</v>
      </c>
      <c r="AN45" s="672">
        <f t="shared" si="89"/>
        <v>0</v>
      </c>
      <c r="AO45" s="672">
        <f t="shared" si="89"/>
        <v>0</v>
      </c>
      <c r="AP45" s="672">
        <f t="shared" si="89"/>
        <v>0</v>
      </c>
      <c r="AQ45" s="672">
        <f t="shared" si="89"/>
        <v>0</v>
      </c>
      <c r="AR45" s="672">
        <f t="shared" si="89"/>
        <v>0</v>
      </c>
      <c r="AS45" s="672">
        <f t="shared" si="89"/>
        <v>0</v>
      </c>
      <c r="AT45" s="672">
        <f t="shared" si="89"/>
        <v>0</v>
      </c>
      <c r="AU45" s="672">
        <f t="shared" si="89"/>
        <v>0</v>
      </c>
      <c r="AV45" s="672">
        <f t="shared" si="89"/>
        <v>0</v>
      </c>
      <c r="AW45" s="672">
        <f t="shared" si="89"/>
        <v>0</v>
      </c>
      <c r="AX45" s="672">
        <f t="shared" si="89"/>
        <v>0</v>
      </c>
      <c r="AY45" s="672">
        <f t="shared" si="89"/>
        <v>0</v>
      </c>
      <c r="AZ45" s="672">
        <f t="shared" si="89"/>
        <v>0</v>
      </c>
      <c r="BA45" s="672">
        <f t="shared" si="89"/>
        <v>0</v>
      </c>
      <c r="BB45" s="672">
        <f t="shared" si="89"/>
        <v>0</v>
      </c>
      <c r="BC45" s="755"/>
      <c r="BD45" s="672">
        <f t="shared" ref="BD45:BT45" si="90">SUM(BD14,BD21,BD28,BD35,BD42)</f>
        <v>0</v>
      </c>
      <c r="BE45" s="672">
        <f t="shared" si="90"/>
        <v>0</v>
      </c>
      <c r="BF45" s="672">
        <f t="shared" si="90"/>
        <v>0</v>
      </c>
      <c r="BG45" s="672">
        <f t="shared" si="90"/>
        <v>0</v>
      </c>
      <c r="BH45" s="672">
        <f t="shared" si="90"/>
        <v>0</v>
      </c>
      <c r="BI45" s="672">
        <f t="shared" si="90"/>
        <v>0</v>
      </c>
      <c r="BJ45" s="672">
        <f t="shared" si="90"/>
        <v>0</v>
      </c>
      <c r="BK45" s="672">
        <f t="shared" si="90"/>
        <v>0</v>
      </c>
      <c r="BL45" s="672">
        <f t="shared" si="90"/>
        <v>0</v>
      </c>
      <c r="BM45" s="672">
        <f t="shared" si="90"/>
        <v>0</v>
      </c>
      <c r="BN45" s="672">
        <f t="shared" si="90"/>
        <v>0</v>
      </c>
      <c r="BO45" s="672">
        <f t="shared" si="90"/>
        <v>0</v>
      </c>
      <c r="BP45" s="672">
        <f t="shared" si="90"/>
        <v>0</v>
      </c>
      <c r="BQ45" s="672">
        <f t="shared" si="90"/>
        <v>0</v>
      </c>
      <c r="BR45" s="672">
        <f t="shared" si="90"/>
        <v>0</v>
      </c>
      <c r="BS45" s="672">
        <f t="shared" si="90"/>
        <v>0</v>
      </c>
      <c r="BT45" s="672">
        <f t="shared" si="90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92">SUM(B16,B23,B30,B37,B44)</f>
        <v>3.6790606653620356E-2</v>
      </c>
      <c r="C46" s="758">
        <f t="shared" si="92"/>
        <v>5.7813810455689119E-2</v>
      </c>
      <c r="D46" s="758">
        <f t="shared" si="92"/>
        <v>7.3581213307240712E-2</v>
      </c>
      <c r="E46" s="758">
        <f t="shared" si="92"/>
        <v>8.9932594042183095E-2</v>
      </c>
      <c r="F46" s="758">
        <f t="shared" si="92"/>
        <v>8.1756903674711889E-2</v>
      </c>
      <c r="G46" s="758">
        <f t="shared" si="92"/>
        <v>5.8251793868232232E-2</v>
      </c>
      <c r="H46" s="758">
        <f t="shared" si="92"/>
        <v>0</v>
      </c>
      <c r="I46" s="758">
        <f t="shared" si="92"/>
        <v>2.4527071102413568E-2</v>
      </c>
      <c r="J46" s="758">
        <f t="shared" si="92"/>
        <v>2.8030938402758367E-2</v>
      </c>
      <c r="K46" s="758">
        <f t="shared" si="92"/>
        <v>0</v>
      </c>
      <c r="L46" s="758">
        <f t="shared" si="92"/>
        <v>0</v>
      </c>
      <c r="M46" s="758">
        <f t="shared" si="92"/>
        <v>0</v>
      </c>
      <c r="N46" s="758">
        <f t="shared" si="92"/>
        <v>0</v>
      </c>
      <c r="O46" s="758">
        <f t="shared" si="92"/>
        <v>0</v>
      </c>
      <c r="P46" s="758">
        <f t="shared" si="92"/>
        <v>0</v>
      </c>
      <c r="Q46" s="758">
        <f t="shared" si="92"/>
        <v>0</v>
      </c>
      <c r="R46" s="758">
        <f t="shared" si="92"/>
        <v>0</v>
      </c>
      <c r="S46" s="759"/>
      <c r="T46" s="758">
        <f t="shared" ref="T46:AJ46" si="93">SUM(T16,T23,T30,T37,T44)</f>
        <v>4.3228962818003917E-2</v>
      </c>
      <c r="U46" s="758">
        <f t="shared" si="93"/>
        <v>3.3334519361916622E-2</v>
      </c>
      <c r="V46" s="758">
        <f t="shared" si="93"/>
        <v>7.664709719504241E-2</v>
      </c>
      <c r="W46" s="758">
        <f t="shared" si="93"/>
        <v>2.6979778212654924E-2</v>
      </c>
      <c r="X46" s="758">
        <f t="shared" si="93"/>
        <v>5.5185909980430527E-2</v>
      </c>
      <c r="Y46" s="758">
        <f t="shared" si="93"/>
        <v>6.3069611406206316E-2</v>
      </c>
      <c r="Z46" s="758">
        <f t="shared" si="93"/>
        <v>3.6790606653620356E-2</v>
      </c>
      <c r="AA46" s="758">
        <f t="shared" si="93"/>
        <v>3.9856490541422047E-2</v>
      </c>
      <c r="AB46" s="758">
        <f t="shared" si="93"/>
        <v>4.2046407604137553E-2</v>
      </c>
      <c r="AC46" s="758">
        <f t="shared" si="93"/>
        <v>0</v>
      </c>
      <c r="AD46" s="758">
        <f t="shared" si="93"/>
        <v>0</v>
      </c>
      <c r="AE46" s="758">
        <f t="shared" si="93"/>
        <v>0</v>
      </c>
      <c r="AF46" s="758">
        <f t="shared" si="93"/>
        <v>0</v>
      </c>
      <c r="AG46" s="758">
        <f t="shared" si="93"/>
        <v>0</v>
      </c>
      <c r="AH46" s="758">
        <f t="shared" si="93"/>
        <v>0</v>
      </c>
      <c r="AI46" s="758">
        <f t="shared" si="93"/>
        <v>0</v>
      </c>
      <c r="AJ46" s="758">
        <f t="shared" si="93"/>
        <v>0</v>
      </c>
      <c r="AK46" s="759"/>
      <c r="AL46" s="758">
        <f t="shared" ref="AL46:BB46" si="94">SUM(AL16,AL23,AL30,AL37,AL44)</f>
        <v>2.6756804838996624E-2</v>
      </c>
      <c r="AM46" s="758">
        <f t="shared" si="94"/>
        <v>8.5844748858447478E-2</v>
      </c>
      <c r="AN46" s="758">
        <f t="shared" si="94"/>
        <v>0</v>
      </c>
      <c r="AO46" s="758">
        <f t="shared" si="94"/>
        <v>1.5329419439008479E-2</v>
      </c>
      <c r="AP46" s="758">
        <f t="shared" si="94"/>
        <v>1.7373342030876277E-2</v>
      </c>
      <c r="AQ46" s="758">
        <f t="shared" si="94"/>
        <v>2.4527071102413568E-2</v>
      </c>
      <c r="AR46" s="758">
        <f t="shared" si="94"/>
        <v>2.6060013046314418E-2</v>
      </c>
      <c r="AS46" s="758">
        <f t="shared" si="94"/>
        <v>2.3760600130463147E-2</v>
      </c>
      <c r="AT46" s="758">
        <f t="shared" si="94"/>
        <v>2.6121330724070451E-2</v>
      </c>
      <c r="AU46" s="758">
        <f t="shared" si="94"/>
        <v>0</v>
      </c>
      <c r="AV46" s="758">
        <f t="shared" si="94"/>
        <v>0</v>
      </c>
      <c r="AW46" s="758">
        <f t="shared" si="94"/>
        <v>0</v>
      </c>
      <c r="AX46" s="758">
        <f t="shared" si="94"/>
        <v>0</v>
      </c>
      <c r="AY46" s="758">
        <f t="shared" si="94"/>
        <v>0</v>
      </c>
      <c r="AZ46" s="758">
        <f t="shared" si="94"/>
        <v>0</v>
      </c>
      <c r="BA46" s="758">
        <f t="shared" si="94"/>
        <v>0</v>
      </c>
      <c r="BB46" s="758">
        <f t="shared" si="94"/>
        <v>0</v>
      </c>
      <c r="BC46" s="759"/>
      <c r="BD46" s="758">
        <f t="shared" ref="BD46:BT46" si="95">SUM(BD16,BD23,BD30,BD37,BD44)</f>
        <v>0</v>
      </c>
      <c r="BE46" s="758">
        <f t="shared" si="95"/>
        <v>0</v>
      </c>
      <c r="BF46" s="758">
        <f t="shared" si="95"/>
        <v>0</v>
      </c>
      <c r="BG46" s="758">
        <f t="shared" si="95"/>
        <v>0</v>
      </c>
      <c r="BH46" s="758">
        <f t="shared" si="95"/>
        <v>0</v>
      </c>
      <c r="BI46" s="758">
        <f t="shared" si="95"/>
        <v>0</v>
      </c>
      <c r="BJ46" s="758">
        <f t="shared" si="95"/>
        <v>3.4746684061752554E-2</v>
      </c>
      <c r="BK46" s="758">
        <f t="shared" si="95"/>
        <v>0</v>
      </c>
      <c r="BL46" s="758">
        <f t="shared" si="95"/>
        <v>1.6351380734942376E-2</v>
      </c>
      <c r="BM46" s="758">
        <f t="shared" si="95"/>
        <v>0</v>
      </c>
      <c r="BN46" s="758">
        <f t="shared" si="95"/>
        <v>0</v>
      </c>
      <c r="BO46" s="758">
        <f t="shared" si="95"/>
        <v>0</v>
      </c>
      <c r="BP46" s="758">
        <f t="shared" si="95"/>
        <v>0</v>
      </c>
      <c r="BQ46" s="758">
        <f t="shared" si="95"/>
        <v>0</v>
      </c>
      <c r="BR46" s="758">
        <f t="shared" si="95"/>
        <v>0</v>
      </c>
      <c r="BS46" s="758">
        <f t="shared" si="95"/>
        <v>0</v>
      </c>
      <c r="BT46" s="758">
        <f t="shared" si="95"/>
        <v>0</v>
      </c>
      <c r="BU46" s="759"/>
      <c r="BV46" s="758">
        <f>SUM(BV16,BV23,BV30,BV37,BV44)</f>
        <v>6.7449445531637314E-2</v>
      </c>
      <c r="BW46" s="758">
        <f>SUM(BW16,BW23,BW30,BW37,BW44)</f>
        <v>4.9054142204827136E-2</v>
      </c>
      <c r="BX46" s="758">
        <f>SUM(BX16,BX23,BX30,BX37,BX44)</f>
        <v>4.1389432485322897E-2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400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8.4311806914546636E-2</v>
      </c>
      <c r="DQ46" s="758">
        <f>SUM(DQ16,DQ23,DQ30,DQ37,DQ44)</f>
        <v>6.1317677756033924E-2</v>
      </c>
      <c r="DR46" s="758">
        <f>SUM(DR16,DR23,DR30,DR37,DR44)</f>
        <v>5.1736790606653621E-2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656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726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726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96">IF(DL49&lt;3,"",(SUM(B49:R49)-MIN(B49:R49)-MAX(B49:R49))/(DL49-2))</f>
        <v/>
      </c>
      <c r="CA49" s="659" t="str">
        <f t="shared" ref="CA49:CA85" si="97">IF(DM49&lt;3,"",(SUM(T49:AJ49)-MIN(T49:AJ49)-MAX(T49:AJ49))/(DM49-2))</f>
        <v/>
      </c>
      <c r="CB49" s="659" t="str">
        <f t="shared" ref="CB49:CB85" si="98">IF(DN49&lt;3,"",(SUM(AL49:BB49)-MIN(AL49:BB49)-MAX(AL49:BB49))/(DN49-2))</f>
        <v/>
      </c>
      <c r="CC49" s="660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19">COUNT(B49:R49)</f>
        <v>0</v>
      </c>
      <c r="DM49" s="616">
        <f t="shared" ref="DM49:DM85" si="120">COUNT(T49:AJ49)</f>
        <v>0</v>
      </c>
      <c r="DN49" s="616">
        <f t="shared" ref="DN49:DN85" si="121">COUNT(AL49:BB49)</f>
        <v>0</v>
      </c>
      <c r="DO49" s="616">
        <f t="shared" ref="DO49:DO85" si="122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23">950*$K$1</f>
        <v>950</v>
      </c>
      <c r="C50" s="768">
        <f t="shared" si="123"/>
        <v>950</v>
      </c>
      <c r="D50" s="768">
        <f t="shared" si="123"/>
        <v>950</v>
      </c>
      <c r="E50" s="768">
        <f t="shared" si="123"/>
        <v>950</v>
      </c>
      <c r="F50" s="768">
        <f t="shared" si="123"/>
        <v>950</v>
      </c>
      <c r="G50" s="768">
        <f t="shared" si="123"/>
        <v>950</v>
      </c>
      <c r="H50" s="768">
        <f t="shared" si="123"/>
        <v>950</v>
      </c>
      <c r="I50" s="768">
        <f t="shared" si="123"/>
        <v>950</v>
      </c>
      <c r="J50" s="768">
        <f t="shared" si="123"/>
        <v>950</v>
      </c>
      <c r="K50" s="768">
        <f t="shared" si="123"/>
        <v>950</v>
      </c>
      <c r="L50" s="768">
        <f t="shared" si="123"/>
        <v>950</v>
      </c>
      <c r="M50" s="768">
        <f t="shared" si="123"/>
        <v>950</v>
      </c>
      <c r="N50" s="768">
        <f t="shared" si="123"/>
        <v>950</v>
      </c>
      <c r="O50" s="768">
        <f t="shared" si="123"/>
        <v>950</v>
      </c>
      <c r="P50" s="768">
        <f t="shared" si="123"/>
        <v>950</v>
      </c>
      <c r="Q50" s="768">
        <f t="shared" si="123"/>
        <v>950</v>
      </c>
      <c r="R50" s="768">
        <f t="shared" si="123"/>
        <v>950</v>
      </c>
      <c r="S50" s="732"/>
      <c r="T50" s="768">
        <f t="shared" ref="T50:AJ50" si="124">950*$K$1</f>
        <v>950</v>
      </c>
      <c r="U50" s="768">
        <f t="shared" si="124"/>
        <v>950</v>
      </c>
      <c r="V50" s="768">
        <f t="shared" si="124"/>
        <v>950</v>
      </c>
      <c r="W50" s="768">
        <f t="shared" si="124"/>
        <v>950</v>
      </c>
      <c r="X50" s="768">
        <f t="shared" si="124"/>
        <v>950</v>
      </c>
      <c r="Y50" s="768">
        <v>950</v>
      </c>
      <c r="Z50" s="768">
        <f t="shared" si="124"/>
        <v>950</v>
      </c>
      <c r="AA50" s="768">
        <f t="shared" si="124"/>
        <v>950</v>
      </c>
      <c r="AB50" s="768">
        <f t="shared" si="124"/>
        <v>950</v>
      </c>
      <c r="AC50" s="768">
        <f t="shared" si="124"/>
        <v>950</v>
      </c>
      <c r="AD50" s="768">
        <f t="shared" si="124"/>
        <v>950</v>
      </c>
      <c r="AE50" s="768">
        <f t="shared" si="124"/>
        <v>950</v>
      </c>
      <c r="AF50" s="768">
        <f t="shared" si="124"/>
        <v>950</v>
      </c>
      <c r="AG50" s="768">
        <f t="shared" si="124"/>
        <v>950</v>
      </c>
      <c r="AH50" s="768">
        <f t="shared" si="124"/>
        <v>950</v>
      </c>
      <c r="AI50" s="768">
        <f t="shared" si="124"/>
        <v>950</v>
      </c>
      <c r="AJ50" s="768">
        <f t="shared" si="124"/>
        <v>950</v>
      </c>
      <c r="AK50" s="732"/>
      <c r="AL50" s="768">
        <f t="shared" ref="AL50:BB50" si="125">950*$K$1</f>
        <v>950</v>
      </c>
      <c r="AM50" s="768">
        <f t="shared" si="125"/>
        <v>950</v>
      </c>
      <c r="AN50" s="768">
        <f t="shared" si="125"/>
        <v>950</v>
      </c>
      <c r="AO50" s="768">
        <f t="shared" si="125"/>
        <v>950</v>
      </c>
      <c r="AP50" s="768">
        <f t="shared" si="125"/>
        <v>950</v>
      </c>
      <c r="AQ50" s="768">
        <f t="shared" si="125"/>
        <v>950</v>
      </c>
      <c r="AR50" s="768">
        <f t="shared" si="125"/>
        <v>950</v>
      </c>
      <c r="AS50" s="768">
        <f t="shared" si="125"/>
        <v>950</v>
      </c>
      <c r="AT50" s="768">
        <f t="shared" si="125"/>
        <v>950</v>
      </c>
      <c r="AU50" s="768">
        <f t="shared" si="125"/>
        <v>950</v>
      </c>
      <c r="AV50" s="768">
        <f t="shared" si="125"/>
        <v>950</v>
      </c>
      <c r="AW50" s="768">
        <f t="shared" si="125"/>
        <v>950</v>
      </c>
      <c r="AX50" s="768">
        <f t="shared" si="125"/>
        <v>950</v>
      </c>
      <c r="AY50" s="768">
        <f t="shared" si="125"/>
        <v>950</v>
      </c>
      <c r="AZ50" s="768">
        <f t="shared" si="125"/>
        <v>950</v>
      </c>
      <c r="BA50" s="768">
        <f t="shared" si="125"/>
        <v>950</v>
      </c>
      <c r="BB50" s="768">
        <f t="shared" si="125"/>
        <v>950</v>
      </c>
      <c r="BC50" s="732"/>
      <c r="BD50" s="768">
        <f t="shared" ref="BD50:BT50" si="126">950*$K$1</f>
        <v>950</v>
      </c>
      <c r="BE50" s="768">
        <f t="shared" si="126"/>
        <v>950</v>
      </c>
      <c r="BF50" s="768">
        <f t="shared" si="126"/>
        <v>950</v>
      </c>
      <c r="BG50" s="768">
        <f t="shared" si="126"/>
        <v>950</v>
      </c>
      <c r="BH50" s="768">
        <f t="shared" si="126"/>
        <v>950</v>
      </c>
      <c r="BI50" s="768">
        <f t="shared" si="126"/>
        <v>950</v>
      </c>
      <c r="BJ50" s="768">
        <f t="shared" si="126"/>
        <v>950</v>
      </c>
      <c r="BK50" s="768">
        <f t="shared" si="126"/>
        <v>950</v>
      </c>
      <c r="BL50" s="768">
        <f t="shared" si="126"/>
        <v>950</v>
      </c>
      <c r="BM50" s="768">
        <f t="shared" si="126"/>
        <v>950</v>
      </c>
      <c r="BN50" s="768">
        <f t="shared" si="126"/>
        <v>950</v>
      </c>
      <c r="BO50" s="768">
        <f t="shared" si="126"/>
        <v>950</v>
      </c>
      <c r="BP50" s="768">
        <f t="shared" si="126"/>
        <v>950</v>
      </c>
      <c r="BQ50" s="768">
        <f t="shared" si="126"/>
        <v>950</v>
      </c>
      <c r="BR50" s="768">
        <f t="shared" si="126"/>
        <v>950</v>
      </c>
      <c r="BS50" s="768">
        <f t="shared" si="126"/>
        <v>950</v>
      </c>
      <c r="BT50" s="768">
        <f t="shared" si="126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96"/>
        <v>950</v>
      </c>
      <c r="CA50" s="659">
        <f t="shared" si="97"/>
        <v>950</v>
      </c>
      <c r="CB50" s="659">
        <f t="shared" si="98"/>
        <v>950</v>
      </c>
      <c r="CC50" s="660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1">
        <f t="shared" si="119"/>
        <v>17</v>
      </c>
      <c r="DM50" s="616">
        <f t="shared" si="120"/>
        <v>17</v>
      </c>
      <c r="DN50" s="616">
        <f t="shared" si="121"/>
        <v>17</v>
      </c>
      <c r="DO50" s="616">
        <f t="shared" si="122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458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458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458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458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96"/>
        <v/>
      </c>
      <c r="CA51" s="659" t="str">
        <f t="shared" si="97"/>
        <v/>
      </c>
      <c r="CB51" s="659" t="str">
        <f t="shared" si="98"/>
        <v/>
      </c>
      <c r="CC51" s="660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1">
        <f t="shared" si="119"/>
        <v>0</v>
      </c>
      <c r="DM51" s="616">
        <f t="shared" si="120"/>
        <v>0</v>
      </c>
      <c r="DN51" s="616">
        <f t="shared" si="121"/>
        <v>0</v>
      </c>
      <c r="DO51" s="616">
        <f t="shared" si="122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96"/>
        <v/>
      </c>
      <c r="CA52" s="659" t="str">
        <f t="shared" si="97"/>
        <v/>
      </c>
      <c r="CB52" s="659" t="str">
        <f t="shared" si="98"/>
        <v/>
      </c>
      <c r="CC52" s="660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1">
        <f t="shared" si="119"/>
        <v>0</v>
      </c>
      <c r="DM52" s="616">
        <f t="shared" si="120"/>
        <v>0</v>
      </c>
      <c r="DN52" s="616">
        <f t="shared" si="121"/>
        <v>0</v>
      </c>
      <c r="DO52" s="616">
        <f t="shared" si="122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27">IF(B51="","",B51*B52)</f>
        <v/>
      </c>
      <c r="C53" s="535" t="str">
        <f t="shared" si="127"/>
        <v/>
      </c>
      <c r="D53" s="535" t="str">
        <f t="shared" si="127"/>
        <v/>
      </c>
      <c r="E53" s="535" t="str">
        <f t="shared" si="127"/>
        <v/>
      </c>
      <c r="F53" s="535" t="str">
        <f t="shared" si="127"/>
        <v/>
      </c>
      <c r="G53" s="535" t="str">
        <f t="shared" si="127"/>
        <v/>
      </c>
      <c r="H53" s="535" t="str">
        <f t="shared" si="127"/>
        <v/>
      </c>
      <c r="I53" s="535" t="str">
        <f t="shared" si="127"/>
        <v/>
      </c>
      <c r="J53" s="535" t="str">
        <f t="shared" si="127"/>
        <v/>
      </c>
      <c r="K53" s="910" t="str">
        <f t="shared" si="127"/>
        <v/>
      </c>
      <c r="L53" s="535" t="str">
        <f t="shared" si="127"/>
        <v/>
      </c>
      <c r="M53" s="535" t="str">
        <f t="shared" si="127"/>
        <v/>
      </c>
      <c r="N53" s="535" t="str">
        <f t="shared" si="127"/>
        <v/>
      </c>
      <c r="O53" s="535" t="str">
        <f t="shared" si="127"/>
        <v/>
      </c>
      <c r="P53" s="535" t="str">
        <f t="shared" si="127"/>
        <v/>
      </c>
      <c r="Q53" s="535" t="str">
        <f t="shared" si="127"/>
        <v/>
      </c>
      <c r="R53" s="535" t="str">
        <f t="shared" si="127"/>
        <v/>
      </c>
      <c r="S53" s="541"/>
      <c r="T53" s="535" t="str">
        <f t="shared" ref="T53:AJ53" si="128">IF(T51="","",T51*T52)</f>
        <v/>
      </c>
      <c r="U53" s="535" t="str">
        <f t="shared" si="128"/>
        <v/>
      </c>
      <c r="V53" s="535" t="str">
        <f t="shared" si="128"/>
        <v/>
      </c>
      <c r="W53" s="535" t="str">
        <f t="shared" si="128"/>
        <v/>
      </c>
      <c r="X53" s="535" t="str">
        <f t="shared" si="128"/>
        <v/>
      </c>
      <c r="Y53" s="535" t="str">
        <f t="shared" si="128"/>
        <v/>
      </c>
      <c r="Z53" s="535" t="str">
        <f t="shared" si="128"/>
        <v/>
      </c>
      <c r="AA53" s="535" t="str">
        <f t="shared" si="128"/>
        <v/>
      </c>
      <c r="AB53" s="535" t="str">
        <f t="shared" si="128"/>
        <v/>
      </c>
      <c r="AC53" s="535" t="str">
        <f t="shared" si="128"/>
        <v/>
      </c>
      <c r="AD53" s="535" t="str">
        <f t="shared" si="128"/>
        <v/>
      </c>
      <c r="AE53" s="535" t="str">
        <f t="shared" si="128"/>
        <v/>
      </c>
      <c r="AF53" s="535" t="str">
        <f t="shared" si="128"/>
        <v/>
      </c>
      <c r="AG53" s="535" t="str">
        <f t="shared" si="128"/>
        <v/>
      </c>
      <c r="AH53" s="535" t="str">
        <f t="shared" si="128"/>
        <v/>
      </c>
      <c r="AI53" s="535" t="str">
        <f t="shared" si="128"/>
        <v/>
      </c>
      <c r="AJ53" s="535" t="str">
        <f t="shared" si="128"/>
        <v/>
      </c>
      <c r="AK53" s="541"/>
      <c r="AL53" s="535" t="str">
        <f t="shared" ref="AL53:BB53" si="129">IF(AL51="","",AL51*AL52)</f>
        <v/>
      </c>
      <c r="AM53" s="535" t="str">
        <f t="shared" si="129"/>
        <v/>
      </c>
      <c r="AN53" s="535" t="str">
        <f t="shared" si="129"/>
        <v/>
      </c>
      <c r="AO53" s="535" t="str">
        <f t="shared" si="129"/>
        <v/>
      </c>
      <c r="AP53" s="535" t="str">
        <f t="shared" si="129"/>
        <v/>
      </c>
      <c r="AQ53" s="535" t="str">
        <f t="shared" si="129"/>
        <v/>
      </c>
      <c r="AR53" s="535" t="str">
        <f t="shared" si="129"/>
        <v/>
      </c>
      <c r="AS53" s="535" t="str">
        <f t="shared" si="129"/>
        <v/>
      </c>
      <c r="AT53" s="535" t="str">
        <f t="shared" si="129"/>
        <v/>
      </c>
      <c r="AU53" s="535" t="str">
        <f t="shared" si="129"/>
        <v/>
      </c>
      <c r="AV53" s="535" t="str">
        <f t="shared" si="129"/>
        <v/>
      </c>
      <c r="AW53" s="535" t="str">
        <f t="shared" si="129"/>
        <v/>
      </c>
      <c r="AX53" s="535" t="str">
        <f t="shared" si="129"/>
        <v/>
      </c>
      <c r="AY53" s="535" t="str">
        <f t="shared" si="129"/>
        <v/>
      </c>
      <c r="AZ53" s="535" t="str">
        <f t="shared" si="129"/>
        <v/>
      </c>
      <c r="BA53" s="535" t="str">
        <f t="shared" si="129"/>
        <v/>
      </c>
      <c r="BB53" s="535" t="str">
        <f t="shared" si="129"/>
        <v/>
      </c>
      <c r="BC53" s="541"/>
      <c r="BD53" s="535" t="str">
        <f t="shared" ref="BD53:BT53" si="130">IF(BD51="","",BD51*BD52)</f>
        <v/>
      </c>
      <c r="BE53" s="535" t="str">
        <f t="shared" si="130"/>
        <v/>
      </c>
      <c r="BF53" s="535" t="str">
        <f t="shared" si="130"/>
        <v/>
      </c>
      <c r="BG53" s="535" t="str">
        <f t="shared" si="130"/>
        <v/>
      </c>
      <c r="BH53" s="535" t="str">
        <f t="shared" si="130"/>
        <v/>
      </c>
      <c r="BI53" s="535" t="str">
        <f t="shared" si="130"/>
        <v/>
      </c>
      <c r="BJ53" s="535" t="str">
        <f t="shared" si="130"/>
        <v/>
      </c>
      <c r="BK53" s="535" t="str">
        <f t="shared" si="130"/>
        <v/>
      </c>
      <c r="BL53" s="535" t="str">
        <f t="shared" si="130"/>
        <v/>
      </c>
      <c r="BM53" s="535" t="str">
        <f t="shared" si="130"/>
        <v/>
      </c>
      <c r="BN53" s="535" t="str">
        <f t="shared" si="130"/>
        <v/>
      </c>
      <c r="BO53" s="535" t="str">
        <f t="shared" si="130"/>
        <v/>
      </c>
      <c r="BP53" s="535" t="str">
        <f t="shared" si="130"/>
        <v/>
      </c>
      <c r="BQ53" s="535" t="str">
        <f t="shared" si="130"/>
        <v/>
      </c>
      <c r="BR53" s="535" t="str">
        <f t="shared" si="130"/>
        <v/>
      </c>
      <c r="BS53" s="535" t="str">
        <f t="shared" si="130"/>
        <v/>
      </c>
      <c r="BT53" s="535" t="str">
        <f t="shared" si="130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96"/>
        <v/>
      </c>
      <c r="CA53" s="659" t="str">
        <f t="shared" si="97"/>
        <v/>
      </c>
      <c r="CB53" s="659" t="str">
        <f t="shared" si="98"/>
        <v/>
      </c>
      <c r="CC53" s="660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1">
        <f t="shared" si="119"/>
        <v>0</v>
      </c>
      <c r="DM53" s="616">
        <f t="shared" si="120"/>
        <v>0</v>
      </c>
      <c r="DN53" s="616">
        <f t="shared" si="121"/>
        <v>0</v>
      </c>
      <c r="DO53" s="616">
        <f t="shared" si="122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96"/>
        <v/>
      </c>
      <c r="CA54" s="659" t="str">
        <f t="shared" si="97"/>
        <v/>
      </c>
      <c r="CB54" s="659" t="str">
        <f t="shared" si="98"/>
        <v/>
      </c>
      <c r="CC54" s="660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1">
        <f t="shared" si="119"/>
        <v>0</v>
      </c>
      <c r="DM54" s="616">
        <f t="shared" si="120"/>
        <v>0</v>
      </c>
      <c r="DN54" s="616">
        <f t="shared" si="121"/>
        <v>0</v>
      </c>
      <c r="DO54" s="616">
        <f t="shared" si="122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31">IF(B49="","",(B49-B51-B54)*B50/B$7/365/$G$1)</f>
        <v/>
      </c>
      <c r="C55" s="540" t="str">
        <f t="shared" si="131"/>
        <v/>
      </c>
      <c r="D55" s="540" t="str">
        <f t="shared" si="131"/>
        <v/>
      </c>
      <c r="E55" s="540" t="str">
        <f t="shared" si="131"/>
        <v/>
      </c>
      <c r="F55" s="540" t="str">
        <f t="shared" si="131"/>
        <v/>
      </c>
      <c r="G55" s="540" t="str">
        <f t="shared" si="131"/>
        <v/>
      </c>
      <c r="H55" s="540" t="str">
        <f t="shared" si="131"/>
        <v/>
      </c>
      <c r="I55" s="540" t="str">
        <f t="shared" si="131"/>
        <v/>
      </c>
      <c r="J55" s="540" t="str">
        <f t="shared" si="131"/>
        <v/>
      </c>
      <c r="K55" s="914" t="str">
        <f t="shared" si="131"/>
        <v/>
      </c>
      <c r="L55" s="540" t="str">
        <f t="shared" si="131"/>
        <v/>
      </c>
      <c r="M55" s="540" t="str">
        <f t="shared" si="131"/>
        <v/>
      </c>
      <c r="N55" s="540" t="str">
        <f t="shared" si="131"/>
        <v/>
      </c>
      <c r="O55" s="540" t="str">
        <f t="shared" si="131"/>
        <v/>
      </c>
      <c r="P55" s="540" t="str">
        <f t="shared" si="131"/>
        <v/>
      </c>
      <c r="Q55" s="540" t="str">
        <f t="shared" si="131"/>
        <v/>
      </c>
      <c r="R55" s="540" t="str">
        <f t="shared" si="131"/>
        <v/>
      </c>
      <c r="S55" s="747"/>
      <c r="T55" s="540" t="str">
        <f t="shared" ref="T55:AJ55" si="132">IF(T49="","",(T49-T51-T54)*T50/T$7/365/$G$1)</f>
        <v/>
      </c>
      <c r="U55" s="540" t="str">
        <f t="shared" si="132"/>
        <v/>
      </c>
      <c r="V55" s="540" t="str">
        <f t="shared" si="132"/>
        <v/>
      </c>
      <c r="W55" s="540" t="str">
        <f t="shared" si="132"/>
        <v/>
      </c>
      <c r="X55" s="540" t="str">
        <f t="shared" si="132"/>
        <v/>
      </c>
      <c r="Y55" s="540" t="str">
        <f t="shared" si="132"/>
        <v/>
      </c>
      <c r="Z55" s="540" t="str">
        <f t="shared" si="132"/>
        <v/>
      </c>
      <c r="AA55" s="540" t="str">
        <f t="shared" si="132"/>
        <v/>
      </c>
      <c r="AB55" s="540" t="str">
        <f t="shared" si="132"/>
        <v/>
      </c>
      <c r="AC55" s="540" t="str">
        <f t="shared" si="132"/>
        <v/>
      </c>
      <c r="AD55" s="540" t="str">
        <f t="shared" si="132"/>
        <v/>
      </c>
      <c r="AE55" s="540" t="str">
        <f t="shared" si="132"/>
        <v/>
      </c>
      <c r="AF55" s="540" t="str">
        <f t="shared" si="132"/>
        <v/>
      </c>
      <c r="AG55" s="540" t="str">
        <f t="shared" si="132"/>
        <v/>
      </c>
      <c r="AH55" s="540" t="str">
        <f t="shared" si="132"/>
        <v/>
      </c>
      <c r="AI55" s="540" t="str">
        <f t="shared" si="132"/>
        <v/>
      </c>
      <c r="AJ55" s="540" t="str">
        <f t="shared" si="132"/>
        <v/>
      </c>
      <c r="AK55" s="747"/>
      <c r="AL55" s="540" t="str">
        <f t="shared" ref="AL55:BB55" si="133">IF(AL49="","",(AL49-AL51-AL54)*AL50/AL$7/365/$G$1)</f>
        <v/>
      </c>
      <c r="AM55" s="540" t="str">
        <f t="shared" si="133"/>
        <v/>
      </c>
      <c r="AN55" s="540" t="str">
        <f t="shared" si="133"/>
        <v/>
      </c>
      <c r="AO55" s="540" t="str">
        <f t="shared" si="133"/>
        <v/>
      </c>
      <c r="AP55" s="540" t="str">
        <f t="shared" si="133"/>
        <v/>
      </c>
      <c r="AQ55" s="540" t="str">
        <f t="shared" si="133"/>
        <v/>
      </c>
      <c r="AR55" s="540" t="str">
        <f t="shared" si="133"/>
        <v/>
      </c>
      <c r="AS55" s="540" t="str">
        <f t="shared" si="133"/>
        <v/>
      </c>
      <c r="AT55" s="540" t="str">
        <f t="shared" si="133"/>
        <v/>
      </c>
      <c r="AU55" s="540" t="str">
        <f t="shared" si="133"/>
        <v/>
      </c>
      <c r="AV55" s="540" t="str">
        <f t="shared" si="133"/>
        <v/>
      </c>
      <c r="AW55" s="540" t="str">
        <f t="shared" si="133"/>
        <v/>
      </c>
      <c r="AX55" s="540" t="str">
        <f t="shared" si="133"/>
        <v/>
      </c>
      <c r="AY55" s="540" t="str">
        <f t="shared" si="133"/>
        <v/>
      </c>
      <c r="AZ55" s="540" t="str">
        <f t="shared" si="133"/>
        <v/>
      </c>
      <c r="BA55" s="540" t="str">
        <f t="shared" si="133"/>
        <v/>
      </c>
      <c r="BB55" s="540" t="str">
        <f t="shared" si="133"/>
        <v/>
      </c>
      <c r="BC55" s="747"/>
      <c r="BD55" s="540" t="str">
        <f t="shared" ref="BD55:BT55" si="134">IF(BD49="","",(BD49-BD51-BD54)*BD50/BD$7/365/$G$1)</f>
        <v/>
      </c>
      <c r="BE55" s="540" t="str">
        <f t="shared" si="134"/>
        <v/>
      </c>
      <c r="BF55" s="540" t="str">
        <f t="shared" si="134"/>
        <v/>
      </c>
      <c r="BG55" s="540" t="str">
        <f t="shared" si="134"/>
        <v/>
      </c>
      <c r="BH55" s="540" t="str">
        <f t="shared" si="134"/>
        <v/>
      </c>
      <c r="BI55" s="540" t="str">
        <f t="shared" si="134"/>
        <v/>
      </c>
      <c r="BJ55" s="540" t="str">
        <f t="shared" si="134"/>
        <v/>
      </c>
      <c r="BK55" s="540" t="str">
        <f t="shared" si="134"/>
        <v/>
      </c>
      <c r="BL55" s="540" t="str">
        <f t="shared" si="134"/>
        <v/>
      </c>
      <c r="BM55" s="540" t="str">
        <f t="shared" si="134"/>
        <v/>
      </c>
      <c r="BN55" s="540" t="str">
        <f t="shared" si="134"/>
        <v/>
      </c>
      <c r="BO55" s="540" t="str">
        <f t="shared" si="134"/>
        <v/>
      </c>
      <c r="BP55" s="540" t="str">
        <f t="shared" si="134"/>
        <v/>
      </c>
      <c r="BQ55" s="540" t="str">
        <f t="shared" si="134"/>
        <v/>
      </c>
      <c r="BR55" s="540" t="str">
        <f t="shared" si="134"/>
        <v/>
      </c>
      <c r="BS55" s="540" t="str">
        <f t="shared" si="134"/>
        <v/>
      </c>
      <c r="BT55" s="540" t="str">
        <f t="shared" si="134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96"/>
        <v/>
      </c>
      <c r="CA55" s="748" t="str">
        <f t="shared" si="97"/>
        <v/>
      </c>
      <c r="CB55" s="748" t="str">
        <f t="shared" si="98"/>
        <v/>
      </c>
      <c r="CC55" s="749" t="str">
        <f t="shared" si="99"/>
        <v/>
      </c>
      <c r="CD55" s="399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400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1">
        <f t="shared" si="119"/>
        <v>0</v>
      </c>
      <c r="DM55" s="616">
        <f t="shared" si="120"/>
        <v>0</v>
      </c>
      <c r="DN55" s="616">
        <f t="shared" si="121"/>
        <v>0</v>
      </c>
      <c r="DO55" s="616">
        <f t="shared" si="122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726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96"/>
        <v/>
      </c>
      <c r="CA56" s="659" t="str">
        <f t="shared" si="97"/>
        <v/>
      </c>
      <c r="CB56" s="659" t="str">
        <f t="shared" si="98"/>
        <v/>
      </c>
      <c r="CC56" s="660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1">
        <f t="shared" si="119"/>
        <v>0</v>
      </c>
      <c r="DM56" s="616">
        <f t="shared" si="120"/>
        <v>0</v>
      </c>
      <c r="DN56" s="616">
        <f t="shared" si="121"/>
        <v>0</v>
      </c>
      <c r="DO56" s="616">
        <f t="shared" si="122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35">3090*$K$1</f>
        <v>3090</v>
      </c>
      <c r="C57" s="768">
        <f t="shared" si="135"/>
        <v>3090</v>
      </c>
      <c r="D57" s="768">
        <f t="shared" si="135"/>
        <v>3090</v>
      </c>
      <c r="E57" s="768">
        <f t="shared" si="135"/>
        <v>3090</v>
      </c>
      <c r="F57" s="768">
        <f t="shared" si="135"/>
        <v>3090</v>
      </c>
      <c r="G57" s="768">
        <f t="shared" si="135"/>
        <v>3090</v>
      </c>
      <c r="H57" s="768">
        <f t="shared" si="135"/>
        <v>3090</v>
      </c>
      <c r="I57" s="768">
        <f t="shared" si="135"/>
        <v>3090</v>
      </c>
      <c r="J57" s="768">
        <f t="shared" si="135"/>
        <v>3090</v>
      </c>
      <c r="K57" s="768">
        <f t="shared" si="135"/>
        <v>3090</v>
      </c>
      <c r="L57" s="768">
        <f t="shared" si="135"/>
        <v>3090</v>
      </c>
      <c r="M57" s="768">
        <f t="shared" si="135"/>
        <v>3090</v>
      </c>
      <c r="N57" s="768">
        <f t="shared" si="135"/>
        <v>3090</v>
      </c>
      <c r="O57" s="768">
        <f t="shared" si="135"/>
        <v>3090</v>
      </c>
      <c r="P57" s="768">
        <f t="shared" si="135"/>
        <v>3090</v>
      </c>
      <c r="Q57" s="768">
        <f t="shared" si="135"/>
        <v>3090</v>
      </c>
      <c r="R57" s="768">
        <f t="shared" si="135"/>
        <v>3090</v>
      </c>
      <c r="S57" s="732"/>
      <c r="T57" s="768">
        <f t="shared" ref="T57:AJ57" si="136">3090*$K$1</f>
        <v>3090</v>
      </c>
      <c r="U57" s="768">
        <f t="shared" si="136"/>
        <v>3090</v>
      </c>
      <c r="V57" s="768">
        <f t="shared" si="136"/>
        <v>3090</v>
      </c>
      <c r="W57" s="768">
        <f t="shared" si="136"/>
        <v>3090</v>
      </c>
      <c r="X57" s="768">
        <f t="shared" si="136"/>
        <v>3090</v>
      </c>
      <c r="Y57" s="768">
        <v>3090</v>
      </c>
      <c r="Z57" s="768">
        <f t="shared" si="136"/>
        <v>3090</v>
      </c>
      <c r="AA57" s="768">
        <f t="shared" si="136"/>
        <v>3090</v>
      </c>
      <c r="AB57" s="768">
        <f t="shared" si="136"/>
        <v>3090</v>
      </c>
      <c r="AC57" s="768">
        <f t="shared" si="136"/>
        <v>3090</v>
      </c>
      <c r="AD57" s="768">
        <f t="shared" si="136"/>
        <v>3090</v>
      </c>
      <c r="AE57" s="768">
        <f t="shared" si="136"/>
        <v>3090</v>
      </c>
      <c r="AF57" s="768">
        <f t="shared" si="136"/>
        <v>3090</v>
      </c>
      <c r="AG57" s="768">
        <f t="shared" si="136"/>
        <v>3090</v>
      </c>
      <c r="AH57" s="768">
        <f t="shared" si="136"/>
        <v>3090</v>
      </c>
      <c r="AI57" s="768">
        <f t="shared" si="136"/>
        <v>3090</v>
      </c>
      <c r="AJ57" s="768">
        <f t="shared" si="136"/>
        <v>3090</v>
      </c>
      <c r="AK57" s="732"/>
      <c r="AL57" s="768">
        <f t="shared" ref="AL57:BB57" si="137">3090*$K$1</f>
        <v>3090</v>
      </c>
      <c r="AM57" s="768">
        <v>3090</v>
      </c>
      <c r="AN57" s="768">
        <f t="shared" si="137"/>
        <v>3090</v>
      </c>
      <c r="AO57" s="768">
        <f t="shared" si="137"/>
        <v>3090</v>
      </c>
      <c r="AP57" s="768">
        <f t="shared" si="137"/>
        <v>3090</v>
      </c>
      <c r="AQ57" s="768">
        <f t="shared" si="137"/>
        <v>3090</v>
      </c>
      <c r="AR57" s="768">
        <f t="shared" si="137"/>
        <v>3090</v>
      </c>
      <c r="AS57" s="768">
        <f t="shared" si="137"/>
        <v>3090</v>
      </c>
      <c r="AT57" s="768">
        <f t="shared" si="137"/>
        <v>3090</v>
      </c>
      <c r="AU57" s="768">
        <f t="shared" si="137"/>
        <v>3090</v>
      </c>
      <c r="AV57" s="768">
        <f t="shared" si="137"/>
        <v>3090</v>
      </c>
      <c r="AW57" s="768">
        <f t="shared" si="137"/>
        <v>3090</v>
      </c>
      <c r="AX57" s="768">
        <f t="shared" si="137"/>
        <v>3090</v>
      </c>
      <c r="AY57" s="768">
        <f t="shared" si="137"/>
        <v>3090</v>
      </c>
      <c r="AZ57" s="768">
        <f t="shared" si="137"/>
        <v>3090</v>
      </c>
      <c r="BA57" s="768">
        <f t="shared" si="137"/>
        <v>3090</v>
      </c>
      <c r="BB57" s="768">
        <f t="shared" si="137"/>
        <v>3090</v>
      </c>
      <c r="BC57" s="732"/>
      <c r="BD57" s="768">
        <f t="shared" ref="BD57:BT57" si="138">3090*$K$1</f>
        <v>3090</v>
      </c>
      <c r="BE57" s="768">
        <f t="shared" si="138"/>
        <v>3090</v>
      </c>
      <c r="BF57" s="768">
        <f t="shared" si="138"/>
        <v>3090</v>
      </c>
      <c r="BG57" s="768">
        <f t="shared" si="138"/>
        <v>3090</v>
      </c>
      <c r="BH57" s="768">
        <f t="shared" si="138"/>
        <v>3090</v>
      </c>
      <c r="BI57" s="768">
        <f t="shared" si="138"/>
        <v>3090</v>
      </c>
      <c r="BJ57" s="768">
        <f t="shared" si="138"/>
        <v>3090</v>
      </c>
      <c r="BK57" s="768">
        <f t="shared" si="138"/>
        <v>3090</v>
      </c>
      <c r="BL57" s="768">
        <f t="shared" si="138"/>
        <v>3090</v>
      </c>
      <c r="BM57" s="768">
        <f t="shared" si="138"/>
        <v>3090</v>
      </c>
      <c r="BN57" s="768">
        <f t="shared" si="138"/>
        <v>3090</v>
      </c>
      <c r="BO57" s="768">
        <f t="shared" si="138"/>
        <v>3090</v>
      </c>
      <c r="BP57" s="768">
        <f t="shared" si="138"/>
        <v>3090</v>
      </c>
      <c r="BQ57" s="768">
        <f t="shared" si="138"/>
        <v>3090</v>
      </c>
      <c r="BR57" s="768">
        <f t="shared" si="138"/>
        <v>3090</v>
      </c>
      <c r="BS57" s="768">
        <f t="shared" si="138"/>
        <v>3090</v>
      </c>
      <c r="BT57" s="768">
        <f t="shared" si="138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96"/>
        <v>3090</v>
      </c>
      <c r="CA57" s="659">
        <f t="shared" si="97"/>
        <v>3090</v>
      </c>
      <c r="CB57" s="659">
        <f t="shared" si="98"/>
        <v>3090</v>
      </c>
      <c r="CC57" s="660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1">
        <f t="shared" si="119"/>
        <v>17</v>
      </c>
      <c r="DM57" s="616">
        <f t="shared" si="120"/>
        <v>17</v>
      </c>
      <c r="DN57" s="616">
        <f t="shared" si="121"/>
        <v>17</v>
      </c>
      <c r="DO57" s="616">
        <f t="shared" si="122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458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458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96"/>
        <v/>
      </c>
      <c r="CA58" s="659" t="str">
        <f t="shared" si="97"/>
        <v/>
      </c>
      <c r="CB58" s="659" t="str">
        <f t="shared" si="98"/>
        <v/>
      </c>
      <c r="CC58" s="660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1">
        <f t="shared" si="119"/>
        <v>0</v>
      </c>
      <c r="DM58" s="616">
        <f t="shared" si="120"/>
        <v>0</v>
      </c>
      <c r="DN58" s="616">
        <f t="shared" si="121"/>
        <v>0</v>
      </c>
      <c r="DO58" s="616">
        <f t="shared" si="122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96"/>
        <v/>
      </c>
      <c r="CA59" s="659" t="str">
        <f t="shared" si="97"/>
        <v/>
      </c>
      <c r="CB59" s="659" t="str">
        <f t="shared" si="98"/>
        <v/>
      </c>
      <c r="CC59" s="660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1">
        <f t="shared" si="119"/>
        <v>0</v>
      </c>
      <c r="DM59" s="616">
        <f t="shared" si="120"/>
        <v>0</v>
      </c>
      <c r="DN59" s="616">
        <f t="shared" si="121"/>
        <v>0</v>
      </c>
      <c r="DO59" s="616">
        <f t="shared" si="122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39">IF(B58="","",B58*B59)</f>
        <v/>
      </c>
      <c r="C60" s="535" t="str">
        <f t="shared" si="139"/>
        <v/>
      </c>
      <c r="D60" s="535" t="str">
        <f t="shared" si="139"/>
        <v/>
      </c>
      <c r="E60" s="535" t="str">
        <f t="shared" si="139"/>
        <v/>
      </c>
      <c r="F60" s="535" t="str">
        <f t="shared" si="139"/>
        <v/>
      </c>
      <c r="G60" s="535" t="str">
        <f t="shared" si="139"/>
        <v/>
      </c>
      <c r="H60" s="535" t="str">
        <f t="shared" si="139"/>
        <v/>
      </c>
      <c r="I60" s="535" t="str">
        <f t="shared" si="139"/>
        <v/>
      </c>
      <c r="J60" s="535" t="str">
        <f t="shared" si="139"/>
        <v/>
      </c>
      <c r="K60" s="910" t="str">
        <f t="shared" si="139"/>
        <v/>
      </c>
      <c r="L60" s="535" t="str">
        <f t="shared" si="139"/>
        <v/>
      </c>
      <c r="M60" s="535" t="str">
        <f t="shared" si="139"/>
        <v/>
      </c>
      <c r="N60" s="535" t="str">
        <f t="shared" si="139"/>
        <v/>
      </c>
      <c r="O60" s="535" t="str">
        <f t="shared" si="139"/>
        <v/>
      </c>
      <c r="P60" s="535" t="str">
        <f t="shared" si="139"/>
        <v/>
      </c>
      <c r="Q60" s="535" t="str">
        <f t="shared" si="139"/>
        <v/>
      </c>
      <c r="R60" s="535" t="str">
        <f t="shared" si="139"/>
        <v/>
      </c>
      <c r="S60" s="541"/>
      <c r="T60" s="535" t="str">
        <f t="shared" ref="T60:AJ60" si="140">IF(T58="","",T58*T59)</f>
        <v/>
      </c>
      <c r="U60" s="535" t="str">
        <f t="shared" si="140"/>
        <v/>
      </c>
      <c r="V60" s="535" t="str">
        <f t="shared" si="140"/>
        <v/>
      </c>
      <c r="W60" s="535" t="str">
        <f t="shared" si="140"/>
        <v/>
      </c>
      <c r="X60" s="535" t="str">
        <f t="shared" si="140"/>
        <v/>
      </c>
      <c r="Y60" s="535" t="str">
        <f t="shared" si="140"/>
        <v/>
      </c>
      <c r="Z60" s="535" t="str">
        <f t="shared" si="140"/>
        <v/>
      </c>
      <c r="AA60" s="535" t="str">
        <f t="shared" si="140"/>
        <v/>
      </c>
      <c r="AB60" s="535" t="str">
        <f t="shared" si="140"/>
        <v/>
      </c>
      <c r="AC60" s="535" t="str">
        <f t="shared" si="140"/>
        <v/>
      </c>
      <c r="AD60" s="535" t="str">
        <f t="shared" si="140"/>
        <v/>
      </c>
      <c r="AE60" s="535" t="str">
        <f t="shared" si="140"/>
        <v/>
      </c>
      <c r="AF60" s="535" t="str">
        <f t="shared" si="140"/>
        <v/>
      </c>
      <c r="AG60" s="535" t="str">
        <f t="shared" si="140"/>
        <v/>
      </c>
      <c r="AH60" s="535" t="str">
        <f t="shared" si="140"/>
        <v/>
      </c>
      <c r="AI60" s="535" t="str">
        <f t="shared" si="140"/>
        <v/>
      </c>
      <c r="AJ60" s="535" t="str">
        <f t="shared" si="140"/>
        <v/>
      </c>
      <c r="AK60" s="541"/>
      <c r="AL60" s="535" t="str">
        <f t="shared" ref="AL60:BB60" si="141">IF(AL58="","",AL58*AL59)</f>
        <v/>
      </c>
      <c r="AM60" s="535" t="str">
        <f t="shared" si="141"/>
        <v/>
      </c>
      <c r="AN60" s="535" t="str">
        <f t="shared" si="141"/>
        <v/>
      </c>
      <c r="AO60" s="535" t="str">
        <f t="shared" si="141"/>
        <v/>
      </c>
      <c r="AP60" s="535" t="str">
        <f t="shared" si="141"/>
        <v/>
      </c>
      <c r="AQ60" s="535" t="str">
        <f t="shared" si="141"/>
        <v/>
      </c>
      <c r="AR60" s="535" t="str">
        <f t="shared" si="141"/>
        <v/>
      </c>
      <c r="AS60" s="535" t="str">
        <f t="shared" si="141"/>
        <v/>
      </c>
      <c r="AT60" s="535" t="str">
        <f t="shared" si="141"/>
        <v/>
      </c>
      <c r="AU60" s="535" t="str">
        <f t="shared" si="141"/>
        <v/>
      </c>
      <c r="AV60" s="535" t="str">
        <f t="shared" si="141"/>
        <v/>
      </c>
      <c r="AW60" s="535" t="str">
        <f t="shared" si="141"/>
        <v/>
      </c>
      <c r="AX60" s="535" t="str">
        <f t="shared" si="141"/>
        <v/>
      </c>
      <c r="AY60" s="535" t="str">
        <f t="shared" si="141"/>
        <v/>
      </c>
      <c r="AZ60" s="535" t="str">
        <f t="shared" si="141"/>
        <v/>
      </c>
      <c r="BA60" s="535" t="str">
        <f t="shared" si="141"/>
        <v/>
      </c>
      <c r="BB60" s="535" t="str">
        <f t="shared" si="141"/>
        <v/>
      </c>
      <c r="BC60" s="541"/>
      <c r="BD60" s="535" t="str">
        <f t="shared" ref="BD60:BT60" si="142">IF(BD58="","",BD58*BD59)</f>
        <v/>
      </c>
      <c r="BE60" s="535" t="str">
        <f t="shared" si="142"/>
        <v/>
      </c>
      <c r="BF60" s="535" t="str">
        <f t="shared" si="142"/>
        <v/>
      </c>
      <c r="BG60" s="535" t="str">
        <f t="shared" si="142"/>
        <v/>
      </c>
      <c r="BH60" s="535" t="str">
        <f t="shared" si="142"/>
        <v/>
      </c>
      <c r="BI60" s="535" t="str">
        <f t="shared" si="142"/>
        <v/>
      </c>
      <c r="BJ60" s="535" t="str">
        <f t="shared" si="142"/>
        <v/>
      </c>
      <c r="BK60" s="535" t="str">
        <f t="shared" si="142"/>
        <v/>
      </c>
      <c r="BL60" s="535" t="str">
        <f t="shared" si="142"/>
        <v/>
      </c>
      <c r="BM60" s="535" t="str">
        <f t="shared" si="142"/>
        <v/>
      </c>
      <c r="BN60" s="535" t="str">
        <f t="shared" si="142"/>
        <v/>
      </c>
      <c r="BO60" s="535" t="str">
        <f t="shared" si="142"/>
        <v/>
      </c>
      <c r="BP60" s="535" t="str">
        <f t="shared" si="142"/>
        <v/>
      </c>
      <c r="BQ60" s="535" t="str">
        <f t="shared" si="142"/>
        <v/>
      </c>
      <c r="BR60" s="535" t="str">
        <f t="shared" si="142"/>
        <v/>
      </c>
      <c r="BS60" s="535" t="str">
        <f t="shared" si="142"/>
        <v/>
      </c>
      <c r="BT60" s="535" t="str">
        <f t="shared" si="142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96"/>
        <v/>
      </c>
      <c r="CA60" s="659" t="str">
        <f t="shared" si="97"/>
        <v/>
      </c>
      <c r="CB60" s="659" t="str">
        <f t="shared" si="98"/>
        <v/>
      </c>
      <c r="CC60" s="660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1">
        <f t="shared" si="119"/>
        <v>0</v>
      </c>
      <c r="DM60" s="616">
        <f t="shared" si="120"/>
        <v>0</v>
      </c>
      <c r="DN60" s="616">
        <f t="shared" si="121"/>
        <v>0</v>
      </c>
      <c r="DO60" s="616">
        <f t="shared" si="122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96"/>
        <v/>
      </c>
      <c r="CA61" s="659" t="str">
        <f t="shared" si="97"/>
        <v/>
      </c>
      <c r="CB61" s="659" t="str">
        <f t="shared" si="98"/>
        <v/>
      </c>
      <c r="CC61" s="660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1">
        <f t="shared" si="119"/>
        <v>0</v>
      </c>
      <c r="DM61" s="616">
        <f t="shared" si="120"/>
        <v>0</v>
      </c>
      <c r="DN61" s="616">
        <f t="shared" si="121"/>
        <v>0</v>
      </c>
      <c r="DO61" s="616">
        <f t="shared" si="122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43">IF(B56="","",(B56-B58-B61)*B57/B$7/365/$G$1)</f>
        <v/>
      </c>
      <c r="C62" s="540" t="str">
        <f t="shared" si="143"/>
        <v/>
      </c>
      <c r="D62" s="540" t="str">
        <f t="shared" si="143"/>
        <v/>
      </c>
      <c r="E62" s="540" t="str">
        <f t="shared" si="143"/>
        <v/>
      </c>
      <c r="F62" s="540" t="str">
        <f t="shared" si="143"/>
        <v/>
      </c>
      <c r="G62" s="540" t="str">
        <f t="shared" si="143"/>
        <v/>
      </c>
      <c r="H62" s="540" t="str">
        <f t="shared" si="143"/>
        <v/>
      </c>
      <c r="I62" s="540" t="str">
        <f t="shared" si="143"/>
        <v/>
      </c>
      <c r="J62" s="540" t="str">
        <f t="shared" si="143"/>
        <v/>
      </c>
      <c r="K62" s="914" t="str">
        <f t="shared" si="143"/>
        <v/>
      </c>
      <c r="L62" s="540" t="str">
        <f t="shared" si="143"/>
        <v/>
      </c>
      <c r="M62" s="540" t="str">
        <f t="shared" si="143"/>
        <v/>
      </c>
      <c r="N62" s="540" t="str">
        <f t="shared" si="143"/>
        <v/>
      </c>
      <c r="O62" s="540" t="str">
        <f t="shared" si="143"/>
        <v/>
      </c>
      <c r="P62" s="540" t="str">
        <f t="shared" si="143"/>
        <v/>
      </c>
      <c r="Q62" s="540" t="str">
        <f t="shared" si="143"/>
        <v/>
      </c>
      <c r="R62" s="540" t="str">
        <f t="shared" si="143"/>
        <v/>
      </c>
      <c r="S62" s="747"/>
      <c r="T62" s="540" t="str">
        <f t="shared" ref="T62:AJ62" si="144">IF(T56="","",(T56-T58-T61)*T57/T$7/365/$G$1)</f>
        <v/>
      </c>
      <c r="U62" s="540" t="str">
        <f t="shared" si="144"/>
        <v/>
      </c>
      <c r="V62" s="540" t="str">
        <f t="shared" si="144"/>
        <v/>
      </c>
      <c r="W62" s="540" t="str">
        <f t="shared" si="144"/>
        <v/>
      </c>
      <c r="X62" s="540" t="str">
        <f t="shared" si="144"/>
        <v/>
      </c>
      <c r="Y62" s="540" t="str">
        <f t="shared" si="144"/>
        <v/>
      </c>
      <c r="Z62" s="540" t="str">
        <f t="shared" si="144"/>
        <v/>
      </c>
      <c r="AA62" s="540" t="str">
        <f t="shared" si="144"/>
        <v/>
      </c>
      <c r="AB62" s="540" t="str">
        <f t="shared" si="144"/>
        <v/>
      </c>
      <c r="AC62" s="540" t="str">
        <f t="shared" si="144"/>
        <v/>
      </c>
      <c r="AD62" s="540" t="str">
        <f t="shared" si="144"/>
        <v/>
      </c>
      <c r="AE62" s="540" t="str">
        <f t="shared" si="144"/>
        <v/>
      </c>
      <c r="AF62" s="540" t="str">
        <f t="shared" si="144"/>
        <v/>
      </c>
      <c r="AG62" s="540" t="str">
        <f t="shared" si="144"/>
        <v/>
      </c>
      <c r="AH62" s="540" t="str">
        <f t="shared" si="144"/>
        <v/>
      </c>
      <c r="AI62" s="540" t="str">
        <f t="shared" si="144"/>
        <v/>
      </c>
      <c r="AJ62" s="540" t="str">
        <f t="shared" si="144"/>
        <v/>
      </c>
      <c r="AK62" s="747"/>
      <c r="AL62" s="540" t="str">
        <f t="shared" ref="AL62:BB62" si="145">IF(AL56="","",(AL56-AL58-AL61)*AL57/AL$7/365/$G$1)</f>
        <v/>
      </c>
      <c r="AM62" s="540" t="str">
        <f t="shared" si="145"/>
        <v/>
      </c>
      <c r="AN62" s="540" t="str">
        <f t="shared" si="145"/>
        <v/>
      </c>
      <c r="AO62" s="540" t="str">
        <f t="shared" si="145"/>
        <v/>
      </c>
      <c r="AP62" s="540" t="str">
        <f t="shared" si="145"/>
        <v/>
      </c>
      <c r="AQ62" s="540" t="str">
        <f t="shared" si="145"/>
        <v/>
      </c>
      <c r="AR62" s="540" t="str">
        <f t="shared" si="145"/>
        <v/>
      </c>
      <c r="AS62" s="540" t="str">
        <f t="shared" si="145"/>
        <v/>
      </c>
      <c r="AT62" s="540" t="str">
        <f t="shared" si="145"/>
        <v/>
      </c>
      <c r="AU62" s="540" t="str">
        <f t="shared" si="145"/>
        <v/>
      </c>
      <c r="AV62" s="540" t="str">
        <f t="shared" si="145"/>
        <v/>
      </c>
      <c r="AW62" s="540" t="str">
        <f t="shared" si="145"/>
        <v/>
      </c>
      <c r="AX62" s="540" t="str">
        <f t="shared" si="145"/>
        <v/>
      </c>
      <c r="AY62" s="540" t="str">
        <f t="shared" si="145"/>
        <v/>
      </c>
      <c r="AZ62" s="540" t="str">
        <f t="shared" si="145"/>
        <v/>
      </c>
      <c r="BA62" s="540" t="str">
        <f t="shared" si="145"/>
        <v/>
      </c>
      <c r="BB62" s="540" t="str">
        <f t="shared" si="145"/>
        <v/>
      </c>
      <c r="BC62" s="747"/>
      <c r="BD62" s="540" t="str">
        <f t="shared" ref="BD62:BT62" si="146">IF(BD56="","",(BD56-BD58-BD61)*BD57/BD$7/365/$G$1)</f>
        <v/>
      </c>
      <c r="BE62" s="540" t="str">
        <f t="shared" si="146"/>
        <v/>
      </c>
      <c r="BF62" s="540" t="str">
        <f t="shared" si="146"/>
        <v/>
      </c>
      <c r="BG62" s="540" t="str">
        <f t="shared" si="146"/>
        <v/>
      </c>
      <c r="BH62" s="540" t="str">
        <f t="shared" si="146"/>
        <v/>
      </c>
      <c r="BI62" s="540" t="str">
        <f t="shared" si="146"/>
        <v/>
      </c>
      <c r="BJ62" s="540" t="str">
        <f t="shared" si="146"/>
        <v/>
      </c>
      <c r="BK62" s="540" t="str">
        <f t="shared" si="146"/>
        <v/>
      </c>
      <c r="BL62" s="540" t="str">
        <f t="shared" si="146"/>
        <v/>
      </c>
      <c r="BM62" s="540" t="str">
        <f t="shared" si="146"/>
        <v/>
      </c>
      <c r="BN62" s="540" t="str">
        <f t="shared" si="146"/>
        <v/>
      </c>
      <c r="BO62" s="540" t="str">
        <f t="shared" si="146"/>
        <v/>
      </c>
      <c r="BP62" s="540" t="str">
        <f t="shared" si="146"/>
        <v/>
      </c>
      <c r="BQ62" s="540" t="str">
        <f t="shared" si="146"/>
        <v/>
      </c>
      <c r="BR62" s="540" t="str">
        <f t="shared" si="146"/>
        <v/>
      </c>
      <c r="BS62" s="540" t="str">
        <f t="shared" si="146"/>
        <v/>
      </c>
      <c r="BT62" s="540" t="str">
        <f t="shared" si="146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96"/>
        <v/>
      </c>
      <c r="CA62" s="748" t="str">
        <f t="shared" si="97"/>
        <v/>
      </c>
      <c r="CB62" s="748" t="str">
        <f t="shared" si="98"/>
        <v/>
      </c>
      <c r="CC62" s="749" t="str">
        <f t="shared" si="99"/>
        <v/>
      </c>
      <c r="CD62" s="399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400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1">
        <f t="shared" si="119"/>
        <v>0</v>
      </c>
      <c r="DM62" s="616">
        <f t="shared" si="120"/>
        <v>0</v>
      </c>
      <c r="DN62" s="616">
        <f t="shared" si="121"/>
        <v>0</v>
      </c>
      <c r="DO62" s="616">
        <f t="shared" si="122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726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726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96"/>
        <v/>
      </c>
      <c r="CA63" s="659" t="str">
        <f t="shared" si="97"/>
        <v/>
      </c>
      <c r="CB63" s="659" t="str">
        <f t="shared" si="98"/>
        <v/>
      </c>
      <c r="CC63" s="660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1">
        <f t="shared" si="119"/>
        <v>0</v>
      </c>
      <c r="DM63" s="616">
        <f t="shared" si="120"/>
        <v>0</v>
      </c>
      <c r="DN63" s="616">
        <f t="shared" si="121"/>
        <v>0</v>
      </c>
      <c r="DO63" s="616">
        <f t="shared" si="122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96"/>
        <v/>
      </c>
      <c r="CA64" s="659" t="str">
        <f t="shared" si="97"/>
        <v/>
      </c>
      <c r="CB64" s="659" t="str">
        <f t="shared" si="98"/>
        <v/>
      </c>
      <c r="CC64" s="660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1">
        <f t="shared" si="119"/>
        <v>0</v>
      </c>
      <c r="DM64" s="616">
        <f t="shared" si="120"/>
        <v>0</v>
      </c>
      <c r="DN64" s="616">
        <f t="shared" si="121"/>
        <v>0</v>
      </c>
      <c r="DO64" s="616">
        <f t="shared" si="122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458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458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458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96"/>
        <v/>
      </c>
      <c r="CA65" s="659" t="str">
        <f t="shared" si="97"/>
        <v/>
      </c>
      <c r="CB65" s="659" t="str">
        <f t="shared" si="98"/>
        <v/>
      </c>
      <c r="CC65" s="660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1">
        <f t="shared" si="119"/>
        <v>0</v>
      </c>
      <c r="DM65" s="616">
        <f t="shared" si="120"/>
        <v>0</v>
      </c>
      <c r="DN65" s="616">
        <f t="shared" si="121"/>
        <v>0</v>
      </c>
      <c r="DO65" s="616">
        <f t="shared" si="122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96"/>
        <v/>
      </c>
      <c r="CA66" s="659" t="str">
        <f t="shared" si="97"/>
        <v/>
      </c>
      <c r="CB66" s="659" t="str">
        <f t="shared" si="98"/>
        <v/>
      </c>
      <c r="CC66" s="660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1">
        <f t="shared" si="119"/>
        <v>0</v>
      </c>
      <c r="DM66" s="616">
        <f t="shared" si="120"/>
        <v>0</v>
      </c>
      <c r="DN66" s="616">
        <f t="shared" si="121"/>
        <v>0</v>
      </c>
      <c r="DO66" s="616">
        <f t="shared" si="122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49">IF(B65="","",B65*B66)</f>
        <v/>
      </c>
      <c r="C67" s="535" t="str">
        <f t="shared" si="149"/>
        <v/>
      </c>
      <c r="D67" s="535" t="str">
        <f t="shared" si="149"/>
        <v/>
      </c>
      <c r="E67" s="535" t="str">
        <f t="shared" si="149"/>
        <v/>
      </c>
      <c r="F67" s="535" t="str">
        <f t="shared" si="149"/>
        <v/>
      </c>
      <c r="G67" s="535" t="str">
        <f t="shared" si="149"/>
        <v/>
      </c>
      <c r="H67" s="535" t="str">
        <f t="shared" si="149"/>
        <v/>
      </c>
      <c r="I67" s="535" t="str">
        <f t="shared" si="149"/>
        <v/>
      </c>
      <c r="J67" s="535" t="str">
        <f t="shared" si="149"/>
        <v/>
      </c>
      <c r="K67" s="910" t="str">
        <f t="shared" si="149"/>
        <v/>
      </c>
      <c r="L67" s="535" t="str">
        <f t="shared" si="149"/>
        <v/>
      </c>
      <c r="M67" s="535" t="str">
        <f t="shared" si="149"/>
        <v/>
      </c>
      <c r="N67" s="535" t="str">
        <f t="shared" si="149"/>
        <v/>
      </c>
      <c r="O67" s="535" t="str">
        <f t="shared" si="149"/>
        <v/>
      </c>
      <c r="P67" s="535" t="str">
        <f t="shared" si="149"/>
        <v/>
      </c>
      <c r="Q67" s="535" t="str">
        <f t="shared" si="149"/>
        <v/>
      </c>
      <c r="R67" s="535" t="str">
        <f t="shared" si="149"/>
        <v/>
      </c>
      <c r="S67" s="541"/>
      <c r="T67" s="535" t="str">
        <f t="shared" ref="T67:AJ67" si="150">IF(T65="","",T65*T66)</f>
        <v/>
      </c>
      <c r="U67" s="535" t="str">
        <f t="shared" si="150"/>
        <v/>
      </c>
      <c r="V67" s="535" t="str">
        <f t="shared" si="150"/>
        <v/>
      </c>
      <c r="W67" s="535" t="str">
        <f t="shared" si="150"/>
        <v/>
      </c>
      <c r="X67" s="535" t="str">
        <f t="shared" si="150"/>
        <v/>
      </c>
      <c r="Y67" s="535" t="str">
        <f t="shared" si="150"/>
        <v/>
      </c>
      <c r="Z67" s="535" t="str">
        <f t="shared" si="150"/>
        <v/>
      </c>
      <c r="AA67" s="535" t="str">
        <f t="shared" si="150"/>
        <v/>
      </c>
      <c r="AB67" s="535" t="str">
        <f t="shared" si="150"/>
        <v/>
      </c>
      <c r="AC67" s="535" t="str">
        <f t="shared" si="150"/>
        <v/>
      </c>
      <c r="AD67" s="535" t="str">
        <f t="shared" si="150"/>
        <v/>
      </c>
      <c r="AE67" s="535" t="str">
        <f t="shared" si="150"/>
        <v/>
      </c>
      <c r="AF67" s="535" t="str">
        <f t="shared" si="150"/>
        <v/>
      </c>
      <c r="AG67" s="535" t="str">
        <f t="shared" si="150"/>
        <v/>
      </c>
      <c r="AH67" s="535" t="str">
        <f t="shared" si="150"/>
        <v/>
      </c>
      <c r="AI67" s="535" t="str">
        <f t="shared" si="150"/>
        <v/>
      </c>
      <c r="AJ67" s="535" t="str">
        <f t="shared" si="150"/>
        <v/>
      </c>
      <c r="AK67" s="541"/>
      <c r="AL67" s="535" t="str">
        <f t="shared" ref="AL67:BB67" si="151">IF(AL65="","",AL65*AL66)</f>
        <v/>
      </c>
      <c r="AM67" s="535" t="str">
        <f t="shared" si="151"/>
        <v/>
      </c>
      <c r="AN67" s="535" t="str">
        <f t="shared" si="151"/>
        <v/>
      </c>
      <c r="AO67" s="535" t="str">
        <f t="shared" si="151"/>
        <v/>
      </c>
      <c r="AP67" s="535" t="str">
        <f t="shared" si="151"/>
        <v/>
      </c>
      <c r="AQ67" s="535" t="str">
        <f t="shared" si="151"/>
        <v/>
      </c>
      <c r="AR67" s="535" t="str">
        <f t="shared" si="151"/>
        <v/>
      </c>
      <c r="AS67" s="535" t="str">
        <f t="shared" si="151"/>
        <v/>
      </c>
      <c r="AT67" s="535" t="str">
        <f t="shared" si="151"/>
        <v/>
      </c>
      <c r="AU67" s="535" t="str">
        <f t="shared" si="151"/>
        <v/>
      </c>
      <c r="AV67" s="535" t="str">
        <f t="shared" si="151"/>
        <v/>
      </c>
      <c r="AW67" s="535" t="str">
        <f t="shared" si="151"/>
        <v/>
      </c>
      <c r="AX67" s="535" t="str">
        <f t="shared" si="151"/>
        <v/>
      </c>
      <c r="AY67" s="535" t="str">
        <f t="shared" si="151"/>
        <v/>
      </c>
      <c r="AZ67" s="535" t="str">
        <f t="shared" si="151"/>
        <v/>
      </c>
      <c r="BA67" s="535" t="str">
        <f t="shared" si="151"/>
        <v/>
      </c>
      <c r="BB67" s="535" t="str">
        <f t="shared" si="151"/>
        <v/>
      </c>
      <c r="BC67" s="541"/>
      <c r="BD67" s="535" t="str">
        <f t="shared" ref="BD67:BT67" si="152">IF(BD65="","",BD65*BD66)</f>
        <v/>
      </c>
      <c r="BE67" s="535" t="str">
        <f t="shared" si="152"/>
        <v/>
      </c>
      <c r="BF67" s="535" t="str">
        <f t="shared" si="152"/>
        <v/>
      </c>
      <c r="BG67" s="535" t="str">
        <f t="shared" si="152"/>
        <v/>
      </c>
      <c r="BH67" s="535" t="str">
        <f t="shared" si="152"/>
        <v/>
      </c>
      <c r="BI67" s="535" t="str">
        <f t="shared" si="152"/>
        <v/>
      </c>
      <c r="BJ67" s="535" t="str">
        <f t="shared" si="152"/>
        <v/>
      </c>
      <c r="BK67" s="535" t="str">
        <f t="shared" si="152"/>
        <v/>
      </c>
      <c r="BL67" s="535" t="str">
        <f t="shared" si="152"/>
        <v/>
      </c>
      <c r="BM67" s="535" t="str">
        <f t="shared" si="152"/>
        <v/>
      </c>
      <c r="BN67" s="535" t="str">
        <f t="shared" si="152"/>
        <v/>
      </c>
      <c r="BO67" s="535" t="str">
        <f t="shared" si="152"/>
        <v/>
      </c>
      <c r="BP67" s="535" t="str">
        <f t="shared" si="152"/>
        <v/>
      </c>
      <c r="BQ67" s="535" t="str">
        <f t="shared" si="152"/>
        <v/>
      </c>
      <c r="BR67" s="535" t="str">
        <f t="shared" si="152"/>
        <v/>
      </c>
      <c r="BS67" s="535" t="str">
        <f t="shared" si="152"/>
        <v/>
      </c>
      <c r="BT67" s="535" t="str">
        <f t="shared" si="152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96"/>
        <v/>
      </c>
      <c r="CA67" s="659" t="str">
        <f t="shared" si="97"/>
        <v/>
      </c>
      <c r="CB67" s="659" t="str">
        <f t="shared" si="98"/>
        <v/>
      </c>
      <c r="CC67" s="660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1">
        <f t="shared" si="119"/>
        <v>0</v>
      </c>
      <c r="DM67" s="616">
        <f t="shared" si="120"/>
        <v>0</v>
      </c>
      <c r="DN67" s="616">
        <f t="shared" si="121"/>
        <v>0</v>
      </c>
      <c r="DO67" s="616">
        <f t="shared" si="122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96"/>
        <v/>
      </c>
      <c r="CA68" s="659" t="str">
        <f t="shared" si="97"/>
        <v/>
      </c>
      <c r="CB68" s="659" t="str">
        <f t="shared" si="98"/>
        <v/>
      </c>
      <c r="CC68" s="660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1">
        <f t="shared" si="119"/>
        <v>0</v>
      </c>
      <c r="DM68" s="616">
        <f t="shared" si="120"/>
        <v>0</v>
      </c>
      <c r="DN68" s="616">
        <f t="shared" si="121"/>
        <v>0</v>
      </c>
      <c r="DO68" s="616">
        <f t="shared" si="122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53">IF(B63="","",(B63-B65-B68)*B64/B$7/365/$G$1)</f>
        <v/>
      </c>
      <c r="C69" s="540" t="str">
        <f t="shared" si="153"/>
        <v/>
      </c>
      <c r="D69" s="540" t="str">
        <f t="shared" si="153"/>
        <v/>
      </c>
      <c r="E69" s="540" t="str">
        <f t="shared" si="153"/>
        <v/>
      </c>
      <c r="F69" s="540" t="str">
        <f t="shared" si="153"/>
        <v/>
      </c>
      <c r="G69" s="540" t="str">
        <f t="shared" si="153"/>
        <v/>
      </c>
      <c r="H69" s="540" t="str">
        <f t="shared" si="153"/>
        <v/>
      </c>
      <c r="I69" s="540" t="str">
        <f t="shared" si="153"/>
        <v/>
      </c>
      <c r="J69" s="540" t="str">
        <f t="shared" si="153"/>
        <v/>
      </c>
      <c r="K69" s="914" t="str">
        <f t="shared" si="153"/>
        <v/>
      </c>
      <c r="L69" s="540" t="str">
        <f t="shared" si="153"/>
        <v/>
      </c>
      <c r="M69" s="540" t="str">
        <f t="shared" si="153"/>
        <v/>
      </c>
      <c r="N69" s="540" t="str">
        <f t="shared" si="153"/>
        <v/>
      </c>
      <c r="O69" s="540" t="str">
        <f t="shared" si="153"/>
        <v/>
      </c>
      <c r="P69" s="540" t="str">
        <f t="shared" si="153"/>
        <v/>
      </c>
      <c r="Q69" s="540" t="str">
        <f t="shared" si="153"/>
        <v/>
      </c>
      <c r="R69" s="540" t="str">
        <f t="shared" si="153"/>
        <v/>
      </c>
      <c r="S69" s="747"/>
      <c r="T69" s="540" t="str">
        <f t="shared" ref="T69:AJ69" si="154">IF(T63="","",(T63-T65-T68)*T64/T$7/365/$G$1)</f>
        <v/>
      </c>
      <c r="U69" s="540" t="str">
        <f t="shared" si="154"/>
        <v/>
      </c>
      <c r="V69" s="540" t="str">
        <f t="shared" si="154"/>
        <v/>
      </c>
      <c r="W69" s="540" t="str">
        <f t="shared" si="154"/>
        <v/>
      </c>
      <c r="X69" s="540" t="str">
        <f t="shared" si="154"/>
        <v/>
      </c>
      <c r="Y69" s="540" t="str">
        <f t="shared" si="154"/>
        <v/>
      </c>
      <c r="Z69" s="540" t="str">
        <f t="shared" si="154"/>
        <v/>
      </c>
      <c r="AA69" s="540" t="str">
        <f t="shared" si="154"/>
        <v/>
      </c>
      <c r="AB69" s="540" t="str">
        <f t="shared" si="154"/>
        <v/>
      </c>
      <c r="AC69" s="540" t="str">
        <f t="shared" si="154"/>
        <v/>
      </c>
      <c r="AD69" s="540" t="str">
        <f t="shared" si="154"/>
        <v/>
      </c>
      <c r="AE69" s="540" t="str">
        <f t="shared" si="154"/>
        <v/>
      </c>
      <c r="AF69" s="540" t="str">
        <f t="shared" si="154"/>
        <v/>
      </c>
      <c r="AG69" s="540" t="str">
        <f t="shared" si="154"/>
        <v/>
      </c>
      <c r="AH69" s="540" t="str">
        <f t="shared" si="154"/>
        <v/>
      </c>
      <c r="AI69" s="540" t="str">
        <f t="shared" si="154"/>
        <v/>
      </c>
      <c r="AJ69" s="540" t="str">
        <f t="shared" si="154"/>
        <v/>
      </c>
      <c r="AK69" s="747"/>
      <c r="AL69" s="540" t="str">
        <f t="shared" ref="AL69:BB69" si="155">IF(AL63="","",(AL63-AL65-AL68)*AL64/AL$7/365/$G$1)</f>
        <v/>
      </c>
      <c r="AM69" s="540" t="str">
        <f t="shared" si="155"/>
        <v/>
      </c>
      <c r="AN69" s="540" t="str">
        <f t="shared" si="155"/>
        <v/>
      </c>
      <c r="AO69" s="540" t="str">
        <f t="shared" si="155"/>
        <v/>
      </c>
      <c r="AP69" s="540" t="str">
        <f t="shared" si="155"/>
        <v/>
      </c>
      <c r="AQ69" s="540" t="str">
        <f t="shared" si="155"/>
        <v/>
      </c>
      <c r="AR69" s="540" t="str">
        <f t="shared" si="155"/>
        <v/>
      </c>
      <c r="AS69" s="540" t="str">
        <f t="shared" si="155"/>
        <v/>
      </c>
      <c r="AT69" s="540" t="str">
        <f t="shared" si="155"/>
        <v/>
      </c>
      <c r="AU69" s="540" t="str">
        <f t="shared" si="155"/>
        <v/>
      </c>
      <c r="AV69" s="540" t="str">
        <f t="shared" si="155"/>
        <v/>
      </c>
      <c r="AW69" s="540" t="str">
        <f t="shared" si="155"/>
        <v/>
      </c>
      <c r="AX69" s="540" t="str">
        <f t="shared" si="155"/>
        <v/>
      </c>
      <c r="AY69" s="540" t="str">
        <f t="shared" si="155"/>
        <v/>
      </c>
      <c r="AZ69" s="540" t="str">
        <f t="shared" si="155"/>
        <v/>
      </c>
      <c r="BA69" s="540" t="str">
        <f t="shared" si="155"/>
        <v/>
      </c>
      <c r="BB69" s="540" t="str">
        <f t="shared" si="155"/>
        <v/>
      </c>
      <c r="BC69" s="747"/>
      <c r="BD69" s="540" t="str">
        <f t="shared" ref="BD69:BT69" si="156">IF(BD63="","",(BD63-BD65-BD68)*BD64/BD$7/365/$G$1)</f>
        <v/>
      </c>
      <c r="BE69" s="540" t="str">
        <f t="shared" si="156"/>
        <v/>
      </c>
      <c r="BF69" s="540" t="str">
        <f t="shared" si="156"/>
        <v/>
      </c>
      <c r="BG69" s="540" t="str">
        <f t="shared" si="156"/>
        <v/>
      </c>
      <c r="BH69" s="540" t="str">
        <f t="shared" si="156"/>
        <v/>
      </c>
      <c r="BI69" s="540" t="str">
        <f t="shared" si="156"/>
        <v/>
      </c>
      <c r="BJ69" s="540" t="str">
        <f t="shared" si="156"/>
        <v/>
      </c>
      <c r="BK69" s="540" t="str">
        <f t="shared" si="156"/>
        <v/>
      </c>
      <c r="BL69" s="540" t="str">
        <f t="shared" si="156"/>
        <v/>
      </c>
      <c r="BM69" s="540" t="str">
        <f t="shared" si="156"/>
        <v/>
      </c>
      <c r="BN69" s="540" t="str">
        <f t="shared" si="156"/>
        <v/>
      </c>
      <c r="BO69" s="540" t="str">
        <f t="shared" si="156"/>
        <v/>
      </c>
      <c r="BP69" s="540" t="str">
        <f t="shared" si="156"/>
        <v/>
      </c>
      <c r="BQ69" s="540" t="str">
        <f t="shared" si="156"/>
        <v/>
      </c>
      <c r="BR69" s="540" t="str">
        <f t="shared" si="156"/>
        <v/>
      </c>
      <c r="BS69" s="540" t="str">
        <f t="shared" si="156"/>
        <v/>
      </c>
      <c r="BT69" s="540" t="str">
        <f t="shared" si="156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96"/>
        <v/>
      </c>
      <c r="CA69" s="748" t="str">
        <f t="shared" si="97"/>
        <v/>
      </c>
      <c r="CB69" s="748" t="str">
        <f t="shared" si="98"/>
        <v/>
      </c>
      <c r="CC69" s="749" t="str">
        <f t="shared" si="99"/>
        <v/>
      </c>
      <c r="CD69" s="399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400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1">
        <f t="shared" si="119"/>
        <v>0</v>
      </c>
      <c r="DM69" s="616">
        <f t="shared" si="120"/>
        <v>0</v>
      </c>
      <c r="DN69" s="616">
        <f t="shared" si="121"/>
        <v>0</v>
      </c>
      <c r="DO69" s="616">
        <f t="shared" si="122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726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96"/>
        <v/>
      </c>
      <c r="CA70" s="659" t="str">
        <f t="shared" si="97"/>
        <v/>
      </c>
      <c r="CB70" s="659" t="str">
        <f t="shared" si="98"/>
        <v/>
      </c>
      <c r="CC70" s="660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1">
        <f t="shared" si="119"/>
        <v>0</v>
      </c>
      <c r="DM70" s="616">
        <f t="shared" si="120"/>
        <v>0</v>
      </c>
      <c r="DN70" s="616">
        <f t="shared" si="121"/>
        <v>0</v>
      </c>
      <c r="DO70" s="616">
        <f t="shared" si="122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96"/>
        <v/>
      </c>
      <c r="CA71" s="659" t="str">
        <f t="shared" si="97"/>
        <v/>
      </c>
      <c r="CB71" s="659" t="str">
        <f t="shared" si="98"/>
        <v/>
      </c>
      <c r="CC71" s="660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1">
        <f t="shared" si="119"/>
        <v>0</v>
      </c>
      <c r="DM71" s="616">
        <f t="shared" si="120"/>
        <v>0</v>
      </c>
      <c r="DN71" s="616">
        <f t="shared" si="121"/>
        <v>0</v>
      </c>
      <c r="DO71" s="616">
        <f t="shared" si="122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458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458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96"/>
        <v/>
      </c>
      <c r="CA72" s="659" t="str">
        <f t="shared" si="97"/>
        <v/>
      </c>
      <c r="CB72" s="659" t="str">
        <f t="shared" si="98"/>
        <v/>
      </c>
      <c r="CC72" s="660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1">
        <f t="shared" si="119"/>
        <v>0</v>
      </c>
      <c r="DM72" s="616">
        <f t="shared" si="120"/>
        <v>0</v>
      </c>
      <c r="DN72" s="616">
        <f t="shared" si="121"/>
        <v>0</v>
      </c>
      <c r="DO72" s="616">
        <f t="shared" si="122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96"/>
        <v/>
      </c>
      <c r="CA73" s="659" t="str">
        <f t="shared" si="97"/>
        <v/>
      </c>
      <c r="CB73" s="659" t="str">
        <f t="shared" si="98"/>
        <v/>
      </c>
      <c r="CC73" s="660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1">
        <f t="shared" si="119"/>
        <v>0</v>
      </c>
      <c r="DM73" s="616">
        <f t="shared" si="120"/>
        <v>0</v>
      </c>
      <c r="DN73" s="616">
        <f t="shared" si="121"/>
        <v>0</v>
      </c>
      <c r="DO73" s="616">
        <f t="shared" si="122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57">IF(B72="","",B72*B73)</f>
        <v/>
      </c>
      <c r="C74" s="535" t="str">
        <f t="shared" si="157"/>
        <v/>
      </c>
      <c r="D74" s="535" t="str">
        <f t="shared" si="157"/>
        <v/>
      </c>
      <c r="E74" s="535" t="str">
        <f t="shared" si="157"/>
        <v/>
      </c>
      <c r="F74" s="535" t="str">
        <f t="shared" si="157"/>
        <v/>
      </c>
      <c r="G74" s="535" t="str">
        <f t="shared" si="157"/>
        <v/>
      </c>
      <c r="H74" s="535" t="str">
        <f t="shared" si="157"/>
        <v/>
      </c>
      <c r="I74" s="535" t="str">
        <f t="shared" si="157"/>
        <v/>
      </c>
      <c r="J74" s="535" t="str">
        <f t="shared" si="157"/>
        <v/>
      </c>
      <c r="K74" s="910" t="str">
        <f t="shared" si="157"/>
        <v/>
      </c>
      <c r="L74" s="535" t="str">
        <f t="shared" si="157"/>
        <v/>
      </c>
      <c r="M74" s="535" t="str">
        <f t="shared" si="157"/>
        <v/>
      </c>
      <c r="N74" s="535" t="str">
        <f t="shared" si="157"/>
        <v/>
      </c>
      <c r="O74" s="535" t="str">
        <f t="shared" si="157"/>
        <v/>
      </c>
      <c r="P74" s="535" t="str">
        <f t="shared" si="157"/>
        <v/>
      </c>
      <c r="Q74" s="535" t="str">
        <f t="shared" si="157"/>
        <v/>
      </c>
      <c r="R74" s="535" t="str">
        <f t="shared" si="157"/>
        <v/>
      </c>
      <c r="S74" s="541"/>
      <c r="T74" s="535" t="str">
        <f t="shared" ref="T74:AJ74" si="158">IF(T72="","",T72*T73)</f>
        <v/>
      </c>
      <c r="U74" s="535" t="str">
        <f t="shared" si="158"/>
        <v/>
      </c>
      <c r="V74" s="535" t="str">
        <f t="shared" si="158"/>
        <v/>
      </c>
      <c r="W74" s="535" t="str">
        <f t="shared" si="158"/>
        <v/>
      </c>
      <c r="X74" s="535" t="str">
        <f t="shared" si="158"/>
        <v/>
      </c>
      <c r="Y74" s="535" t="str">
        <f t="shared" si="158"/>
        <v/>
      </c>
      <c r="Z74" s="535" t="str">
        <f t="shared" si="158"/>
        <v/>
      </c>
      <c r="AA74" s="535" t="str">
        <f t="shared" si="158"/>
        <v/>
      </c>
      <c r="AB74" s="535" t="str">
        <f t="shared" si="158"/>
        <v/>
      </c>
      <c r="AC74" s="535" t="str">
        <f t="shared" si="158"/>
        <v/>
      </c>
      <c r="AD74" s="535" t="str">
        <f t="shared" si="158"/>
        <v/>
      </c>
      <c r="AE74" s="535" t="str">
        <f t="shared" si="158"/>
        <v/>
      </c>
      <c r="AF74" s="535" t="str">
        <f t="shared" si="158"/>
        <v/>
      </c>
      <c r="AG74" s="535" t="str">
        <f t="shared" si="158"/>
        <v/>
      </c>
      <c r="AH74" s="535" t="str">
        <f t="shared" si="158"/>
        <v/>
      </c>
      <c r="AI74" s="535" t="str">
        <f t="shared" si="158"/>
        <v/>
      </c>
      <c r="AJ74" s="535" t="str">
        <f t="shared" si="158"/>
        <v/>
      </c>
      <c r="AK74" s="541"/>
      <c r="AL74" s="535" t="str">
        <f t="shared" ref="AL74:BB74" si="159">IF(AL72="","",AL72*AL73)</f>
        <v/>
      </c>
      <c r="AM74" s="535" t="str">
        <f t="shared" si="159"/>
        <v/>
      </c>
      <c r="AN74" s="535" t="str">
        <f t="shared" si="159"/>
        <v/>
      </c>
      <c r="AO74" s="535" t="str">
        <f t="shared" si="159"/>
        <v/>
      </c>
      <c r="AP74" s="535" t="str">
        <f t="shared" si="159"/>
        <v/>
      </c>
      <c r="AQ74" s="535" t="str">
        <f t="shared" si="159"/>
        <v/>
      </c>
      <c r="AR74" s="535" t="str">
        <f t="shared" si="159"/>
        <v/>
      </c>
      <c r="AS74" s="535" t="str">
        <f t="shared" si="159"/>
        <v/>
      </c>
      <c r="AT74" s="535" t="str">
        <f t="shared" si="159"/>
        <v/>
      </c>
      <c r="AU74" s="535" t="str">
        <f t="shared" si="159"/>
        <v/>
      </c>
      <c r="AV74" s="535" t="str">
        <f t="shared" si="159"/>
        <v/>
      </c>
      <c r="AW74" s="535" t="str">
        <f t="shared" si="159"/>
        <v/>
      </c>
      <c r="AX74" s="535" t="str">
        <f t="shared" si="159"/>
        <v/>
      </c>
      <c r="AY74" s="535" t="str">
        <f t="shared" si="159"/>
        <v/>
      </c>
      <c r="AZ74" s="535" t="str">
        <f t="shared" si="159"/>
        <v/>
      </c>
      <c r="BA74" s="535" t="str">
        <f t="shared" si="159"/>
        <v/>
      </c>
      <c r="BB74" s="535" t="str">
        <f t="shared" si="159"/>
        <v/>
      </c>
      <c r="BC74" s="541"/>
      <c r="BD74" s="535" t="str">
        <f t="shared" ref="BD74:BT74" si="160">IF(BD72="","",BD72*BD73)</f>
        <v/>
      </c>
      <c r="BE74" s="535" t="str">
        <f t="shared" si="160"/>
        <v/>
      </c>
      <c r="BF74" s="535" t="str">
        <f t="shared" si="160"/>
        <v/>
      </c>
      <c r="BG74" s="535" t="str">
        <f t="shared" si="160"/>
        <v/>
      </c>
      <c r="BH74" s="535" t="str">
        <f t="shared" si="160"/>
        <v/>
      </c>
      <c r="BI74" s="535" t="str">
        <f t="shared" si="160"/>
        <v/>
      </c>
      <c r="BJ74" s="535" t="str">
        <f t="shared" si="160"/>
        <v/>
      </c>
      <c r="BK74" s="535" t="str">
        <f t="shared" si="160"/>
        <v/>
      </c>
      <c r="BL74" s="535" t="str">
        <f t="shared" si="160"/>
        <v/>
      </c>
      <c r="BM74" s="535" t="str">
        <f t="shared" si="160"/>
        <v/>
      </c>
      <c r="BN74" s="535" t="str">
        <f t="shared" si="160"/>
        <v/>
      </c>
      <c r="BO74" s="535" t="str">
        <f t="shared" si="160"/>
        <v/>
      </c>
      <c r="BP74" s="535" t="str">
        <f t="shared" si="160"/>
        <v/>
      </c>
      <c r="BQ74" s="535" t="str">
        <f t="shared" si="160"/>
        <v/>
      </c>
      <c r="BR74" s="535" t="str">
        <f t="shared" si="160"/>
        <v/>
      </c>
      <c r="BS74" s="535" t="str">
        <f t="shared" si="160"/>
        <v/>
      </c>
      <c r="BT74" s="535" t="str">
        <f t="shared" si="160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96"/>
        <v/>
      </c>
      <c r="CA74" s="659" t="str">
        <f t="shared" si="97"/>
        <v/>
      </c>
      <c r="CB74" s="659" t="str">
        <f t="shared" si="98"/>
        <v/>
      </c>
      <c r="CC74" s="660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1">
        <f t="shared" si="119"/>
        <v>0</v>
      </c>
      <c r="DM74" s="616">
        <f t="shared" si="120"/>
        <v>0</v>
      </c>
      <c r="DN74" s="616">
        <f t="shared" si="121"/>
        <v>0</v>
      </c>
      <c r="DO74" s="616">
        <f t="shared" si="122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96"/>
        <v/>
      </c>
      <c r="CA75" s="659" t="str">
        <f t="shared" si="97"/>
        <v/>
      </c>
      <c r="CB75" s="659" t="str">
        <f t="shared" si="98"/>
        <v/>
      </c>
      <c r="CC75" s="660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1">
        <f t="shared" si="119"/>
        <v>0</v>
      </c>
      <c r="DM75" s="616">
        <f t="shared" si="120"/>
        <v>0</v>
      </c>
      <c r="DN75" s="616">
        <f t="shared" si="121"/>
        <v>0</v>
      </c>
      <c r="DO75" s="616">
        <f t="shared" si="122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61">IF(B70="","",(B70-B72-B75)*B71/B$7/365/$G$1)</f>
        <v/>
      </c>
      <c r="C76" s="540" t="str">
        <f t="shared" si="161"/>
        <v/>
      </c>
      <c r="D76" s="540" t="str">
        <f t="shared" si="161"/>
        <v/>
      </c>
      <c r="E76" s="540" t="str">
        <f t="shared" si="161"/>
        <v/>
      </c>
      <c r="F76" s="540" t="str">
        <f t="shared" si="161"/>
        <v/>
      </c>
      <c r="G76" s="540" t="str">
        <f t="shared" si="161"/>
        <v/>
      </c>
      <c r="H76" s="540" t="str">
        <f t="shared" si="161"/>
        <v/>
      </c>
      <c r="I76" s="540" t="str">
        <f t="shared" si="161"/>
        <v/>
      </c>
      <c r="J76" s="540" t="str">
        <f t="shared" si="161"/>
        <v/>
      </c>
      <c r="K76" s="914" t="str">
        <f t="shared" si="161"/>
        <v/>
      </c>
      <c r="L76" s="540" t="str">
        <f t="shared" si="161"/>
        <v/>
      </c>
      <c r="M76" s="540" t="str">
        <f t="shared" si="161"/>
        <v/>
      </c>
      <c r="N76" s="540" t="str">
        <f t="shared" si="161"/>
        <v/>
      </c>
      <c r="O76" s="540" t="str">
        <f t="shared" si="161"/>
        <v/>
      </c>
      <c r="P76" s="540" t="str">
        <f t="shared" si="161"/>
        <v/>
      </c>
      <c r="Q76" s="540" t="str">
        <f t="shared" si="161"/>
        <v/>
      </c>
      <c r="R76" s="540" t="str">
        <f t="shared" si="161"/>
        <v/>
      </c>
      <c r="S76" s="747"/>
      <c r="T76" s="540" t="str">
        <f t="shared" ref="T76:AJ76" si="162">IF(T70="","",(T70-T72-T75)*T71/T$7/365/$G$1)</f>
        <v/>
      </c>
      <c r="U76" s="540" t="str">
        <f t="shared" si="162"/>
        <v/>
      </c>
      <c r="V76" s="540" t="str">
        <f t="shared" si="162"/>
        <v/>
      </c>
      <c r="W76" s="540" t="str">
        <f t="shared" si="162"/>
        <v/>
      </c>
      <c r="X76" s="540" t="str">
        <f t="shared" si="162"/>
        <v/>
      </c>
      <c r="Y76" s="540" t="str">
        <f t="shared" si="162"/>
        <v/>
      </c>
      <c r="Z76" s="540" t="str">
        <f t="shared" si="162"/>
        <v/>
      </c>
      <c r="AA76" s="540" t="str">
        <f t="shared" si="162"/>
        <v/>
      </c>
      <c r="AB76" s="540" t="str">
        <f t="shared" si="162"/>
        <v/>
      </c>
      <c r="AC76" s="540" t="str">
        <f t="shared" si="162"/>
        <v/>
      </c>
      <c r="AD76" s="540" t="str">
        <f t="shared" si="162"/>
        <v/>
      </c>
      <c r="AE76" s="540" t="str">
        <f t="shared" si="162"/>
        <v/>
      </c>
      <c r="AF76" s="540" t="str">
        <f t="shared" si="162"/>
        <v/>
      </c>
      <c r="AG76" s="540" t="str">
        <f t="shared" si="162"/>
        <v/>
      </c>
      <c r="AH76" s="540" t="str">
        <f t="shared" si="162"/>
        <v/>
      </c>
      <c r="AI76" s="540" t="str">
        <f t="shared" si="162"/>
        <v/>
      </c>
      <c r="AJ76" s="540" t="str">
        <f t="shared" si="162"/>
        <v/>
      </c>
      <c r="AK76" s="747"/>
      <c r="AL76" s="540" t="str">
        <f t="shared" ref="AL76:BB76" si="163">IF(AL70="","",(AL70-AL72-AL75)*AL71/AL$7/365/$G$1)</f>
        <v/>
      </c>
      <c r="AM76" s="540" t="str">
        <f t="shared" si="163"/>
        <v/>
      </c>
      <c r="AN76" s="540" t="str">
        <f t="shared" si="163"/>
        <v/>
      </c>
      <c r="AO76" s="540" t="str">
        <f t="shared" si="163"/>
        <v/>
      </c>
      <c r="AP76" s="540" t="str">
        <f t="shared" si="163"/>
        <v/>
      </c>
      <c r="AQ76" s="540" t="str">
        <f t="shared" si="163"/>
        <v/>
      </c>
      <c r="AR76" s="540" t="str">
        <f t="shared" si="163"/>
        <v/>
      </c>
      <c r="AS76" s="540" t="str">
        <f t="shared" si="163"/>
        <v/>
      </c>
      <c r="AT76" s="540" t="str">
        <f t="shared" si="163"/>
        <v/>
      </c>
      <c r="AU76" s="540" t="str">
        <f t="shared" si="163"/>
        <v/>
      </c>
      <c r="AV76" s="540" t="str">
        <f t="shared" si="163"/>
        <v/>
      </c>
      <c r="AW76" s="540" t="str">
        <f t="shared" si="163"/>
        <v/>
      </c>
      <c r="AX76" s="540" t="str">
        <f t="shared" si="163"/>
        <v/>
      </c>
      <c r="AY76" s="540" t="str">
        <f t="shared" si="163"/>
        <v/>
      </c>
      <c r="AZ76" s="540" t="str">
        <f t="shared" si="163"/>
        <v/>
      </c>
      <c r="BA76" s="540" t="str">
        <f t="shared" si="163"/>
        <v/>
      </c>
      <c r="BB76" s="540" t="str">
        <f t="shared" si="163"/>
        <v/>
      </c>
      <c r="BC76" s="747"/>
      <c r="BD76" s="540" t="str">
        <f t="shared" ref="BD76:BT76" si="164">IF(BD70="","",(BD70-BD72-BD75)*BD71/BD$7/365/$G$1)</f>
        <v/>
      </c>
      <c r="BE76" s="540" t="str">
        <f t="shared" si="164"/>
        <v/>
      </c>
      <c r="BF76" s="540" t="str">
        <f t="shared" si="164"/>
        <v/>
      </c>
      <c r="BG76" s="540" t="str">
        <f t="shared" si="164"/>
        <v/>
      </c>
      <c r="BH76" s="540" t="str">
        <f t="shared" si="164"/>
        <v/>
      </c>
      <c r="BI76" s="540" t="str">
        <f t="shared" si="164"/>
        <v/>
      </c>
      <c r="BJ76" s="540" t="str">
        <f t="shared" si="164"/>
        <v/>
      </c>
      <c r="BK76" s="540" t="str">
        <f t="shared" si="164"/>
        <v/>
      </c>
      <c r="BL76" s="540" t="str">
        <f t="shared" si="164"/>
        <v/>
      </c>
      <c r="BM76" s="540" t="str">
        <f t="shared" si="164"/>
        <v/>
      </c>
      <c r="BN76" s="540" t="str">
        <f t="shared" si="164"/>
        <v/>
      </c>
      <c r="BO76" s="540" t="str">
        <f t="shared" si="164"/>
        <v/>
      </c>
      <c r="BP76" s="540" t="str">
        <f t="shared" si="164"/>
        <v/>
      </c>
      <c r="BQ76" s="540" t="str">
        <f t="shared" si="164"/>
        <v/>
      </c>
      <c r="BR76" s="540" t="str">
        <f t="shared" si="164"/>
        <v/>
      </c>
      <c r="BS76" s="540" t="str">
        <f t="shared" si="164"/>
        <v/>
      </c>
      <c r="BT76" s="540" t="str">
        <f t="shared" si="164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96"/>
        <v/>
      </c>
      <c r="CA76" s="748" t="str">
        <f t="shared" si="97"/>
        <v/>
      </c>
      <c r="CB76" s="748" t="str">
        <f t="shared" si="98"/>
        <v/>
      </c>
      <c r="CC76" s="749" t="str">
        <f t="shared" si="99"/>
        <v/>
      </c>
      <c r="CD76" s="399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400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1">
        <f t="shared" si="119"/>
        <v>0</v>
      </c>
      <c r="DM76" s="616">
        <f t="shared" si="120"/>
        <v>0</v>
      </c>
      <c r="DN76" s="616">
        <f t="shared" si="121"/>
        <v>0</v>
      </c>
      <c r="DO76" s="616">
        <f t="shared" si="122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726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726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726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96"/>
        <v/>
      </c>
      <c r="CA77" s="659" t="str">
        <f t="shared" si="97"/>
        <v/>
      </c>
      <c r="CB77" s="659" t="str">
        <f t="shared" si="98"/>
        <v/>
      </c>
      <c r="CC77" s="660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1">
        <f t="shared" si="119"/>
        <v>0</v>
      </c>
      <c r="DM77" s="616">
        <f t="shared" si="120"/>
        <v>0</v>
      </c>
      <c r="DN77" s="616">
        <f t="shared" si="121"/>
        <v>0</v>
      </c>
      <c r="DO77" s="616">
        <f t="shared" si="122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96"/>
        <v/>
      </c>
      <c r="CA78" s="659" t="str">
        <f t="shared" si="97"/>
        <v/>
      </c>
      <c r="CB78" s="659" t="str">
        <f t="shared" si="98"/>
        <v/>
      </c>
      <c r="CC78" s="660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1">
        <f t="shared" si="119"/>
        <v>0</v>
      </c>
      <c r="DM78" s="616">
        <f t="shared" si="120"/>
        <v>0</v>
      </c>
      <c r="DN78" s="616">
        <f t="shared" si="121"/>
        <v>0</v>
      </c>
      <c r="DO78" s="616">
        <f t="shared" si="122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96"/>
        <v/>
      </c>
      <c r="CA79" s="659" t="str">
        <f t="shared" si="97"/>
        <v/>
      </c>
      <c r="CB79" s="659" t="str">
        <f t="shared" si="98"/>
        <v/>
      </c>
      <c r="CC79" s="660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1">
        <f t="shared" si="119"/>
        <v>0</v>
      </c>
      <c r="DM79" s="616">
        <f t="shared" si="120"/>
        <v>0</v>
      </c>
      <c r="DN79" s="616">
        <f t="shared" si="121"/>
        <v>0</v>
      </c>
      <c r="DO79" s="616">
        <f t="shared" si="122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96"/>
        <v/>
      </c>
      <c r="CA80" s="659" t="str">
        <f t="shared" si="97"/>
        <v/>
      </c>
      <c r="CB80" s="659" t="str">
        <f t="shared" si="98"/>
        <v/>
      </c>
      <c r="CC80" s="660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1">
        <f t="shared" si="119"/>
        <v>0</v>
      </c>
      <c r="DM80" s="616">
        <f t="shared" si="120"/>
        <v>0</v>
      </c>
      <c r="DN80" s="616">
        <f t="shared" si="121"/>
        <v>0</v>
      </c>
      <c r="DO80" s="616">
        <f t="shared" si="122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66">IF(B79="","",B79*B80)</f>
        <v/>
      </c>
      <c r="C81" s="535" t="str">
        <f t="shared" si="166"/>
        <v/>
      </c>
      <c r="D81" s="535" t="str">
        <f t="shared" si="166"/>
        <v/>
      </c>
      <c r="E81" s="535" t="str">
        <f t="shared" si="166"/>
        <v/>
      </c>
      <c r="F81" s="535" t="str">
        <f t="shared" si="166"/>
        <v/>
      </c>
      <c r="G81" s="535" t="str">
        <f t="shared" si="166"/>
        <v/>
      </c>
      <c r="H81" s="535" t="str">
        <f t="shared" si="166"/>
        <v/>
      </c>
      <c r="I81" s="535" t="str">
        <f t="shared" si="166"/>
        <v/>
      </c>
      <c r="J81" s="535" t="str">
        <f t="shared" si="166"/>
        <v/>
      </c>
      <c r="K81" s="910" t="str">
        <f t="shared" si="166"/>
        <v/>
      </c>
      <c r="L81" s="535" t="str">
        <f t="shared" si="166"/>
        <v/>
      </c>
      <c r="M81" s="535" t="str">
        <f t="shared" si="166"/>
        <v/>
      </c>
      <c r="N81" s="535" t="str">
        <f t="shared" si="166"/>
        <v/>
      </c>
      <c r="O81" s="535" t="str">
        <f t="shared" si="166"/>
        <v/>
      </c>
      <c r="P81" s="535" t="str">
        <f t="shared" si="166"/>
        <v/>
      </c>
      <c r="Q81" s="535" t="str">
        <f t="shared" si="166"/>
        <v/>
      </c>
      <c r="R81" s="535" t="str">
        <f t="shared" si="166"/>
        <v/>
      </c>
      <c r="S81" s="541"/>
      <c r="T81" s="535" t="str">
        <f t="shared" ref="T81:AJ81" si="167">IF(T79="","",T79*T80)</f>
        <v/>
      </c>
      <c r="U81" s="535" t="str">
        <f t="shared" si="167"/>
        <v/>
      </c>
      <c r="V81" s="535" t="str">
        <f t="shared" si="167"/>
        <v/>
      </c>
      <c r="W81" s="535" t="str">
        <f t="shared" si="167"/>
        <v/>
      </c>
      <c r="X81" s="535" t="str">
        <f t="shared" si="167"/>
        <v/>
      </c>
      <c r="Y81" s="535" t="str">
        <f t="shared" si="167"/>
        <v/>
      </c>
      <c r="Z81" s="535" t="str">
        <f t="shared" si="167"/>
        <v/>
      </c>
      <c r="AA81" s="535" t="str">
        <f t="shared" si="167"/>
        <v/>
      </c>
      <c r="AB81" s="535" t="str">
        <f t="shared" si="167"/>
        <v/>
      </c>
      <c r="AC81" s="535" t="str">
        <f t="shared" si="167"/>
        <v/>
      </c>
      <c r="AD81" s="535" t="str">
        <f t="shared" si="167"/>
        <v/>
      </c>
      <c r="AE81" s="535" t="str">
        <f t="shared" si="167"/>
        <v/>
      </c>
      <c r="AF81" s="535" t="str">
        <f t="shared" si="167"/>
        <v/>
      </c>
      <c r="AG81" s="535" t="str">
        <f t="shared" si="167"/>
        <v/>
      </c>
      <c r="AH81" s="535" t="str">
        <f t="shared" si="167"/>
        <v/>
      </c>
      <c r="AI81" s="535" t="str">
        <f t="shared" si="167"/>
        <v/>
      </c>
      <c r="AJ81" s="535" t="str">
        <f t="shared" si="167"/>
        <v/>
      </c>
      <c r="AK81" s="541"/>
      <c r="AL81" s="535" t="str">
        <f t="shared" ref="AL81:BB81" si="168">IF(AL79="","",AL79*AL80)</f>
        <v/>
      </c>
      <c r="AM81" s="535" t="str">
        <f t="shared" si="168"/>
        <v/>
      </c>
      <c r="AN81" s="535" t="str">
        <f t="shared" si="168"/>
        <v/>
      </c>
      <c r="AO81" s="535" t="str">
        <f t="shared" si="168"/>
        <v/>
      </c>
      <c r="AP81" s="535" t="str">
        <f t="shared" si="168"/>
        <v/>
      </c>
      <c r="AQ81" s="535" t="str">
        <f t="shared" si="168"/>
        <v/>
      </c>
      <c r="AR81" s="535" t="str">
        <f t="shared" si="168"/>
        <v/>
      </c>
      <c r="AS81" s="535" t="str">
        <f t="shared" si="168"/>
        <v/>
      </c>
      <c r="AT81" s="535" t="str">
        <f t="shared" si="168"/>
        <v/>
      </c>
      <c r="AU81" s="535" t="str">
        <f t="shared" si="168"/>
        <v/>
      </c>
      <c r="AV81" s="535" t="str">
        <f t="shared" si="168"/>
        <v/>
      </c>
      <c r="AW81" s="535" t="str">
        <f t="shared" si="168"/>
        <v/>
      </c>
      <c r="AX81" s="535" t="str">
        <f t="shared" si="168"/>
        <v/>
      </c>
      <c r="AY81" s="535" t="str">
        <f t="shared" si="168"/>
        <v/>
      </c>
      <c r="AZ81" s="535" t="str">
        <f t="shared" si="168"/>
        <v/>
      </c>
      <c r="BA81" s="535" t="str">
        <f t="shared" si="168"/>
        <v/>
      </c>
      <c r="BB81" s="535" t="str">
        <f t="shared" si="168"/>
        <v/>
      </c>
      <c r="BC81" s="541"/>
      <c r="BD81" s="535" t="str">
        <f t="shared" ref="BD81:BT81" si="169">IF(BD79="","",BD79*BD80)</f>
        <v/>
      </c>
      <c r="BE81" s="535" t="str">
        <f t="shared" si="169"/>
        <v/>
      </c>
      <c r="BF81" s="535" t="str">
        <f t="shared" si="169"/>
        <v/>
      </c>
      <c r="BG81" s="535" t="str">
        <f t="shared" si="169"/>
        <v/>
      </c>
      <c r="BH81" s="535" t="str">
        <f t="shared" si="169"/>
        <v/>
      </c>
      <c r="BI81" s="535" t="str">
        <f t="shared" si="169"/>
        <v/>
      </c>
      <c r="BJ81" s="535" t="str">
        <f t="shared" si="169"/>
        <v/>
      </c>
      <c r="BK81" s="535" t="str">
        <f t="shared" si="169"/>
        <v/>
      </c>
      <c r="BL81" s="535" t="str">
        <f t="shared" si="169"/>
        <v/>
      </c>
      <c r="BM81" s="535" t="str">
        <f t="shared" si="169"/>
        <v/>
      </c>
      <c r="BN81" s="535" t="str">
        <f t="shared" si="169"/>
        <v/>
      </c>
      <c r="BO81" s="535" t="str">
        <f t="shared" si="169"/>
        <v/>
      </c>
      <c r="BP81" s="535" t="str">
        <f t="shared" si="169"/>
        <v/>
      </c>
      <c r="BQ81" s="535" t="str">
        <f t="shared" si="169"/>
        <v/>
      </c>
      <c r="BR81" s="535" t="str">
        <f t="shared" si="169"/>
        <v/>
      </c>
      <c r="BS81" s="535" t="str">
        <f t="shared" si="169"/>
        <v/>
      </c>
      <c r="BT81" s="535" t="str">
        <f t="shared" si="169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96"/>
        <v/>
      </c>
      <c r="CA81" s="659" t="str">
        <f t="shared" si="97"/>
        <v/>
      </c>
      <c r="CB81" s="659" t="str">
        <f t="shared" si="98"/>
        <v/>
      </c>
      <c r="CC81" s="660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1">
        <f t="shared" si="119"/>
        <v>0</v>
      </c>
      <c r="DM81" s="616">
        <f t="shared" si="120"/>
        <v>0</v>
      </c>
      <c r="DN81" s="616">
        <f t="shared" si="121"/>
        <v>0</v>
      </c>
      <c r="DO81" s="616">
        <f t="shared" si="122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419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419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419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96"/>
        <v/>
      </c>
      <c r="CA82" s="659" t="str">
        <f t="shared" si="97"/>
        <v/>
      </c>
      <c r="CB82" s="659" t="str">
        <f t="shared" si="98"/>
        <v/>
      </c>
      <c r="CC82" s="660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1">
        <f t="shared" si="119"/>
        <v>0</v>
      </c>
      <c r="DM82" s="616">
        <f t="shared" si="120"/>
        <v>0</v>
      </c>
      <c r="DN82" s="616">
        <f t="shared" si="121"/>
        <v>0</v>
      </c>
      <c r="DO82" s="616">
        <f t="shared" si="122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70">IF(B77="","",(B77-B79-B82)*B78/B$7/365/$G$1)</f>
        <v/>
      </c>
      <c r="C83" s="540" t="str">
        <f t="shared" si="170"/>
        <v/>
      </c>
      <c r="D83" s="540" t="str">
        <f t="shared" si="170"/>
        <v/>
      </c>
      <c r="E83" s="540" t="str">
        <f t="shared" si="170"/>
        <v/>
      </c>
      <c r="F83" s="540" t="str">
        <f t="shared" si="170"/>
        <v/>
      </c>
      <c r="G83" s="540" t="str">
        <f t="shared" si="170"/>
        <v/>
      </c>
      <c r="H83" s="540" t="str">
        <f t="shared" si="170"/>
        <v/>
      </c>
      <c r="I83" s="540" t="str">
        <f t="shared" si="170"/>
        <v/>
      </c>
      <c r="J83" s="540" t="str">
        <f t="shared" si="170"/>
        <v/>
      </c>
      <c r="K83" s="914" t="str">
        <f t="shared" si="170"/>
        <v/>
      </c>
      <c r="L83" s="540" t="str">
        <f t="shared" si="170"/>
        <v/>
      </c>
      <c r="M83" s="540" t="str">
        <f t="shared" si="170"/>
        <v/>
      </c>
      <c r="N83" s="540" t="str">
        <f t="shared" si="170"/>
        <v/>
      </c>
      <c r="O83" s="540" t="str">
        <f t="shared" si="170"/>
        <v/>
      </c>
      <c r="P83" s="540" t="str">
        <f t="shared" si="170"/>
        <v/>
      </c>
      <c r="Q83" s="540" t="str">
        <f t="shared" si="170"/>
        <v/>
      </c>
      <c r="R83" s="540" t="str">
        <f t="shared" si="170"/>
        <v/>
      </c>
      <c r="S83" s="747"/>
      <c r="T83" s="540" t="str">
        <f t="shared" ref="T83:AJ83" si="171">IF(T77="","",(T77-T79-T82)*T78/T$7/365/$G$1)</f>
        <v/>
      </c>
      <c r="U83" s="540" t="str">
        <f t="shared" si="171"/>
        <v/>
      </c>
      <c r="V83" s="540" t="str">
        <f t="shared" si="171"/>
        <v/>
      </c>
      <c r="W83" s="540" t="str">
        <f t="shared" si="171"/>
        <v/>
      </c>
      <c r="X83" s="540" t="str">
        <f t="shared" si="171"/>
        <v/>
      </c>
      <c r="Y83" s="540" t="str">
        <f t="shared" si="171"/>
        <v/>
      </c>
      <c r="Z83" s="540" t="str">
        <f t="shared" si="171"/>
        <v/>
      </c>
      <c r="AA83" s="540" t="str">
        <f t="shared" si="171"/>
        <v/>
      </c>
      <c r="AB83" s="540" t="str">
        <f t="shared" si="171"/>
        <v/>
      </c>
      <c r="AC83" s="540" t="str">
        <f t="shared" si="171"/>
        <v/>
      </c>
      <c r="AD83" s="540" t="str">
        <f t="shared" si="171"/>
        <v/>
      </c>
      <c r="AE83" s="540" t="str">
        <f t="shared" si="171"/>
        <v/>
      </c>
      <c r="AF83" s="540" t="str">
        <f t="shared" si="171"/>
        <v/>
      </c>
      <c r="AG83" s="540" t="str">
        <f t="shared" si="171"/>
        <v/>
      </c>
      <c r="AH83" s="540" t="str">
        <f t="shared" si="171"/>
        <v/>
      </c>
      <c r="AI83" s="540" t="str">
        <f t="shared" si="171"/>
        <v/>
      </c>
      <c r="AJ83" s="540" t="str">
        <f t="shared" si="171"/>
        <v/>
      </c>
      <c r="AK83" s="747"/>
      <c r="AL83" s="540" t="str">
        <f t="shared" ref="AL83:BB83" si="172">IF(AL77="","",(AL77-AL79-AL82)*AL78/AL$7/365/$G$1)</f>
        <v/>
      </c>
      <c r="AM83" s="540" t="str">
        <f t="shared" si="172"/>
        <v/>
      </c>
      <c r="AN83" s="540" t="str">
        <f t="shared" si="172"/>
        <v/>
      </c>
      <c r="AO83" s="540" t="str">
        <f t="shared" si="172"/>
        <v/>
      </c>
      <c r="AP83" s="540" t="str">
        <f t="shared" si="172"/>
        <v/>
      </c>
      <c r="AQ83" s="540" t="str">
        <f t="shared" si="172"/>
        <v/>
      </c>
      <c r="AR83" s="540" t="str">
        <f t="shared" si="172"/>
        <v/>
      </c>
      <c r="AS83" s="540" t="str">
        <f t="shared" si="172"/>
        <v/>
      </c>
      <c r="AT83" s="540" t="str">
        <f t="shared" si="172"/>
        <v/>
      </c>
      <c r="AU83" s="540" t="str">
        <f t="shared" si="172"/>
        <v/>
      </c>
      <c r="AV83" s="540" t="str">
        <f t="shared" si="172"/>
        <v/>
      </c>
      <c r="AW83" s="540" t="str">
        <f t="shared" si="172"/>
        <v/>
      </c>
      <c r="AX83" s="540" t="str">
        <f t="shared" si="172"/>
        <v/>
      </c>
      <c r="AY83" s="540" t="str">
        <f t="shared" si="172"/>
        <v/>
      </c>
      <c r="AZ83" s="540" t="str">
        <f t="shared" si="172"/>
        <v/>
      </c>
      <c r="BA83" s="540" t="str">
        <f t="shared" si="172"/>
        <v/>
      </c>
      <c r="BB83" s="540" t="str">
        <f t="shared" si="172"/>
        <v/>
      </c>
      <c r="BC83" s="747"/>
      <c r="BD83" s="540" t="str">
        <f t="shared" ref="BD83:BT83" si="173">IF(BD77="","",(BD77-BD79-BD82)*BD78/BD$7/365/$G$1)</f>
        <v/>
      </c>
      <c r="BE83" s="540" t="str">
        <f t="shared" si="173"/>
        <v/>
      </c>
      <c r="BF83" s="540" t="str">
        <f t="shared" si="173"/>
        <v/>
      </c>
      <c r="BG83" s="540" t="str">
        <f t="shared" si="173"/>
        <v/>
      </c>
      <c r="BH83" s="540" t="str">
        <f t="shared" si="173"/>
        <v/>
      </c>
      <c r="BI83" s="540" t="str">
        <f t="shared" si="173"/>
        <v/>
      </c>
      <c r="BJ83" s="540" t="str">
        <f t="shared" si="173"/>
        <v/>
      </c>
      <c r="BK83" s="540" t="str">
        <f t="shared" si="173"/>
        <v/>
      </c>
      <c r="BL83" s="540" t="str">
        <f t="shared" si="173"/>
        <v/>
      </c>
      <c r="BM83" s="540" t="str">
        <f t="shared" si="173"/>
        <v/>
      </c>
      <c r="BN83" s="540" t="str">
        <f t="shared" si="173"/>
        <v/>
      </c>
      <c r="BO83" s="540" t="str">
        <f t="shared" si="173"/>
        <v/>
      </c>
      <c r="BP83" s="540" t="str">
        <f t="shared" si="173"/>
        <v/>
      </c>
      <c r="BQ83" s="540" t="str">
        <f t="shared" si="173"/>
        <v/>
      </c>
      <c r="BR83" s="540" t="str">
        <f t="shared" si="173"/>
        <v/>
      </c>
      <c r="BS83" s="540" t="str">
        <f t="shared" si="173"/>
        <v/>
      </c>
      <c r="BT83" s="540" t="str">
        <f t="shared" si="173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96"/>
        <v/>
      </c>
      <c r="CA83" s="748" t="str">
        <f t="shared" si="97"/>
        <v/>
      </c>
      <c r="CB83" s="748" t="str">
        <f t="shared" si="98"/>
        <v/>
      </c>
      <c r="CC83" s="749" t="str">
        <f t="shared" si="99"/>
        <v/>
      </c>
      <c r="CD83" s="399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400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1">
        <f t="shared" si="119"/>
        <v>0</v>
      </c>
      <c r="DM83" s="616">
        <f t="shared" si="120"/>
        <v>0</v>
      </c>
      <c r="DN83" s="616">
        <f t="shared" si="121"/>
        <v>0</v>
      </c>
      <c r="DO83" s="616">
        <f t="shared" si="122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74">SUM(B53,B60,B67,B74,B81)</f>
        <v>0</v>
      </c>
      <c r="C84" s="672">
        <f t="shared" si="174"/>
        <v>0</v>
      </c>
      <c r="D84" s="672">
        <f t="shared" si="174"/>
        <v>0</v>
      </c>
      <c r="E84" s="672">
        <f t="shared" si="174"/>
        <v>0</v>
      </c>
      <c r="F84" s="672">
        <f t="shared" si="174"/>
        <v>0</v>
      </c>
      <c r="G84" s="672">
        <f t="shared" si="174"/>
        <v>0</v>
      </c>
      <c r="H84" s="672">
        <f t="shared" si="174"/>
        <v>0</v>
      </c>
      <c r="I84" s="672">
        <f t="shared" si="174"/>
        <v>0</v>
      </c>
      <c r="J84" s="672">
        <f t="shared" si="174"/>
        <v>0</v>
      </c>
      <c r="K84" s="672">
        <f t="shared" si="174"/>
        <v>0</v>
      </c>
      <c r="L84" s="672">
        <f t="shared" si="174"/>
        <v>0</v>
      </c>
      <c r="M84" s="672">
        <f t="shared" si="174"/>
        <v>0</v>
      </c>
      <c r="N84" s="672">
        <f t="shared" si="174"/>
        <v>0</v>
      </c>
      <c r="O84" s="672">
        <f t="shared" si="174"/>
        <v>0</v>
      </c>
      <c r="P84" s="672">
        <f t="shared" si="174"/>
        <v>0</v>
      </c>
      <c r="Q84" s="672">
        <f t="shared" si="174"/>
        <v>0</v>
      </c>
      <c r="R84" s="672">
        <f t="shared" si="174"/>
        <v>0</v>
      </c>
      <c r="S84" s="755"/>
      <c r="T84" s="672">
        <f t="shared" ref="T84:AJ84" si="175">SUM(T53,T60,T67,T74,T81)</f>
        <v>0</v>
      </c>
      <c r="U84" s="672">
        <f t="shared" si="175"/>
        <v>0</v>
      </c>
      <c r="V84" s="672">
        <f t="shared" si="175"/>
        <v>0</v>
      </c>
      <c r="W84" s="672">
        <f t="shared" si="175"/>
        <v>0</v>
      </c>
      <c r="X84" s="672">
        <f t="shared" si="175"/>
        <v>0</v>
      </c>
      <c r="Y84" s="672">
        <f t="shared" si="175"/>
        <v>0</v>
      </c>
      <c r="Z84" s="672">
        <f t="shared" si="175"/>
        <v>0</v>
      </c>
      <c r="AA84" s="672">
        <f t="shared" si="175"/>
        <v>0</v>
      </c>
      <c r="AB84" s="672">
        <f t="shared" si="175"/>
        <v>0</v>
      </c>
      <c r="AC84" s="672">
        <f t="shared" si="175"/>
        <v>0</v>
      </c>
      <c r="AD84" s="672">
        <f t="shared" si="175"/>
        <v>0</v>
      </c>
      <c r="AE84" s="672">
        <f t="shared" si="175"/>
        <v>0</v>
      </c>
      <c r="AF84" s="672">
        <f t="shared" si="175"/>
        <v>0</v>
      </c>
      <c r="AG84" s="672">
        <f t="shared" si="175"/>
        <v>0</v>
      </c>
      <c r="AH84" s="672">
        <f t="shared" si="175"/>
        <v>0</v>
      </c>
      <c r="AI84" s="672">
        <f t="shared" si="175"/>
        <v>0</v>
      </c>
      <c r="AJ84" s="672">
        <f t="shared" si="175"/>
        <v>0</v>
      </c>
      <c r="AK84" s="755"/>
      <c r="AL84" s="672">
        <f t="shared" ref="AL84:BB84" si="176">SUM(AL53,AL60,AL67,AL74,AL81)</f>
        <v>0</v>
      </c>
      <c r="AM84" s="672">
        <f t="shared" si="176"/>
        <v>0</v>
      </c>
      <c r="AN84" s="672">
        <f t="shared" si="176"/>
        <v>0</v>
      </c>
      <c r="AO84" s="672">
        <f t="shared" si="176"/>
        <v>0</v>
      </c>
      <c r="AP84" s="672">
        <f t="shared" si="176"/>
        <v>0</v>
      </c>
      <c r="AQ84" s="672">
        <f t="shared" si="176"/>
        <v>0</v>
      </c>
      <c r="AR84" s="672">
        <f t="shared" si="176"/>
        <v>0</v>
      </c>
      <c r="AS84" s="672">
        <f t="shared" si="176"/>
        <v>0</v>
      </c>
      <c r="AT84" s="672">
        <f t="shared" si="176"/>
        <v>0</v>
      </c>
      <c r="AU84" s="672">
        <f t="shared" si="176"/>
        <v>0</v>
      </c>
      <c r="AV84" s="672">
        <f t="shared" si="176"/>
        <v>0</v>
      </c>
      <c r="AW84" s="672">
        <f t="shared" si="176"/>
        <v>0</v>
      </c>
      <c r="AX84" s="672">
        <f t="shared" si="176"/>
        <v>0</v>
      </c>
      <c r="AY84" s="672">
        <f t="shared" si="176"/>
        <v>0</v>
      </c>
      <c r="AZ84" s="672">
        <f t="shared" si="176"/>
        <v>0</v>
      </c>
      <c r="BA84" s="672">
        <f t="shared" si="176"/>
        <v>0</v>
      </c>
      <c r="BB84" s="672">
        <f t="shared" si="176"/>
        <v>0</v>
      </c>
      <c r="BC84" s="755"/>
      <c r="BD84" s="672">
        <f t="shared" ref="BD84:BT84" si="177">SUM(BD53,BD60,BD67,BD74,BD81)</f>
        <v>0</v>
      </c>
      <c r="BE84" s="672">
        <f t="shared" si="177"/>
        <v>0</v>
      </c>
      <c r="BF84" s="672">
        <f t="shared" si="177"/>
        <v>0</v>
      </c>
      <c r="BG84" s="672">
        <f t="shared" si="177"/>
        <v>0</v>
      </c>
      <c r="BH84" s="672">
        <f t="shared" si="177"/>
        <v>0</v>
      </c>
      <c r="BI84" s="672">
        <f t="shared" si="177"/>
        <v>0</v>
      </c>
      <c r="BJ84" s="672">
        <f t="shared" si="177"/>
        <v>0</v>
      </c>
      <c r="BK84" s="672">
        <f t="shared" si="177"/>
        <v>0</v>
      </c>
      <c r="BL84" s="672">
        <f t="shared" si="177"/>
        <v>0</v>
      </c>
      <c r="BM84" s="672">
        <f t="shared" si="177"/>
        <v>0</v>
      </c>
      <c r="BN84" s="672">
        <f t="shared" si="177"/>
        <v>0</v>
      </c>
      <c r="BO84" s="672">
        <f t="shared" si="177"/>
        <v>0</v>
      </c>
      <c r="BP84" s="672">
        <f t="shared" si="177"/>
        <v>0</v>
      </c>
      <c r="BQ84" s="672">
        <f t="shared" si="177"/>
        <v>0</v>
      </c>
      <c r="BR84" s="672">
        <f t="shared" si="177"/>
        <v>0</v>
      </c>
      <c r="BS84" s="672">
        <f t="shared" si="177"/>
        <v>0</v>
      </c>
      <c r="BT84" s="672">
        <f t="shared" si="177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96"/>
        <v>0</v>
      </c>
      <c r="CA84" s="659">
        <f t="shared" si="97"/>
        <v>0</v>
      </c>
      <c r="CB84" s="659">
        <f t="shared" si="98"/>
        <v>0</v>
      </c>
      <c r="CC84" s="660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1">
        <f t="shared" si="119"/>
        <v>17</v>
      </c>
      <c r="DM84" s="616">
        <f t="shared" si="120"/>
        <v>17</v>
      </c>
      <c r="DN84" s="616">
        <f t="shared" si="121"/>
        <v>17</v>
      </c>
      <c r="DO84" s="616">
        <f t="shared" si="122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78">SUM(B55,B62,B69,B76,B83)</f>
        <v>0</v>
      </c>
      <c r="C85" s="758">
        <f t="shared" si="178"/>
        <v>0</v>
      </c>
      <c r="D85" s="758">
        <f t="shared" si="178"/>
        <v>0</v>
      </c>
      <c r="E85" s="758">
        <f t="shared" si="178"/>
        <v>0</v>
      </c>
      <c r="F85" s="758">
        <f t="shared" si="178"/>
        <v>0</v>
      </c>
      <c r="G85" s="758">
        <f t="shared" si="178"/>
        <v>0</v>
      </c>
      <c r="H85" s="758">
        <f t="shared" si="178"/>
        <v>0</v>
      </c>
      <c r="I85" s="758">
        <f t="shared" si="178"/>
        <v>0</v>
      </c>
      <c r="J85" s="758">
        <f t="shared" si="178"/>
        <v>0</v>
      </c>
      <c r="K85" s="758">
        <f t="shared" si="178"/>
        <v>0</v>
      </c>
      <c r="L85" s="758">
        <f t="shared" si="178"/>
        <v>0</v>
      </c>
      <c r="M85" s="758">
        <f t="shared" si="178"/>
        <v>0</v>
      </c>
      <c r="N85" s="758">
        <f t="shared" si="178"/>
        <v>0</v>
      </c>
      <c r="O85" s="758">
        <f t="shared" si="178"/>
        <v>0</v>
      </c>
      <c r="P85" s="758">
        <f t="shared" si="178"/>
        <v>0</v>
      </c>
      <c r="Q85" s="758">
        <f t="shared" si="178"/>
        <v>0</v>
      </c>
      <c r="R85" s="758">
        <f t="shared" si="178"/>
        <v>0</v>
      </c>
      <c r="S85" s="759"/>
      <c r="T85" s="758">
        <f t="shared" ref="T85:AJ85" si="179">SUM(T55,T62,T69,T76,T83)</f>
        <v>0</v>
      </c>
      <c r="U85" s="758">
        <f t="shared" si="179"/>
        <v>0</v>
      </c>
      <c r="V85" s="758">
        <f t="shared" si="179"/>
        <v>0</v>
      </c>
      <c r="W85" s="758">
        <f t="shared" si="179"/>
        <v>0</v>
      </c>
      <c r="X85" s="758">
        <f t="shared" si="179"/>
        <v>0</v>
      </c>
      <c r="Y85" s="758">
        <f t="shared" si="179"/>
        <v>0</v>
      </c>
      <c r="Z85" s="758">
        <f t="shared" si="179"/>
        <v>0</v>
      </c>
      <c r="AA85" s="758">
        <f t="shared" si="179"/>
        <v>0</v>
      </c>
      <c r="AB85" s="758">
        <f t="shared" si="179"/>
        <v>0</v>
      </c>
      <c r="AC85" s="758">
        <f t="shared" si="179"/>
        <v>0</v>
      </c>
      <c r="AD85" s="758">
        <f t="shared" si="179"/>
        <v>0</v>
      </c>
      <c r="AE85" s="758">
        <f t="shared" si="179"/>
        <v>0</v>
      </c>
      <c r="AF85" s="758">
        <f t="shared" si="179"/>
        <v>0</v>
      </c>
      <c r="AG85" s="758">
        <f t="shared" si="179"/>
        <v>0</v>
      </c>
      <c r="AH85" s="758">
        <f t="shared" si="179"/>
        <v>0</v>
      </c>
      <c r="AI85" s="758">
        <f t="shared" si="179"/>
        <v>0</v>
      </c>
      <c r="AJ85" s="758">
        <f t="shared" si="179"/>
        <v>0</v>
      </c>
      <c r="AK85" s="759"/>
      <c r="AL85" s="758">
        <f t="shared" ref="AL85:BB85" si="180">SUM(AL55,AL62,AL69,AL76,AL83)</f>
        <v>0</v>
      </c>
      <c r="AM85" s="758">
        <f t="shared" si="180"/>
        <v>0</v>
      </c>
      <c r="AN85" s="758">
        <f t="shared" si="180"/>
        <v>0</v>
      </c>
      <c r="AO85" s="758">
        <f t="shared" si="180"/>
        <v>0</v>
      </c>
      <c r="AP85" s="758">
        <f t="shared" si="180"/>
        <v>0</v>
      </c>
      <c r="AQ85" s="758">
        <f t="shared" si="180"/>
        <v>0</v>
      </c>
      <c r="AR85" s="758">
        <f t="shared" si="180"/>
        <v>0</v>
      </c>
      <c r="AS85" s="758">
        <f t="shared" si="180"/>
        <v>0</v>
      </c>
      <c r="AT85" s="758">
        <f t="shared" si="180"/>
        <v>0</v>
      </c>
      <c r="AU85" s="758">
        <f t="shared" si="180"/>
        <v>0</v>
      </c>
      <c r="AV85" s="758">
        <f t="shared" si="180"/>
        <v>0</v>
      </c>
      <c r="AW85" s="758">
        <f t="shared" si="180"/>
        <v>0</v>
      </c>
      <c r="AX85" s="758">
        <f t="shared" si="180"/>
        <v>0</v>
      </c>
      <c r="AY85" s="758">
        <f t="shared" si="180"/>
        <v>0</v>
      </c>
      <c r="AZ85" s="758">
        <f t="shared" si="180"/>
        <v>0</v>
      </c>
      <c r="BA85" s="758">
        <f t="shared" si="180"/>
        <v>0</v>
      </c>
      <c r="BB85" s="758">
        <f t="shared" si="180"/>
        <v>0</v>
      </c>
      <c r="BC85" s="759"/>
      <c r="BD85" s="758">
        <f t="shared" ref="BD85:BT85" si="181">SUM(BD55,BD62,BD69,BD76,BD83)</f>
        <v>0</v>
      </c>
      <c r="BE85" s="758">
        <f t="shared" si="181"/>
        <v>0</v>
      </c>
      <c r="BF85" s="758">
        <f t="shared" si="181"/>
        <v>0</v>
      </c>
      <c r="BG85" s="758">
        <f t="shared" si="181"/>
        <v>0</v>
      </c>
      <c r="BH85" s="758">
        <f t="shared" si="181"/>
        <v>0</v>
      </c>
      <c r="BI85" s="758">
        <f t="shared" si="181"/>
        <v>0</v>
      </c>
      <c r="BJ85" s="758">
        <f t="shared" si="181"/>
        <v>0</v>
      </c>
      <c r="BK85" s="758">
        <f t="shared" si="181"/>
        <v>0</v>
      </c>
      <c r="BL85" s="758">
        <f t="shared" si="181"/>
        <v>0</v>
      </c>
      <c r="BM85" s="758">
        <f t="shared" si="181"/>
        <v>0</v>
      </c>
      <c r="BN85" s="758">
        <f t="shared" si="181"/>
        <v>0</v>
      </c>
      <c r="BO85" s="758">
        <f t="shared" si="181"/>
        <v>0</v>
      </c>
      <c r="BP85" s="758">
        <f t="shared" si="181"/>
        <v>0</v>
      </c>
      <c r="BQ85" s="758">
        <f t="shared" si="181"/>
        <v>0</v>
      </c>
      <c r="BR85" s="758">
        <f t="shared" si="181"/>
        <v>0</v>
      </c>
      <c r="BS85" s="758">
        <f t="shared" si="181"/>
        <v>0</v>
      </c>
      <c r="BT85" s="758">
        <f t="shared" si="181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96"/>
        <v>0</v>
      </c>
      <c r="CA85" s="748">
        <f t="shared" si="97"/>
        <v>0</v>
      </c>
      <c r="CB85" s="748">
        <f t="shared" si="98"/>
        <v>0</v>
      </c>
      <c r="CC85" s="749">
        <f t="shared" si="99"/>
        <v>0</v>
      </c>
      <c r="CD85" s="399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400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1">
        <f t="shared" si="119"/>
        <v>17</v>
      </c>
      <c r="DM85" s="616">
        <f t="shared" si="120"/>
        <v>17</v>
      </c>
      <c r="DN85" s="616">
        <f t="shared" si="121"/>
        <v>17</v>
      </c>
      <c r="DO85" s="616">
        <f t="shared" si="122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59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59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613">
        <f>Data!$K$1</f>
        <v>1</v>
      </c>
      <c r="L1" s="40"/>
      <c r="M1" s="40"/>
      <c r="N1" s="40"/>
      <c r="O1" s="40"/>
      <c r="P1" s="40"/>
      <c r="Q1" s="40"/>
      <c r="R1" s="40"/>
      <c r="S1" s="40"/>
      <c r="T1" s="1258"/>
      <c r="U1" s="1258"/>
      <c r="V1" s="1258"/>
      <c r="W1" s="1258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8"/>
      <c r="AM1" s="1258"/>
      <c r="AN1" s="1258"/>
      <c r="AO1" s="1258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08"/>
      <c r="L2" s="40"/>
      <c r="M2" s="40"/>
      <c r="N2" s="40"/>
      <c r="O2" s="40"/>
      <c r="P2" s="40"/>
      <c r="Q2" s="40"/>
      <c r="R2" s="40"/>
      <c r="S2" s="40"/>
      <c r="T2" s="1258"/>
      <c r="U2" s="1258"/>
      <c r="V2" s="1258"/>
      <c r="W2" s="1258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8"/>
      <c r="AM2" s="1258"/>
      <c r="AN2" s="1258"/>
      <c r="AO2" s="1258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596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1596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629" customFormat="1" ht="39" customHeight="1">
      <c r="A4" s="1615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1606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616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1606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616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616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1606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616"/>
      <c r="BV4" s="1617" t="str">
        <f>Data!BV4</f>
        <v>'Very Poor'</v>
      </c>
      <c r="BW4" s="1617" t="str">
        <f>Data!BW4</f>
        <v>'Poor'</v>
      </c>
      <c r="BX4" s="1617" t="str">
        <f>Data!BX4</f>
        <v>'Middle'</v>
      </c>
      <c r="BY4" s="1617" t="str">
        <f>Data!BY4</f>
        <v>'Better-Off'</v>
      </c>
      <c r="BZ4" s="1618" t="str">
        <f>WB!B9</f>
        <v>VP</v>
      </c>
      <c r="CA4" s="1619" t="str">
        <f>WB!B10</f>
        <v>P</v>
      </c>
      <c r="CB4" s="1619" t="str">
        <f>WB!B11</f>
        <v>M</v>
      </c>
      <c r="CC4" s="1620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1104"/>
      <c r="CV4" s="1104"/>
      <c r="CW4" s="1104"/>
      <c r="CX4" s="1104"/>
      <c r="CY4" s="1104"/>
      <c r="CZ4" s="1104"/>
      <c r="DA4" s="1104"/>
      <c r="DB4" s="1104"/>
      <c r="DC4" s="1104"/>
      <c r="DD4" s="1104"/>
      <c r="DE4" s="1104"/>
      <c r="DF4" s="1104"/>
      <c r="DG4" s="1104"/>
      <c r="DH4" s="1104"/>
      <c r="DI4" s="1104"/>
      <c r="DJ4" s="1104"/>
      <c r="DK4" s="1104"/>
      <c r="DL4" s="1621" t="str">
        <f>BZ4</f>
        <v>VP</v>
      </c>
      <c r="DM4" s="1622" t="str">
        <f>CA4</f>
        <v>P</v>
      </c>
      <c r="DN4" s="1622" t="str">
        <f>CB4</f>
        <v>M</v>
      </c>
      <c r="DO4" s="1622" t="str">
        <f>CC4</f>
        <v>BO</v>
      </c>
      <c r="DP4" s="1623" t="str">
        <f>DL4</f>
        <v>VP</v>
      </c>
      <c r="DQ4" s="1624" t="str">
        <f>DM4</f>
        <v>P</v>
      </c>
      <c r="DR4" s="1625" t="str">
        <f>DN4</f>
        <v>M</v>
      </c>
      <c r="DS4" s="1626" t="str">
        <f>DO4</f>
        <v>BO</v>
      </c>
      <c r="DT4" s="1103" t="s">
        <v>49</v>
      </c>
      <c r="DU4" s="1627"/>
      <c r="DV4" s="1628"/>
    </row>
    <row r="5" spans="1:127" s="1648" customFormat="1" ht="26" customHeight="1">
      <c r="A5" s="1630" t="s">
        <v>103</v>
      </c>
      <c r="B5" s="1631" t="str">
        <f>IF(WB!T5="","",WB!T5)</f>
        <v>Saulo Kela</v>
      </c>
      <c r="C5" s="1632" t="str">
        <f>IF(WB!U5="","",WB!U5)</f>
        <v>Kaka</v>
      </c>
      <c r="D5" s="1632" t="str">
        <f>IF(WB!V5="","",WB!V5)</f>
        <v>David Chikoti</v>
      </c>
      <c r="E5" s="1632" t="str">
        <f>IF(WB!W5="","",WB!W5)</f>
        <v>Shem</v>
      </c>
      <c r="F5" s="1632" t="str">
        <f>IF(WB!X5="","",WB!X5)</f>
        <v>Kazembe</v>
      </c>
      <c r="G5" s="1632" t="str">
        <f>IF(WB!Y5="","",WB!Y5)</f>
        <v>Nakapata</v>
      </c>
      <c r="H5" s="1632" t="str">
        <f>IF(WB!Z5="","",WB!Z5)</f>
        <v>Ntatumbila</v>
      </c>
      <c r="I5" s="1632" t="str">
        <f>IF(WB!AA5="","",WB!AA5)</f>
        <v>Mkalizi</v>
      </c>
      <c r="J5" s="1632" t="str">
        <f>IF(WB!AB5="","",WB!AB5)</f>
        <v>Musyani</v>
      </c>
      <c r="K5" s="1633" t="str">
        <f>IF(WB!AC5="","",WB!AC5)</f>
        <v>Village</v>
      </c>
      <c r="L5" s="1632" t="str">
        <f>IF(WB!AD5="","",WB!AD5)</f>
        <v>Village</v>
      </c>
      <c r="M5" s="1632" t="str">
        <f>IF(WB!AE5="","",WB!AE5)</f>
        <v>Village</v>
      </c>
      <c r="N5" s="1632" t="str">
        <f>IF(WB!AF5="","",WB!AF5)</f>
        <v>Village</v>
      </c>
      <c r="O5" s="1632" t="str">
        <f>IF(WB!AG5="","",WB!AG5)</f>
        <v>Village</v>
      </c>
      <c r="P5" s="1632" t="str">
        <f>IF(WB!AH5="","",WB!AH5)</f>
        <v>Village</v>
      </c>
      <c r="Q5" s="1632" t="str">
        <f>IF(WB!AI5="","",WB!AI5)</f>
        <v>Village</v>
      </c>
      <c r="R5" s="1632" t="str">
        <f>IF(WB!AJ5="","",WB!AJ5)</f>
        <v>Village</v>
      </c>
      <c r="S5" s="1634"/>
      <c r="T5" s="1632" t="str">
        <f>IF(WB!AK5="","",WB!AK5)</f>
        <v>Saulo Kela</v>
      </c>
      <c r="U5" s="1632" t="str">
        <f>IF(WB!AL5="","",WB!AL5)</f>
        <v>Kaka</v>
      </c>
      <c r="V5" s="1632" t="str">
        <f>IF(WB!AM5="","",WB!AM5)</f>
        <v>David Chikoti</v>
      </c>
      <c r="W5" s="1632" t="str">
        <f>IF(WB!AN5="","",WB!AN5)</f>
        <v>Shem</v>
      </c>
      <c r="X5" s="1632" t="str">
        <f>IF(WB!AO5="","",WB!AO5)</f>
        <v>Kazembe</v>
      </c>
      <c r="Y5" s="1632" t="str">
        <f>IF(WB!AP5="","",WB!AP5)</f>
        <v>Nakapata</v>
      </c>
      <c r="Z5" s="1632" t="str">
        <f>IF(WB!AQ5="","",WB!AQ5)</f>
        <v>Ntatumbila</v>
      </c>
      <c r="AA5" s="1632" t="str">
        <f>IF(WB!AR5="","",WB!AR5)</f>
        <v>Mkalizi</v>
      </c>
      <c r="AB5" s="1632" t="str">
        <f>IF(WB!AS5="","",WB!AS5)</f>
        <v>Musyani</v>
      </c>
      <c r="AC5" s="1633" t="str">
        <f>IF(WB!AT5="","",WB!AT5)</f>
        <v>Village</v>
      </c>
      <c r="AD5" s="1632" t="str">
        <f>IF(WB!AU5="","",WB!AU5)</f>
        <v>Village</v>
      </c>
      <c r="AE5" s="1632" t="str">
        <f>IF(WB!AV5="","",WB!AV5)</f>
        <v>Village</v>
      </c>
      <c r="AF5" s="1632" t="str">
        <f>IF(WB!AW5="","",WB!AW5)</f>
        <v>Village</v>
      </c>
      <c r="AG5" s="1632" t="str">
        <f>IF(WB!AX5="","",WB!AX5)</f>
        <v>Village</v>
      </c>
      <c r="AH5" s="1632" t="str">
        <f>IF(WB!AY5="","",WB!AY5)</f>
        <v>Village</v>
      </c>
      <c r="AI5" s="1632" t="str">
        <f>IF(WB!AZ5="","",WB!AZ5)</f>
        <v>Village</v>
      </c>
      <c r="AJ5" s="1632" t="str">
        <f>IF(WB!BA5="","",WB!BA5)</f>
        <v>Village</v>
      </c>
      <c r="AK5" s="1634"/>
      <c r="AL5" s="1632" t="str">
        <f>IF(WB!BB5="","",WB!BB5)</f>
        <v>Saulo Kela</v>
      </c>
      <c r="AM5" s="1632" t="str">
        <f>IF(WB!BC5="","",WB!BC5)</f>
        <v>Kaka</v>
      </c>
      <c r="AN5" s="1632" t="str">
        <f>IF(WB!BD5="","",WB!BD5)</f>
        <v>David Chikoti</v>
      </c>
      <c r="AO5" s="1632" t="str">
        <f>IF(WB!BE5="","",WB!BE5)</f>
        <v>Shem</v>
      </c>
      <c r="AP5" s="1632" t="str">
        <f>IF(WB!BF5="","",WB!BF5)</f>
        <v>Kazembe</v>
      </c>
      <c r="AQ5" s="1632" t="str">
        <f>IF(WB!BG5="","",WB!BG5)</f>
        <v>Nakapata</v>
      </c>
      <c r="AR5" s="1632" t="str">
        <f>IF(WB!BH5="","",WB!BH5)</f>
        <v>Ntatumbila</v>
      </c>
      <c r="AS5" s="1632" t="str">
        <f>IF(WB!BI5="","",WB!BI5)</f>
        <v>Mkalizi</v>
      </c>
      <c r="AT5" s="1632" t="str">
        <f>IF(WB!BJ5="","",WB!BJ5)</f>
        <v>Musyani</v>
      </c>
      <c r="AU5" s="1632" t="str">
        <f>IF(WB!BK5="","",WB!BK5)</f>
        <v>Village</v>
      </c>
      <c r="AV5" s="1632" t="str">
        <f>IF(WB!BL5="","",WB!BL5)</f>
        <v>Village</v>
      </c>
      <c r="AW5" s="1632" t="str">
        <f>IF(WB!BM5="","",WB!BM5)</f>
        <v>Village</v>
      </c>
      <c r="AX5" s="1632" t="str">
        <f>IF(WB!BN5="","",WB!BN5)</f>
        <v>Village</v>
      </c>
      <c r="AY5" s="1632" t="str">
        <f>IF(WB!BO5="","",WB!BO5)</f>
        <v>Village</v>
      </c>
      <c r="AZ5" s="1632" t="str">
        <f>IF(WB!BP5="","",WB!BP5)</f>
        <v>Village</v>
      </c>
      <c r="BA5" s="1632" t="str">
        <f>IF(WB!BQ5="","",WB!BQ5)</f>
        <v>Village</v>
      </c>
      <c r="BB5" s="1632" t="str">
        <f>IF(WB!BR5="","",WB!BR5)</f>
        <v>Village</v>
      </c>
      <c r="BC5" s="1634"/>
      <c r="BD5" s="1632" t="str">
        <f>IF(WB!BS5="","",WB!BS5)</f>
        <v>Saulo Kela</v>
      </c>
      <c r="BE5" s="1632" t="str">
        <f>IF(WB!BT5="","",WB!BT5)</f>
        <v>Kaka</v>
      </c>
      <c r="BF5" s="1632" t="str">
        <f>IF(WB!BU5="","",WB!BU5)</f>
        <v>David Chikoti</v>
      </c>
      <c r="BG5" s="1632" t="str">
        <f>IF(WB!BV5="","",WB!BV5)</f>
        <v>Shem</v>
      </c>
      <c r="BH5" s="1632" t="str">
        <f>IF(WB!BW5="","",WB!BW5)</f>
        <v>Kazembe</v>
      </c>
      <c r="BI5" s="1632" t="str">
        <f>IF(WB!BX5="","",WB!BX5)</f>
        <v>Nakapata</v>
      </c>
      <c r="BJ5" s="1632" t="str">
        <f>IF(WB!BY5="","",WB!BY5)</f>
        <v>Ntatumbila</v>
      </c>
      <c r="BK5" s="1632" t="str">
        <f>IF(WB!BZ5="","",WB!BZ5)</f>
        <v>Mkalizi</v>
      </c>
      <c r="BL5" s="1632" t="str">
        <f>IF(WB!CA5="","",WB!CA5)</f>
        <v>Musyani</v>
      </c>
      <c r="BM5" s="1632" t="str">
        <f>IF(WB!CB5="","",WB!CB5)</f>
        <v>Village</v>
      </c>
      <c r="BN5" s="1633" t="str">
        <f>IF(WB!CC5="","",WB!CC5)</f>
        <v>Village</v>
      </c>
      <c r="BO5" s="1632" t="str">
        <f>IF(WB!CD5="","",WB!CD5)</f>
        <v>Village</v>
      </c>
      <c r="BP5" s="1632" t="str">
        <f>IF(WB!CE5="","",WB!CE5)</f>
        <v>Village</v>
      </c>
      <c r="BQ5" s="1632" t="str">
        <f>IF(WB!CF5="","",WB!CF5)</f>
        <v>Village</v>
      </c>
      <c r="BR5" s="1632" t="str">
        <f>IF(WB!CG5="","",WB!CG5)</f>
        <v>Village</v>
      </c>
      <c r="BS5" s="1632" t="str">
        <f>IF(WB!CH5="","",WB!CH5)</f>
        <v>Village</v>
      </c>
      <c r="BT5" s="1632" t="str">
        <f>IF(WB!CI5="","",WB!CI5)</f>
        <v>Village</v>
      </c>
      <c r="BU5" s="1634"/>
      <c r="BV5" s="1635"/>
      <c r="BW5" s="1635"/>
      <c r="BX5" s="1635"/>
      <c r="BY5" s="1635"/>
      <c r="BZ5" s="1636"/>
      <c r="CA5" s="1636"/>
      <c r="CB5" s="1636"/>
      <c r="CC5" s="1637"/>
      <c r="CD5" s="1638" t="str">
        <f>IF(UPPER($CD$4)=UPPER($BZ$4),$BV$4,IF(UPPER($CD$4)=UPPER($CA$4),$BW$4,IF(UPPER($CD$4)=UPPER($CB$4),$BX$4,$BY$4)))</f>
        <v>'Better-Off'</v>
      </c>
      <c r="CE5" s="1639"/>
      <c r="CF5" s="1639"/>
      <c r="CG5" s="1639"/>
      <c r="CH5" s="1639"/>
      <c r="CI5" s="1639"/>
      <c r="CJ5" s="1639"/>
      <c r="CK5" s="1639"/>
      <c r="CL5" s="1639"/>
      <c r="CM5" s="1639"/>
      <c r="CN5" s="1639"/>
      <c r="CO5" s="1639"/>
      <c r="CP5" s="1639"/>
      <c r="CQ5" s="1639"/>
      <c r="CR5" s="1639"/>
      <c r="CS5" s="1639"/>
      <c r="CT5" s="1640"/>
      <c r="CU5" s="1641" t="str">
        <f>IF($CD$4=$BZ$4,$BW$4,$BY$4)</f>
        <v>'Better-Off'</v>
      </c>
      <c r="CV5" s="1639"/>
      <c r="CW5" s="1639"/>
      <c r="CX5" s="1639"/>
      <c r="CY5" s="1639"/>
      <c r="CZ5" s="1639"/>
      <c r="DA5" s="1639"/>
      <c r="DB5" s="1639"/>
      <c r="DC5" s="1639"/>
      <c r="DD5" s="1639"/>
      <c r="DE5" s="1639"/>
      <c r="DF5" s="1639"/>
      <c r="DG5" s="1639"/>
      <c r="DH5" s="1639"/>
      <c r="DI5" s="1639"/>
      <c r="DJ5" s="1639"/>
      <c r="DK5" s="1639"/>
      <c r="DL5" s="1642"/>
      <c r="DM5" s="1643"/>
      <c r="DN5" s="1643"/>
      <c r="DO5" s="1643"/>
      <c r="DP5" s="1644"/>
      <c r="DQ5" s="1645"/>
      <c r="DR5" s="1635"/>
      <c r="DS5" s="1646"/>
      <c r="DT5" s="1643"/>
      <c r="DU5" s="1643"/>
      <c r="DV5" s="1647"/>
      <c r="DW5" s="1647"/>
    </row>
    <row r="6" spans="1:127" s="1662" customFormat="1" ht="12.75" customHeight="1">
      <c r="A6" s="1630" t="s">
        <v>104</v>
      </c>
      <c r="B6" s="1649">
        <f>IF(WB!T6="","",WB!T6)</f>
        <v>1</v>
      </c>
      <c r="C6" s="1650">
        <f>IF(WB!U6="","",WB!U6)</f>
        <v>2</v>
      </c>
      <c r="D6" s="1650">
        <f>IF(WB!V6="","",WB!V6)</f>
        <v>3</v>
      </c>
      <c r="E6" s="1650">
        <f>IF(WB!W6="","",WB!W6)</f>
        <v>4</v>
      </c>
      <c r="F6" s="1650">
        <f>IF(WB!X6="","",WB!X6)</f>
        <v>5</v>
      </c>
      <c r="G6" s="1650">
        <f>IF(WB!Y6="","",WB!Y6)</f>
        <v>6</v>
      </c>
      <c r="H6" s="1650">
        <f>IF(WB!Z6="","",WB!Z6)</f>
        <v>7</v>
      </c>
      <c r="I6" s="1650">
        <f>IF(WB!AA6="","",WB!AA6)</f>
        <v>8</v>
      </c>
      <c r="J6" s="1650">
        <f>IF(WB!AB6="","",WB!AB6)</f>
        <v>9</v>
      </c>
      <c r="K6" s="1651">
        <f>IF(WB!AC6="","",WB!AC6)</f>
        <v>10</v>
      </c>
      <c r="L6" s="1650">
        <f>IF(WB!AD6="","",WB!AD6)</f>
        <v>11</v>
      </c>
      <c r="M6" s="1650">
        <f>IF(WB!AE6="","",WB!AE6)</f>
        <v>12</v>
      </c>
      <c r="N6" s="1650">
        <f>IF(WB!AF6="","",WB!AF6)</f>
        <v>13</v>
      </c>
      <c r="O6" s="1650">
        <f>IF(WB!AG6="","",WB!AG6)</f>
        <v>14</v>
      </c>
      <c r="P6" s="1650">
        <f>IF(WB!AH6="","",WB!AH6)</f>
        <v>15</v>
      </c>
      <c r="Q6" s="1650">
        <f>IF(WB!AI6="","",WB!AI6)</f>
        <v>16</v>
      </c>
      <c r="R6" s="1650">
        <f>IF(WB!AJ6="","",WB!AJ6)</f>
        <v>17</v>
      </c>
      <c r="S6" s="1652"/>
      <c r="T6" s="1650">
        <f>IF(WB!AK6="","",WB!AK6)</f>
        <v>18</v>
      </c>
      <c r="U6" s="1650">
        <f>IF(WB!AL6="","",WB!AL6)</f>
        <v>19</v>
      </c>
      <c r="V6" s="1650">
        <f>IF(WB!AM6="","",WB!AM6)</f>
        <v>20</v>
      </c>
      <c r="W6" s="1650">
        <f>IF(WB!AN6="","",WB!AN6)</f>
        <v>21</v>
      </c>
      <c r="X6" s="1650">
        <f>IF(WB!AO6="","",WB!AO6)</f>
        <v>22</v>
      </c>
      <c r="Y6" s="1650">
        <f>IF(WB!AP6="","",WB!AP6)</f>
        <v>23</v>
      </c>
      <c r="Z6" s="1650">
        <f>IF(WB!AQ6="","",WB!AQ6)</f>
        <v>24</v>
      </c>
      <c r="AA6" s="1650">
        <f>IF(WB!AR6="","",WB!AR6)</f>
        <v>25</v>
      </c>
      <c r="AB6" s="1650">
        <f>IF(WB!AS6="","",WB!AS6)</f>
        <v>26</v>
      </c>
      <c r="AC6" s="1651">
        <f>IF(WB!AT6="","",WB!AT6)</f>
        <v>27</v>
      </c>
      <c r="AD6" s="1650">
        <f>IF(WB!AU6="","",WB!AU6)</f>
        <v>28</v>
      </c>
      <c r="AE6" s="1650">
        <f>IF(WB!AV6="","",WB!AV6)</f>
        <v>29</v>
      </c>
      <c r="AF6" s="1650">
        <f>IF(WB!AW6="","",WB!AW6)</f>
        <v>30</v>
      </c>
      <c r="AG6" s="1650">
        <f>IF(WB!AX6="","",WB!AX6)</f>
        <v>31</v>
      </c>
      <c r="AH6" s="1650">
        <f>IF(WB!AY6="","",WB!AY6)</f>
        <v>32</v>
      </c>
      <c r="AI6" s="1650">
        <f>IF(WB!AZ6="","",WB!AZ6)</f>
        <v>33</v>
      </c>
      <c r="AJ6" s="1650">
        <f>IF(WB!BA6="","",WB!BA6)</f>
        <v>34</v>
      </c>
      <c r="AK6" s="1652"/>
      <c r="AL6" s="1650">
        <f>IF(WB!BB6="","",WB!BB6)</f>
        <v>35</v>
      </c>
      <c r="AM6" s="1650">
        <f>IF(WB!BC6="","",WB!BC6)</f>
        <v>36</v>
      </c>
      <c r="AN6" s="1650">
        <f>IF(WB!BD6="","",WB!BD6)</f>
        <v>37</v>
      </c>
      <c r="AO6" s="1650">
        <f>IF(WB!BE6="","",WB!BE6)</f>
        <v>38</v>
      </c>
      <c r="AP6" s="1650">
        <f>IF(WB!BF6="","",WB!BF6)</f>
        <v>39</v>
      </c>
      <c r="AQ6" s="1650">
        <f>IF(WB!BG6="","",WB!BG6)</f>
        <v>40</v>
      </c>
      <c r="AR6" s="1650">
        <f>IF(WB!BH6="","",WB!BH6)</f>
        <v>41</v>
      </c>
      <c r="AS6" s="1650">
        <f>IF(WB!BI6="","",WB!BI6)</f>
        <v>42</v>
      </c>
      <c r="AT6" s="1650">
        <f>IF(WB!BJ6="","",WB!BJ6)</f>
        <v>43</v>
      </c>
      <c r="AU6" s="1650">
        <f>IF(WB!BK6="","",WB!BK6)</f>
        <v>44</v>
      </c>
      <c r="AV6" s="1650">
        <f>IF(WB!BL6="","",WB!BL6)</f>
        <v>45</v>
      </c>
      <c r="AW6" s="1650">
        <f>IF(WB!BM6="","",WB!BM6)</f>
        <v>46</v>
      </c>
      <c r="AX6" s="1650">
        <f>IF(WB!BN6="","",WB!BN6)</f>
        <v>47</v>
      </c>
      <c r="AY6" s="1650">
        <f>IF(WB!BO6="","",WB!BO6)</f>
        <v>48</v>
      </c>
      <c r="AZ6" s="1650">
        <f>IF(WB!BP6="","",WB!BP6)</f>
        <v>49</v>
      </c>
      <c r="BA6" s="1650">
        <f>IF(WB!BQ6="","",WB!BQ6)</f>
        <v>50</v>
      </c>
      <c r="BB6" s="1650">
        <f>IF(WB!BR6="","",WB!BR6)</f>
        <v>51</v>
      </c>
      <c r="BC6" s="1652"/>
      <c r="BD6" s="1650" t="str">
        <f>IF(WB!BS7="","",WB!BS7)</f>
        <v>Sekeli, Chimbele</v>
      </c>
      <c r="BE6" s="1650" t="str">
        <f>IF(WB!BT7="","",WB!BT7)</f>
        <v>Mpazi, Chimbele</v>
      </c>
      <c r="BF6" s="1650" t="str">
        <f>IF(WB!BU7="","",WB!BU7)</f>
        <v>Sekeli, Mpazi</v>
      </c>
      <c r="BG6" s="1650">
        <f>IF(WB!BV6="","",WB!BV6)</f>
        <v>55</v>
      </c>
      <c r="BH6" s="1650">
        <f>IF(WB!BW6="","",WB!BW6)</f>
        <v>56</v>
      </c>
      <c r="BI6" s="1650">
        <f>IF(WB!BX6="","",WB!BX6)</f>
        <v>57</v>
      </c>
      <c r="BJ6" s="1650">
        <f>IF(WB!BY6="","",WB!BY6)</f>
        <v>58</v>
      </c>
      <c r="BK6" s="1650">
        <f>IF(WB!BZ6="","",WB!BZ6)</f>
        <v>59</v>
      </c>
      <c r="BL6" s="1650">
        <f>IF(WB!CA6="","",WB!CA6)</f>
        <v>60</v>
      </c>
      <c r="BM6" s="1650">
        <f>IF(WB!CB6="","",WB!CB6)</f>
        <v>61</v>
      </c>
      <c r="BN6" s="1651">
        <f>IF(WB!CC6="","",WB!CC6)</f>
        <v>62</v>
      </c>
      <c r="BO6" s="1650">
        <f>IF(WB!CD6="","",WB!CD6)</f>
        <v>63</v>
      </c>
      <c r="BP6" s="1650">
        <f>IF(WB!CE6="","",WB!CE6)</f>
        <v>64</v>
      </c>
      <c r="BQ6" s="1650">
        <f>IF(WB!CF6="","",WB!CF6)</f>
        <v>65</v>
      </c>
      <c r="BR6" s="1650">
        <f>IF(WB!CG6="","",WB!CG6)</f>
        <v>66</v>
      </c>
      <c r="BS6" s="1650">
        <f>IF(WB!CH6="","",WB!CH6)</f>
        <v>67</v>
      </c>
      <c r="BT6" s="1650">
        <f>IF(WB!CI6="","",WB!CI6)</f>
        <v>68</v>
      </c>
      <c r="BU6" s="1652"/>
      <c r="BV6" s="1653"/>
      <c r="BW6" s="1653"/>
      <c r="BX6" s="1653"/>
      <c r="BY6" s="1653"/>
      <c r="BZ6" s="1654"/>
      <c r="CA6" s="1654"/>
      <c r="CB6" s="1654"/>
      <c r="CC6" s="1655"/>
      <c r="CD6" s="1817" t="s">
        <v>47</v>
      </c>
      <c r="CE6" s="1817"/>
      <c r="CF6" s="1559"/>
      <c r="CG6" s="1559"/>
      <c r="CH6" s="1559"/>
      <c r="CI6" s="1559"/>
      <c r="CJ6" s="1559"/>
      <c r="CK6" s="1559"/>
      <c r="CL6" s="1559"/>
      <c r="CM6" s="1559"/>
      <c r="CN6" s="1559"/>
      <c r="CO6" s="1559"/>
      <c r="CP6" s="1559"/>
      <c r="CQ6" s="1559"/>
      <c r="CR6" s="1559"/>
      <c r="CS6" s="1818" t="s">
        <v>48</v>
      </c>
      <c r="CT6" s="1818"/>
      <c r="CU6" s="1819" t="s">
        <v>47</v>
      </c>
      <c r="CV6" s="1819"/>
      <c r="CW6" s="1559"/>
      <c r="CX6" s="1559"/>
      <c r="CY6" s="1559"/>
      <c r="CZ6" s="1559"/>
      <c r="DA6" s="1559"/>
      <c r="DB6" s="1559"/>
      <c r="DC6" s="1559"/>
      <c r="DD6" s="1559"/>
      <c r="DE6" s="1559"/>
      <c r="DF6" s="1559"/>
      <c r="DG6" s="1559"/>
      <c r="DH6" s="1559"/>
      <c r="DI6" s="1559"/>
      <c r="DJ6" s="1820" t="s">
        <v>48</v>
      </c>
      <c r="DK6" s="1820"/>
      <c r="DL6" s="1656"/>
      <c r="DM6" s="1657"/>
      <c r="DN6" s="1657"/>
      <c r="DO6" s="1657"/>
      <c r="DP6" s="1658"/>
      <c r="DQ6" s="1659"/>
      <c r="DR6" s="1653"/>
      <c r="DS6" s="1660"/>
      <c r="DT6" s="1657"/>
      <c r="DU6" s="1657"/>
      <c r="DV6" s="1661"/>
      <c r="DW6" s="1661"/>
    </row>
    <row r="7" spans="1:127" s="1662" customFormat="1" ht="14" customHeight="1">
      <c r="A7" s="1663" t="s">
        <v>64</v>
      </c>
      <c r="B7" s="1649">
        <f>IF(WB!T14="","",WB!T14)</f>
        <v>10</v>
      </c>
      <c r="C7" s="1650">
        <f>IF(WB!U14="","",WB!U14)</f>
        <v>7</v>
      </c>
      <c r="D7" s="1650">
        <f>IF(WB!V14="","",WB!V14)</f>
        <v>6</v>
      </c>
      <c r="E7" s="1650">
        <f>IF(WB!W14="","",WB!W14)</f>
        <v>6</v>
      </c>
      <c r="F7" s="1650">
        <f>IF(WB!X14="","",WB!X14)</f>
        <v>6</v>
      </c>
      <c r="G7" s="1650">
        <f>IF(WB!Y14="","",WB!Y14)</f>
        <v>8</v>
      </c>
      <c r="H7" s="1650">
        <f>IF(WB!Z14="","",WB!Z14)</f>
        <v>6</v>
      </c>
      <c r="I7" s="1650">
        <f>IF(WB!AA14="","",WB!AA14)</f>
        <v>6</v>
      </c>
      <c r="J7" s="1650">
        <f>IF(WB!AB14="","",WB!AB14)</f>
        <v>7</v>
      </c>
      <c r="K7" s="1651" t="str">
        <f>IF(WB!AC14="","",WB!AC14)</f>
        <v/>
      </c>
      <c r="L7" s="1650" t="str">
        <f>IF(WB!AD14="","",WB!AD14)</f>
        <v/>
      </c>
      <c r="M7" s="1650" t="str">
        <f>IF(WB!AE14="","",WB!AE14)</f>
        <v/>
      </c>
      <c r="N7" s="1650" t="str">
        <f>IF(WB!AF14="","",WB!AF14)</f>
        <v/>
      </c>
      <c r="O7" s="1650" t="str">
        <f>IF(WB!AG14="","",WB!AG14)</f>
        <v/>
      </c>
      <c r="P7" s="1650" t="str">
        <f>IF(WB!AH14="","",WB!AH14)</f>
        <v/>
      </c>
      <c r="Q7" s="1650" t="str">
        <f>IF(WB!AI14="","",WB!AI14)</f>
        <v/>
      </c>
      <c r="R7" s="1650" t="str">
        <f>IF(WB!AJ14="","",WB!AJ14)</f>
        <v/>
      </c>
      <c r="S7" s="1664"/>
      <c r="T7" s="1650">
        <f>IF(WB!AK15="","",WB!AK15)</f>
        <v>8</v>
      </c>
      <c r="U7" s="1650">
        <f>IF(WB!AL15="","",WB!AL15)</f>
        <v>11</v>
      </c>
      <c r="V7" s="1650">
        <f>IF(WB!AM15="","",WB!AM15)</f>
        <v>12</v>
      </c>
      <c r="W7" s="1650">
        <f>IF(WB!AN15="","",WB!AN15)</f>
        <v>10</v>
      </c>
      <c r="X7" s="1650">
        <f>IF(WB!AO15="","",WB!AO15)</f>
        <v>8</v>
      </c>
      <c r="Y7" s="1650">
        <f>IF(WB!AP15="","",WB!AP15)</f>
        <v>7</v>
      </c>
      <c r="Z7" s="1650">
        <f>IF(WB!AQ15="","",WB!AQ15)</f>
        <v>8</v>
      </c>
      <c r="AA7" s="1650">
        <f>IF(WB!AR15="","",WB!AR15)</f>
        <v>10</v>
      </c>
      <c r="AB7" s="1650">
        <f>IF(WB!AS15="","",WB!AS15)</f>
        <v>7</v>
      </c>
      <c r="AC7" s="1651" t="str">
        <f>IF(WB!AT15="","",WB!AT15)</f>
        <v/>
      </c>
      <c r="AD7" s="1650" t="str">
        <f>IF(WB!AU15="","",WB!AU15)</f>
        <v/>
      </c>
      <c r="AE7" s="1650" t="str">
        <f>IF(WB!AV15="","",WB!AV15)</f>
        <v/>
      </c>
      <c r="AF7" s="1650" t="str">
        <f>IF(WB!AW15="","",WB!AW15)</f>
        <v/>
      </c>
      <c r="AG7" s="1650" t="str">
        <f>IF(WB!AX15="","",WB!AX15)</f>
        <v/>
      </c>
      <c r="AH7" s="1650" t="str">
        <f>IF(WB!AY15="","",WB!AY15)</f>
        <v/>
      </c>
      <c r="AI7" s="1650" t="str">
        <f>IF(WB!AZ15="","",WB!AZ15)</f>
        <v/>
      </c>
      <c r="AJ7" s="1650" t="str">
        <f>IF(WB!BA15="","",WB!BA15)</f>
        <v/>
      </c>
      <c r="AK7" s="1664"/>
      <c r="AL7" s="1650">
        <f>IF(WB!BB16="","",WB!BB16)</f>
        <v>11</v>
      </c>
      <c r="AM7" s="1650">
        <f>IF(WB!BC16="","",WB!BC16)</f>
        <v>12</v>
      </c>
      <c r="AN7" s="1650">
        <f>IF(WB!BD16="","",WB!BD16)</f>
        <v>8</v>
      </c>
      <c r="AO7" s="1650">
        <f>IF(WB!BE16="","",WB!BE16)</f>
        <v>8</v>
      </c>
      <c r="AP7" s="1650">
        <f>IF(WB!BF16="","",WB!BF16)</f>
        <v>6</v>
      </c>
      <c r="AQ7" s="1650">
        <f>IF(WB!BG16="","",WB!BG16)</f>
        <v>6</v>
      </c>
      <c r="AR7" s="1650">
        <f>IF(WB!BH16="","",WB!BH16)</f>
        <v>8</v>
      </c>
      <c r="AS7" s="1650">
        <f>IF(WB!BI16="","",WB!BI16)</f>
        <v>8</v>
      </c>
      <c r="AT7" s="1650">
        <f>IF(WB!BJ16="","",WB!BJ16)</f>
        <v>10</v>
      </c>
      <c r="AU7" s="1650" t="str">
        <f>IF(WB!BK16="","",WB!BK16)</f>
        <v/>
      </c>
      <c r="AV7" s="1650" t="str">
        <f>IF(WB!BL16="","",WB!BL16)</f>
        <v/>
      </c>
      <c r="AW7" s="1650" t="str">
        <f>IF(WB!BM16="","",WB!BM16)</f>
        <v/>
      </c>
      <c r="AX7" s="1650" t="str">
        <f>IF(WB!BN16="","",WB!BN16)</f>
        <v/>
      </c>
      <c r="AY7" s="1650" t="str">
        <f>IF(WB!BO16="","",WB!BO16)</f>
        <v/>
      </c>
      <c r="AZ7" s="1650" t="str">
        <f>IF(WB!BP16="","",WB!BP16)</f>
        <v/>
      </c>
      <c r="BA7" s="1650" t="str">
        <f>IF(WB!BQ16="","",WB!BQ16)</f>
        <v/>
      </c>
      <c r="BB7" s="1650" t="str">
        <f>IF(WB!BR16="","",WB!BR16)</f>
        <v/>
      </c>
      <c r="BC7" s="1664"/>
      <c r="BD7" s="1650">
        <f>IF(WB!BS17="","",WB!BS17)</f>
        <v>12</v>
      </c>
      <c r="BE7" s="1650">
        <f>IF(WB!BT17="","",WB!BT17)</f>
        <v>12</v>
      </c>
      <c r="BF7" s="1650">
        <f>IF(WB!BU17="","",WB!BU17)</f>
        <v>10</v>
      </c>
      <c r="BG7" s="1650">
        <f>IF(WB!BV17="","",WB!BV17)</f>
        <v>10</v>
      </c>
      <c r="BH7" s="1650">
        <f>IF(WB!BW17="","",WB!BW17)</f>
        <v>10</v>
      </c>
      <c r="BI7" s="1650">
        <f>IF(WB!BX17="","",WB!BX17)</f>
        <v>7</v>
      </c>
      <c r="BJ7" s="1650">
        <f>IF(WB!BY17="","",WB!BY17)</f>
        <v>6</v>
      </c>
      <c r="BK7" s="1650">
        <f>IF(WB!BZ17="","",WB!BZ17)</f>
        <v>12</v>
      </c>
      <c r="BL7" s="1650">
        <f>IF(WB!CA17="","",WB!CA17)</f>
        <v>9</v>
      </c>
      <c r="BM7" s="1650" t="str">
        <f>IF(WB!CB17="","",WB!CB17)</f>
        <v/>
      </c>
      <c r="BN7" s="1651" t="str">
        <f>IF(WB!CC17="","",WB!CC17)</f>
        <v/>
      </c>
      <c r="BO7" s="1650" t="str">
        <f>IF(WB!CD17="","",WB!CD17)</f>
        <v/>
      </c>
      <c r="BP7" s="1650" t="str">
        <f>IF(WB!CE17="","",WB!CE17)</f>
        <v/>
      </c>
      <c r="BQ7" s="1650" t="str">
        <f>IF(WB!CF17="","",WB!CF17)</f>
        <v/>
      </c>
      <c r="BR7" s="1650" t="str">
        <f>IF(WB!CG17="","",WB!CG17)</f>
        <v/>
      </c>
      <c r="BS7" s="1650" t="str">
        <f>IF(WB!CH17="","",WB!CH17)</f>
        <v/>
      </c>
      <c r="BT7" s="1650" t="str">
        <f>IF(WB!CI17="","",WB!CI17)</f>
        <v/>
      </c>
      <c r="BU7" s="1664"/>
      <c r="BV7" s="1650">
        <f>IF(WB!CK14="","",WB!CK14)</f>
        <v>6</v>
      </c>
      <c r="BW7" s="1650">
        <f>IF(WB!CK15="","",WB!CK15)</f>
        <v>8</v>
      </c>
      <c r="BX7" s="1650">
        <f>IF(WB!CK16="","",WB!CK16)</f>
        <v>8</v>
      </c>
      <c r="BY7" s="1650">
        <f>IF(WB!CK17="","",WB!CK17)</f>
        <v>10</v>
      </c>
      <c r="BZ7" s="1654"/>
      <c r="CA7" s="1654"/>
      <c r="CB7" s="1654"/>
      <c r="CC7" s="1655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656"/>
      <c r="DM7" s="1657"/>
      <c r="DN7" s="1657"/>
      <c r="DO7" s="1657"/>
      <c r="DP7" s="1650">
        <f>IF(WB!CK14="","",WB!CK14)</f>
        <v>6</v>
      </c>
      <c r="DQ7" s="1650">
        <f>IF(WB!CK15="","",WB!CK15)</f>
        <v>8</v>
      </c>
      <c r="DR7" s="1650">
        <f>IF(WB!CK16="","",WB!CK16)</f>
        <v>8</v>
      </c>
      <c r="DS7" s="1650">
        <f>IF(WB!CK17="","",WB!CK17)</f>
        <v>10</v>
      </c>
      <c r="DT7" s="1657"/>
      <c r="DU7" s="1657"/>
      <c r="DV7" s="1661"/>
      <c r="DW7" s="1661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1599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1599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599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1600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26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7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7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7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2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602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2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1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1601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1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1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1602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2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8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8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8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1614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1614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1614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89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1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1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4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6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1587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7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8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8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8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25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79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79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79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2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2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2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3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3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3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2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2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2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0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0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0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5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5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5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1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1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1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4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2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2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2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0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0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0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25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79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79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79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2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2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79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5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2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79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79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2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8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8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0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0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0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5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5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5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1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1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1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4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2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2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2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0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0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0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25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3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3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3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3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3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3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3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3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3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3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3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3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0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0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0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5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5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5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1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1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1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4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2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2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2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0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0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0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2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1602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880</v>
      </c>
      <c r="BE46" s="726" t="s">
        <v>880</v>
      </c>
      <c r="BF46" s="726" t="s">
        <v>880</v>
      </c>
      <c r="BG46" s="726" t="s">
        <v>880</v>
      </c>
      <c r="BH46" s="726" t="s">
        <v>880</v>
      </c>
      <c r="BI46" s="726" t="s">
        <v>880</v>
      </c>
      <c r="BJ46" s="726" t="s">
        <v>880</v>
      </c>
      <c r="BK46" s="726" t="s">
        <v>880</v>
      </c>
      <c r="BL46" s="726" t="s">
        <v>880</v>
      </c>
      <c r="BM46" s="726" t="s">
        <v>880</v>
      </c>
      <c r="BN46" s="1609" t="s">
        <v>880</v>
      </c>
      <c r="BO46" s="726" t="s">
        <v>880</v>
      </c>
      <c r="BP46" s="726" t="s">
        <v>880</v>
      </c>
      <c r="BQ46" s="726" t="s">
        <v>880</v>
      </c>
      <c r="BR46" s="726" t="s">
        <v>880</v>
      </c>
      <c r="BS46" s="726" t="s">
        <v>880</v>
      </c>
      <c r="BT46" s="726" t="s">
        <v>880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0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602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2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1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1602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2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1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1602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2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8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8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8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1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2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2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89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89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89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4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6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1587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7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8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8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8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609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1602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880</v>
      </c>
      <c r="BE55" s="726" t="s">
        <v>880</v>
      </c>
      <c r="BF55" s="726" t="s">
        <v>880</v>
      </c>
      <c r="BG55" s="726" t="s">
        <v>880</v>
      </c>
      <c r="BH55" s="726" t="s">
        <v>880</v>
      </c>
      <c r="BI55" s="726" t="s">
        <v>880</v>
      </c>
      <c r="BJ55" s="726" t="s">
        <v>880</v>
      </c>
      <c r="BK55" s="726" t="s">
        <v>880</v>
      </c>
      <c r="BL55" s="726" t="s">
        <v>880</v>
      </c>
      <c r="BM55" s="726" t="s">
        <v>880</v>
      </c>
      <c r="BN55" s="1609" t="s">
        <v>880</v>
      </c>
      <c r="BO55" s="726" t="s">
        <v>880</v>
      </c>
      <c r="BP55" s="726" t="s">
        <v>880</v>
      </c>
      <c r="BQ55" s="726" t="s">
        <v>880</v>
      </c>
      <c r="BR55" s="726" t="s">
        <v>880</v>
      </c>
      <c r="BS55" s="726" t="s">
        <v>880</v>
      </c>
      <c r="BT55" s="726" t="s">
        <v>880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0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2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2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1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2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2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1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2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2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8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8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8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1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2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2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89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89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89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4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6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7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7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8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8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8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ht="12.75" customHeight="1">
      <c r="A64" s="773" t="s">
        <v>857</v>
      </c>
      <c r="B64" s="140"/>
      <c r="C64" s="726"/>
      <c r="D64" s="140"/>
      <c r="E64" s="726"/>
      <c r="F64" s="140"/>
      <c r="G64" s="726"/>
      <c r="H64" s="140"/>
      <c r="I64" s="726"/>
      <c r="J64" s="140"/>
      <c r="K64" s="1609"/>
      <c r="L64" s="140"/>
      <c r="M64" s="726"/>
      <c r="N64" s="140"/>
      <c r="O64" s="726"/>
      <c r="P64" s="140"/>
      <c r="Q64" s="726"/>
      <c r="R64" s="140"/>
      <c r="S64" s="774"/>
      <c r="T64" s="726" t="s">
        <v>858</v>
      </c>
      <c r="U64" s="726" t="s">
        <v>858</v>
      </c>
      <c r="V64" s="726" t="s">
        <v>858</v>
      </c>
      <c r="W64" s="726" t="s">
        <v>858</v>
      </c>
      <c r="X64" s="726" t="s">
        <v>858</v>
      </c>
      <c r="Y64" s="726" t="s">
        <v>858</v>
      </c>
      <c r="Z64" s="726" t="s">
        <v>858</v>
      </c>
      <c r="AA64" s="726" t="s">
        <v>858</v>
      </c>
      <c r="AB64" s="726" t="s">
        <v>858</v>
      </c>
      <c r="AC64" s="1609" t="s">
        <v>858</v>
      </c>
      <c r="AD64" s="726" t="s">
        <v>858</v>
      </c>
      <c r="AE64" s="726" t="s">
        <v>858</v>
      </c>
      <c r="AF64" s="726" t="s">
        <v>858</v>
      </c>
      <c r="AG64" s="726" t="s">
        <v>858</v>
      </c>
      <c r="AH64" s="726" t="s">
        <v>858</v>
      </c>
      <c r="AI64" s="726" t="s">
        <v>858</v>
      </c>
      <c r="AJ64" s="726" t="s">
        <v>858</v>
      </c>
      <c r="AK64" s="774"/>
      <c r="AL64" s="726"/>
      <c r="AM64" s="140"/>
      <c r="AN64" s="726"/>
      <c r="AO64" s="140"/>
      <c r="AP64" s="726"/>
      <c r="AQ64" s="140"/>
      <c r="AR64" s="726"/>
      <c r="AS64" s="140"/>
      <c r="AT64" s="726"/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/>
      <c r="BG64" s="726"/>
      <c r="BH64" s="140"/>
      <c r="BI64" s="726"/>
      <c r="BJ64" s="140"/>
      <c r="BK64" s="726"/>
      <c r="BL64" s="140"/>
      <c r="BM64" s="726"/>
      <c r="BN64" s="1602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ht="12.75" customHeight="1">
      <c r="A65" s="731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0"/>
      <c r="L65" s="140"/>
      <c r="M65" s="137"/>
      <c r="N65" s="140"/>
      <c r="O65" s="137"/>
      <c r="P65" s="140"/>
      <c r="Q65" s="137"/>
      <c r="R65" s="140"/>
      <c r="S65" s="774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2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2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/>
      <c r="BY65" s="140"/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 t="str">
        <f>IF(DN65&lt;3,"",(SUM(AL65:BB65)-MIN(AL65:BB65)-MAX(AL65:BB65))/(DN65-2))</f>
        <v/>
      </c>
      <c r="CC65" s="660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80">COUNT(B65:R65)</f>
        <v>0</v>
      </c>
      <c r="DM65" s="616">
        <f t="shared" ref="DM65:DM72" si="281">COUNT(T65:AJ65)</f>
        <v>1</v>
      </c>
      <c r="DN65" s="616">
        <f t="shared" ref="DN65:DN72" si="282">COUNT(AL65:BB65)</f>
        <v>0</v>
      </c>
      <c r="DO65" s="616">
        <f t="shared" ref="DO65:DO72" si="283">COUNT(BD65:BT65)</f>
        <v>1</v>
      </c>
      <c r="DP65" s="733"/>
      <c r="DQ65" s="734"/>
      <c r="DR65" s="734"/>
      <c r="DS65" s="735"/>
      <c r="DU65" s="40"/>
    </row>
    <row r="66" spans="1:125" ht="12.75" customHeight="1">
      <c r="A66" s="731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1"/>
      <c r="L66" s="140"/>
      <c r="M66" s="458"/>
      <c r="N66" s="140"/>
      <c r="O66" s="458"/>
      <c r="P66" s="140"/>
      <c r="Q66" s="458"/>
      <c r="R66" s="140"/>
      <c r="S66" s="774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2"/>
      <c r="AD66" s="99"/>
      <c r="AE66" s="140"/>
      <c r="AF66" s="458"/>
      <c r="AG66" s="140"/>
      <c r="AH66" s="458"/>
      <c r="AI66" s="140"/>
      <c r="AJ66" s="458"/>
      <c r="AK66" s="774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4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2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/>
      <c r="BY66" s="140"/>
      <c r="BZ66" s="659" t="str">
        <f t="shared" ref="BZ66:BZ69" si="284">IF(DL66&lt;3,"",(SUM(B66:R66)-MIN(B66:R66)-MAX(B66:R66))/(DL66-2))</f>
        <v/>
      </c>
      <c r="CA66" s="659" t="str">
        <f t="shared" ref="CA66:CA69" si="285">IF(DM66&lt;3,"",(SUM(T66:AJ66)-MIN(T66:AJ66)-MAX(T66:AJ66))/(DM66-2))</f>
        <v/>
      </c>
      <c r="CB66" s="659" t="str">
        <f t="shared" ref="CB66:CB69" si="286">IF(DN66&lt;3,"",(SUM(AL66:BB66)-MIN(AL66:BB66)-MAX(AL66:BB66))/(DN66-2))</f>
        <v/>
      </c>
      <c r="CC66" s="660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1">
        <f t="shared" si="280"/>
        <v>0</v>
      </c>
      <c r="DM66" s="616">
        <f t="shared" si="281"/>
        <v>1</v>
      </c>
      <c r="DN66" s="616">
        <f t="shared" si="282"/>
        <v>0</v>
      </c>
      <c r="DO66" s="616">
        <f t="shared" si="283"/>
        <v>1</v>
      </c>
      <c r="DP66" s="733"/>
      <c r="DQ66" s="734"/>
      <c r="DR66" s="734"/>
      <c r="DS66" s="735"/>
      <c r="DU66" s="40"/>
    </row>
    <row r="67" spans="1:125" ht="12.75" customHeight="1">
      <c r="A67" s="658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1"/>
      <c r="L67" s="140"/>
      <c r="M67" s="458"/>
      <c r="N67" s="140"/>
      <c r="O67" s="458"/>
      <c r="P67" s="140"/>
      <c r="Q67" s="458"/>
      <c r="R67" s="140"/>
      <c r="S67" s="774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2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2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/>
      <c r="BY67" s="140"/>
      <c r="BZ67" s="659" t="str">
        <f t="shared" si="284"/>
        <v/>
      </c>
      <c r="CA67" s="659" t="str">
        <f t="shared" si="285"/>
        <v/>
      </c>
      <c r="CB67" s="659" t="str">
        <f t="shared" si="286"/>
        <v/>
      </c>
      <c r="CC67" s="660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1">
        <f t="shared" si="280"/>
        <v>0</v>
      </c>
      <c r="DM67" s="616">
        <f t="shared" si="281"/>
        <v>1</v>
      </c>
      <c r="DN67" s="616">
        <f t="shared" si="282"/>
        <v>0</v>
      </c>
      <c r="DO67" s="616">
        <f t="shared" si="283"/>
        <v>1</v>
      </c>
      <c r="DP67" s="733"/>
      <c r="DQ67" s="734"/>
      <c r="DR67" s="734"/>
      <c r="DS67" s="735"/>
      <c r="DU67" s="40"/>
    </row>
    <row r="68" spans="1:125" ht="12.75" customHeight="1">
      <c r="A68" s="778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8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8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8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59" t="str">
        <f t="shared" si="284"/>
        <v/>
      </c>
      <c r="CA68" s="659" t="str">
        <f t="shared" si="285"/>
        <v/>
      </c>
      <c r="CB68" s="659" t="str">
        <f t="shared" si="286"/>
        <v/>
      </c>
      <c r="CC68" s="660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1">
        <f t="shared" si="280"/>
        <v>0</v>
      </c>
      <c r="DM68" s="616">
        <f t="shared" si="281"/>
        <v>1</v>
      </c>
      <c r="DN68" s="616">
        <f t="shared" si="282"/>
        <v>0</v>
      </c>
      <c r="DO68" s="616">
        <f t="shared" si="283"/>
        <v>1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str">
        <f>IF(SUM(BX68)&gt;0,(BX64-DR71-SUM(BX71)*(DR71=""))*'Exp factors'!E$23,"")</f>
        <v/>
      </c>
      <c r="DS68" s="740" t="str">
        <f>IF(SUM(BY68)&gt;0,(BY64-DS71-SUM(BY71)*(DS71=""))*'Exp factors'!F$23,"")</f>
        <v/>
      </c>
      <c r="DU68" s="40"/>
    </row>
    <row r="69" spans="1:125" ht="12.75" customHeight="1">
      <c r="A69" s="778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2"/>
      <c r="L69" s="444"/>
      <c r="M69" s="481"/>
      <c r="N69" s="444"/>
      <c r="O69" s="481"/>
      <c r="P69" s="444"/>
      <c r="Q69" s="481"/>
      <c r="R69" s="444"/>
      <c r="S69" s="777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2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7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7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1"/>
      <c r="BO69" s="481"/>
      <c r="BP69" s="444"/>
      <c r="BQ69" s="481"/>
      <c r="BR69" s="444"/>
      <c r="BS69" s="481"/>
      <c r="BT69" s="444"/>
      <c r="BU69" s="777"/>
      <c r="BV69" s="481"/>
      <c r="BW69" s="444"/>
      <c r="BX69" s="481"/>
      <c r="BY69" s="444"/>
      <c r="BZ69" s="659" t="str">
        <f t="shared" si="284"/>
        <v/>
      </c>
      <c r="CA69" s="659">
        <f t="shared" si="285"/>
        <v>115</v>
      </c>
      <c r="CB69" s="659" t="str">
        <f t="shared" si="286"/>
        <v/>
      </c>
      <c r="CC69" s="660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1">
        <f t="shared" si="280"/>
        <v>0</v>
      </c>
      <c r="DM69" s="616">
        <f t="shared" si="281"/>
        <v>17</v>
      </c>
      <c r="DN69" s="616">
        <f t="shared" si="282"/>
        <v>0</v>
      </c>
      <c r="DO69" s="616">
        <f t="shared" si="283"/>
        <v>0</v>
      </c>
      <c r="DP69" s="733"/>
      <c r="DQ69" s="734"/>
      <c r="DR69" s="734"/>
      <c r="DS69" s="735"/>
      <c r="DU69" s="40"/>
    </row>
    <row r="70" spans="1:125" ht="12.75" customHeight="1">
      <c r="A70" s="658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89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7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89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7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7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89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8" t="str">
        <f>IF(DL70&lt;3,"",(SUM(B70:R70)-MIN(B70:R70)-MAX(B70:R70))/(DL70-2))</f>
        <v/>
      </c>
      <c r="CA70" s="748" t="str">
        <f t="shared" ref="CA70:CC70" si="297">IF(DM70&lt;3,"",(SUM(C70:S70)-MIN(C70:S70)-MAX(C70:S70))/(DM70-2))</f>
        <v/>
      </c>
      <c r="CB70" s="748" t="str">
        <f t="shared" si="297"/>
        <v/>
      </c>
      <c r="CC70" s="748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4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1">
        <f t="shared" si="280"/>
        <v>0</v>
      </c>
      <c r="DM70" s="616">
        <f t="shared" si="281"/>
        <v>1</v>
      </c>
      <c r="DN70" s="616">
        <f t="shared" si="282"/>
        <v>0</v>
      </c>
      <c r="DO70" s="616">
        <f t="shared" si="283"/>
        <v>1</v>
      </c>
      <c r="DP70" s="742" t="str">
        <f>IF(DP68="","",DP68*BV69)</f>
        <v/>
      </c>
      <c r="DQ70" s="743" t="str">
        <f>IF(DQ68="","",DQ68*BW69)</f>
        <v/>
      </c>
      <c r="DR70" s="743" t="str">
        <f>IF(DR68="","",DR68*BX69)</f>
        <v/>
      </c>
      <c r="DS70" s="744" t="str">
        <f>IF(DS68="","",DS68*BY69)</f>
        <v/>
      </c>
      <c r="DU70" s="40"/>
    </row>
    <row r="71" spans="1:125" ht="12.75" customHeight="1">
      <c r="A71" s="786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6"/>
      <c r="L71" s="453"/>
      <c r="M71" s="419"/>
      <c r="N71" s="453"/>
      <c r="O71" s="419"/>
      <c r="P71" s="453"/>
      <c r="Q71" s="419"/>
      <c r="R71" s="453"/>
      <c r="S71" s="782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7"/>
      <c r="AD71" s="419"/>
      <c r="AE71" s="453"/>
      <c r="AF71" s="419"/>
      <c r="AG71" s="453"/>
      <c r="AH71" s="419"/>
      <c r="AI71" s="453"/>
      <c r="AJ71" s="419"/>
      <c r="AK71" s="782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2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7"/>
      <c r="BO71" s="419"/>
      <c r="BP71" s="453"/>
      <c r="BQ71" s="419"/>
      <c r="BR71" s="453"/>
      <c r="BS71" s="419"/>
      <c r="BT71" s="453"/>
      <c r="BU71" s="782"/>
      <c r="BV71" s="419"/>
      <c r="BW71" s="453"/>
      <c r="BX71" s="419"/>
      <c r="BY71" s="453"/>
      <c r="BZ71" s="659" t="str">
        <f t="shared" ref="BZ71:BZ74" si="298">IF(DL71&lt;3,"",(SUM(B71:R71)-MIN(B71:R71)-MAX(B71:R71))/(DL71-2))</f>
        <v/>
      </c>
      <c r="CA71" s="659" t="str">
        <f t="shared" ref="CA71:CA74" si="299">IF(DM71&lt;3,"",(SUM(T71:AJ71)-MIN(T71:AJ71)-MAX(T71:AJ71))/(DM71-2))</f>
        <v/>
      </c>
      <c r="CB71" s="659" t="str">
        <f t="shared" ref="CB71:CB74" si="300">IF(DN71&lt;3,"",(SUM(AL71:BB71)-MIN(AL71:BB71)-MAX(AL71:BB71))/(DN71-2))</f>
        <v/>
      </c>
      <c r="CC71" s="660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1">
        <f t="shared" si="280"/>
        <v>0</v>
      </c>
      <c r="DM71" s="616">
        <f t="shared" si="281"/>
        <v>1</v>
      </c>
      <c r="DN71" s="616">
        <f t="shared" si="282"/>
        <v>0</v>
      </c>
      <c r="DO71" s="616">
        <f t="shared" si="283"/>
        <v>1</v>
      </c>
      <c r="DP71" s="745"/>
      <c r="DQ71" s="140"/>
      <c r="DR71" s="140"/>
      <c r="DS71" s="746"/>
      <c r="DU71" s="40"/>
    </row>
    <row r="72" spans="1:125" ht="14" customHeight="1">
      <c r="A72" s="658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8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8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8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8" t="str">
        <f t="shared" si="298"/>
        <v/>
      </c>
      <c r="CA72" s="748" t="str">
        <f t="shared" si="299"/>
        <v/>
      </c>
      <c r="CB72" s="748" t="str">
        <f t="shared" si="300"/>
        <v/>
      </c>
      <c r="CC72" s="749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1">
        <f t="shared" si="280"/>
        <v>0</v>
      </c>
      <c r="DM72" s="616">
        <f t="shared" si="281"/>
        <v>1</v>
      </c>
      <c r="DN72" s="616">
        <f t="shared" si="282"/>
        <v>0</v>
      </c>
      <c r="DO72" s="616">
        <f t="shared" si="283"/>
        <v>1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793" customFormat="1" ht="14" customHeight="1">
      <c r="A73" s="787" t="str">
        <f>"TOTAL ADDITIONAL FOOD PURCHASE " &amp; $H$1 &amp; " (%)"</f>
        <v>TOTAL ADDITIONAL FOOD PURCHASE kcal (%)</v>
      </c>
      <c r="B73" s="758">
        <f t="shared" ref="B73:R73" si="306">SUM(B16,B25,B34,B43,B52,B61,B70)</f>
        <v>1.5884148727984347E-2</v>
      </c>
      <c r="C73" s="758">
        <f t="shared" si="306"/>
        <v>2.0799552697791444E-3</v>
      </c>
      <c r="D73" s="758">
        <f t="shared" si="306"/>
        <v>1.6177429876060012E-3</v>
      </c>
      <c r="E73" s="758">
        <f t="shared" si="306"/>
        <v>0</v>
      </c>
      <c r="F73" s="758">
        <f t="shared" si="306"/>
        <v>0</v>
      </c>
      <c r="G73" s="758">
        <f t="shared" si="306"/>
        <v>0</v>
      </c>
      <c r="H73" s="758">
        <f t="shared" si="306"/>
        <v>0</v>
      </c>
      <c r="I73" s="758">
        <f t="shared" si="306"/>
        <v>0</v>
      </c>
      <c r="J73" s="758">
        <f t="shared" si="306"/>
        <v>2.9818283477774672E-3</v>
      </c>
      <c r="K73" s="1607">
        <f t="shared" si="306"/>
        <v>0</v>
      </c>
      <c r="L73" s="758">
        <f t="shared" si="306"/>
        <v>0</v>
      </c>
      <c r="M73" s="758">
        <f t="shared" si="306"/>
        <v>0</v>
      </c>
      <c r="N73" s="758">
        <f t="shared" si="306"/>
        <v>0</v>
      </c>
      <c r="O73" s="758">
        <f t="shared" si="306"/>
        <v>0</v>
      </c>
      <c r="P73" s="758">
        <f t="shared" si="306"/>
        <v>0</v>
      </c>
      <c r="Q73" s="758">
        <f t="shared" si="306"/>
        <v>0</v>
      </c>
      <c r="R73" s="758">
        <f t="shared" si="306"/>
        <v>0</v>
      </c>
      <c r="S73" s="759"/>
      <c r="T73" s="758">
        <f t="shared" ref="T73:AJ73" si="307">SUM(T16,T25,T34,T43,T52,T61,T70)</f>
        <v>1.0227005870841488E-2</v>
      </c>
      <c r="U73" s="758">
        <f t="shared" si="307"/>
        <v>0</v>
      </c>
      <c r="V73" s="758">
        <f t="shared" si="307"/>
        <v>0</v>
      </c>
      <c r="W73" s="758">
        <f t="shared" si="307"/>
        <v>0</v>
      </c>
      <c r="X73" s="758">
        <f t="shared" si="307"/>
        <v>0</v>
      </c>
      <c r="Y73" s="758">
        <f t="shared" si="307"/>
        <v>5.4049016867020782E-4</v>
      </c>
      <c r="Z73" s="758">
        <f t="shared" si="307"/>
        <v>0</v>
      </c>
      <c r="AA73" s="758">
        <f t="shared" si="307"/>
        <v>1.0457925636007828E-3</v>
      </c>
      <c r="AB73" s="758">
        <f t="shared" si="307"/>
        <v>0</v>
      </c>
      <c r="AC73" s="1607">
        <f t="shared" si="307"/>
        <v>0</v>
      </c>
      <c r="AD73" s="758">
        <f t="shared" si="307"/>
        <v>0</v>
      </c>
      <c r="AE73" s="758">
        <f t="shared" si="307"/>
        <v>0</v>
      </c>
      <c r="AF73" s="758">
        <f t="shared" si="307"/>
        <v>0</v>
      </c>
      <c r="AG73" s="758">
        <f t="shared" si="307"/>
        <v>0</v>
      </c>
      <c r="AH73" s="758">
        <f t="shared" si="307"/>
        <v>0</v>
      </c>
      <c r="AI73" s="758">
        <f t="shared" si="307"/>
        <v>0</v>
      </c>
      <c r="AJ73" s="758">
        <f t="shared" si="307"/>
        <v>0</v>
      </c>
      <c r="AK73" s="759"/>
      <c r="AL73" s="758">
        <f t="shared" ref="AL73:BB73" si="308">SUM(AL16,AL25,AL34,AL43,AL52,AL61,AL70)</f>
        <v>1.3677281622487101E-2</v>
      </c>
      <c r="AM73" s="758">
        <f t="shared" si="308"/>
        <v>0</v>
      </c>
      <c r="AN73" s="758">
        <f t="shared" si="308"/>
        <v>0</v>
      </c>
      <c r="AO73" s="758">
        <f t="shared" si="308"/>
        <v>1.6127201565557733E-2</v>
      </c>
      <c r="AP73" s="758">
        <f t="shared" si="308"/>
        <v>3.7834311806914547E-3</v>
      </c>
      <c r="AQ73" s="758">
        <f t="shared" si="308"/>
        <v>1.0734942378777996E-2</v>
      </c>
      <c r="AR73" s="758">
        <f t="shared" si="308"/>
        <v>0</v>
      </c>
      <c r="AS73" s="758">
        <f t="shared" si="308"/>
        <v>1.4140574037834312E-2</v>
      </c>
      <c r="AT73" s="758">
        <f t="shared" si="308"/>
        <v>2.1009784735812134E-2</v>
      </c>
      <c r="AU73" s="758">
        <f t="shared" si="308"/>
        <v>0</v>
      </c>
      <c r="AV73" s="758">
        <f t="shared" si="308"/>
        <v>0</v>
      </c>
      <c r="AW73" s="758">
        <f t="shared" si="308"/>
        <v>0</v>
      </c>
      <c r="AX73" s="758">
        <f t="shared" si="308"/>
        <v>0</v>
      </c>
      <c r="AY73" s="758">
        <f t="shared" si="308"/>
        <v>0</v>
      </c>
      <c r="AZ73" s="758">
        <f t="shared" si="308"/>
        <v>0</v>
      </c>
      <c r="BA73" s="758">
        <f t="shared" si="308"/>
        <v>0</v>
      </c>
      <c r="BB73" s="758">
        <f t="shared" si="308"/>
        <v>0</v>
      </c>
      <c r="BC73" s="759"/>
      <c r="BD73" s="758">
        <f t="shared" ref="BD73:BT73" si="309">SUM(BD16,BD25,BD34,BD43,BD52,BD61,BD70)</f>
        <v>0</v>
      </c>
      <c r="BE73" s="758">
        <f t="shared" si="309"/>
        <v>0.13333985649054142</v>
      </c>
      <c r="BF73" s="758">
        <f t="shared" si="309"/>
        <v>0</v>
      </c>
      <c r="BG73" s="758">
        <f t="shared" si="309"/>
        <v>3.4146771037181993E-2</v>
      </c>
      <c r="BH73" s="758">
        <f t="shared" si="309"/>
        <v>5.8044618395303331E-2</v>
      </c>
      <c r="BI73" s="758">
        <f t="shared" si="309"/>
        <v>2.0799552697791444E-3</v>
      </c>
      <c r="BJ73" s="758">
        <f t="shared" si="309"/>
        <v>2.2518808436616654E-2</v>
      </c>
      <c r="BK73" s="758">
        <f t="shared" si="309"/>
        <v>7.0939334637964771E-2</v>
      </c>
      <c r="BL73" s="758">
        <f t="shared" si="309"/>
        <v>2.6302819453504385E-2</v>
      </c>
      <c r="BM73" s="758">
        <f t="shared" si="309"/>
        <v>0</v>
      </c>
      <c r="BN73" s="1607">
        <f t="shared" si="309"/>
        <v>0</v>
      </c>
      <c r="BO73" s="758">
        <f t="shared" si="309"/>
        <v>0</v>
      </c>
      <c r="BP73" s="758">
        <f t="shared" si="309"/>
        <v>0</v>
      </c>
      <c r="BQ73" s="758">
        <f t="shared" si="309"/>
        <v>0</v>
      </c>
      <c r="BR73" s="758">
        <f t="shared" si="309"/>
        <v>0</v>
      </c>
      <c r="BS73" s="758">
        <f t="shared" si="309"/>
        <v>0</v>
      </c>
      <c r="BT73" s="758">
        <f t="shared" si="309"/>
        <v>0</v>
      </c>
      <c r="BU73" s="759"/>
      <c r="BV73" s="758">
        <f>SUM(BV16,BV25,BV34,BV43,BV52,BV61,BV70)</f>
        <v>0</v>
      </c>
      <c r="BW73" s="758">
        <f>SUM(BW16,BW25,BW34,BW43,BW52,BW61,BW70)</f>
        <v>0</v>
      </c>
      <c r="BX73" s="758">
        <f>SUM(BX16,BX25,BX34,BX43,BX52,BX61,BX70)</f>
        <v>0</v>
      </c>
      <c r="BY73" s="758">
        <f>SUM(BY16,BY25,BY34,BY43,BY52,BY61,BY70)</f>
        <v>0</v>
      </c>
      <c r="BZ73" s="748" t="str">
        <f t="shared" si="298"/>
        <v/>
      </c>
      <c r="CA73" s="748" t="str">
        <f t="shared" si="299"/>
        <v/>
      </c>
      <c r="CB73" s="748" t="str">
        <f t="shared" si="300"/>
        <v/>
      </c>
      <c r="CC73" s="749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4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8"/>
      <c r="DM73" s="789"/>
      <c r="DN73" s="789"/>
      <c r="DO73" s="789"/>
      <c r="DP73" s="790">
        <f>SUM(DP16,DP25,DP34,DP43,DP70)</f>
        <v>0</v>
      </c>
      <c r="DQ73" s="791">
        <f>SUM(DQ16,DQ25,DQ34,DQ43,DQ70)</f>
        <v>0</v>
      </c>
      <c r="DR73" s="791">
        <f>SUM(DR16,DR25,DR34,DR43,DR70)</f>
        <v>0</v>
      </c>
      <c r="DS73" s="792">
        <f>SUM(DS16,DS25,DS34,DS43,DS70)</f>
        <v>0</v>
      </c>
      <c r="DU73" s="794"/>
    </row>
    <row r="74" spans="1:125" s="799" customFormat="1" ht="14" customHeight="1">
      <c r="A74" s="795" t="s">
        <v>457</v>
      </c>
      <c r="B74" s="672">
        <f t="shared" ref="B74:R74" si="311">SUM(B18,B27,B36,B45,B54,B63,B72)</f>
        <v>132</v>
      </c>
      <c r="C74" s="672">
        <f t="shared" si="311"/>
        <v>12</v>
      </c>
      <c r="D74" s="672">
        <f t="shared" si="311"/>
        <v>40</v>
      </c>
      <c r="E74" s="672">
        <f t="shared" si="311"/>
        <v>0</v>
      </c>
      <c r="F74" s="672">
        <f t="shared" si="311"/>
        <v>0</v>
      </c>
      <c r="G74" s="672">
        <f t="shared" si="311"/>
        <v>0</v>
      </c>
      <c r="H74" s="672">
        <f t="shared" si="311"/>
        <v>0</v>
      </c>
      <c r="I74" s="672">
        <f t="shared" si="311"/>
        <v>0</v>
      </c>
      <c r="J74" s="672">
        <f t="shared" si="311"/>
        <v>75</v>
      </c>
      <c r="K74" s="1604">
        <f t="shared" si="311"/>
        <v>0</v>
      </c>
      <c r="L74" s="672">
        <f t="shared" si="311"/>
        <v>0</v>
      </c>
      <c r="M74" s="672">
        <f t="shared" si="311"/>
        <v>0</v>
      </c>
      <c r="N74" s="672">
        <f t="shared" si="311"/>
        <v>0</v>
      </c>
      <c r="O74" s="672">
        <f t="shared" si="311"/>
        <v>0</v>
      </c>
      <c r="P74" s="672">
        <f t="shared" si="311"/>
        <v>0</v>
      </c>
      <c r="Q74" s="672">
        <f t="shared" si="311"/>
        <v>0</v>
      </c>
      <c r="R74" s="672">
        <f t="shared" si="311"/>
        <v>0</v>
      </c>
      <c r="S74" s="755"/>
      <c r="T74" s="672">
        <f t="shared" ref="T74:AJ74" si="312">SUM(T18,T27,T36,T45,T54,T63,T72)</f>
        <v>278</v>
      </c>
      <c r="U74" s="672">
        <f t="shared" si="312"/>
        <v>0</v>
      </c>
      <c r="V74" s="672">
        <f t="shared" si="312"/>
        <v>0</v>
      </c>
      <c r="W74" s="672">
        <f t="shared" si="312"/>
        <v>0</v>
      </c>
      <c r="X74" s="672">
        <f t="shared" si="312"/>
        <v>0</v>
      </c>
      <c r="Y74" s="672">
        <f t="shared" si="312"/>
        <v>20</v>
      </c>
      <c r="Z74" s="672">
        <f t="shared" si="312"/>
        <v>0</v>
      </c>
      <c r="AA74" s="672">
        <f t="shared" si="312"/>
        <v>230</v>
      </c>
      <c r="AB74" s="672">
        <f t="shared" si="312"/>
        <v>0</v>
      </c>
      <c r="AC74" s="1604">
        <f t="shared" si="312"/>
        <v>0</v>
      </c>
      <c r="AD74" s="672">
        <f t="shared" si="312"/>
        <v>0</v>
      </c>
      <c r="AE74" s="672">
        <f t="shared" si="312"/>
        <v>0</v>
      </c>
      <c r="AF74" s="672">
        <f t="shared" si="312"/>
        <v>0</v>
      </c>
      <c r="AG74" s="672">
        <f t="shared" si="312"/>
        <v>0</v>
      </c>
      <c r="AH74" s="672">
        <f t="shared" si="312"/>
        <v>0</v>
      </c>
      <c r="AI74" s="672">
        <f t="shared" si="312"/>
        <v>0</v>
      </c>
      <c r="AJ74" s="672">
        <f t="shared" si="312"/>
        <v>0</v>
      </c>
      <c r="AK74" s="755"/>
      <c r="AL74" s="672">
        <f t="shared" ref="AL74:BB74" si="313">SUM(AL18,AL27,AL36,AL45,AL54,AL63,AL72)</f>
        <v>240</v>
      </c>
      <c r="AM74" s="672">
        <f t="shared" si="313"/>
        <v>0</v>
      </c>
      <c r="AN74" s="672">
        <f t="shared" si="313"/>
        <v>0</v>
      </c>
      <c r="AO74" s="672">
        <f t="shared" si="313"/>
        <v>690</v>
      </c>
      <c r="AP74" s="672">
        <f t="shared" si="313"/>
        <v>180</v>
      </c>
      <c r="AQ74" s="672">
        <f t="shared" si="313"/>
        <v>207.5</v>
      </c>
      <c r="AR74" s="672">
        <f t="shared" si="313"/>
        <v>0</v>
      </c>
      <c r="AS74" s="672">
        <f t="shared" si="313"/>
        <v>773</v>
      </c>
      <c r="AT74" s="672">
        <f t="shared" si="313"/>
        <v>1740</v>
      </c>
      <c r="AU74" s="672">
        <f t="shared" si="313"/>
        <v>0</v>
      </c>
      <c r="AV74" s="672">
        <f t="shared" si="313"/>
        <v>0</v>
      </c>
      <c r="AW74" s="672">
        <f t="shared" si="313"/>
        <v>0</v>
      </c>
      <c r="AX74" s="672">
        <f t="shared" si="313"/>
        <v>0</v>
      </c>
      <c r="AY74" s="672">
        <f t="shared" si="313"/>
        <v>0</v>
      </c>
      <c r="AZ74" s="672">
        <f t="shared" si="313"/>
        <v>0</v>
      </c>
      <c r="BA74" s="672">
        <f t="shared" si="313"/>
        <v>0</v>
      </c>
      <c r="BB74" s="672">
        <f t="shared" si="313"/>
        <v>0</v>
      </c>
      <c r="BC74" s="755"/>
      <c r="BD74" s="672">
        <f t="shared" ref="BD74:BT74" si="314">SUM(BD18,BD27,BD36,BD45,BD54,BD63,BD72)</f>
        <v>0</v>
      </c>
      <c r="BE74" s="672">
        <f t="shared" si="314"/>
        <v>348</v>
      </c>
      <c r="BF74" s="672">
        <f t="shared" si="314"/>
        <v>0</v>
      </c>
      <c r="BG74" s="672">
        <f t="shared" si="314"/>
        <v>1575</v>
      </c>
      <c r="BH74" s="672">
        <f t="shared" si="314"/>
        <v>1812</v>
      </c>
      <c r="BI74" s="672">
        <f t="shared" si="314"/>
        <v>60</v>
      </c>
      <c r="BJ74" s="672">
        <f t="shared" si="314"/>
        <v>312</v>
      </c>
      <c r="BK74" s="672">
        <f t="shared" si="314"/>
        <v>0</v>
      </c>
      <c r="BL74" s="672">
        <f t="shared" si="314"/>
        <v>496</v>
      </c>
      <c r="BM74" s="672">
        <f t="shared" si="314"/>
        <v>0</v>
      </c>
      <c r="BN74" s="1604">
        <f t="shared" si="314"/>
        <v>0</v>
      </c>
      <c r="BO74" s="672">
        <f t="shared" si="314"/>
        <v>0</v>
      </c>
      <c r="BP74" s="672">
        <f t="shared" si="314"/>
        <v>0</v>
      </c>
      <c r="BQ74" s="672">
        <f t="shared" si="314"/>
        <v>0</v>
      </c>
      <c r="BR74" s="672">
        <f t="shared" si="314"/>
        <v>0</v>
      </c>
      <c r="BS74" s="672">
        <f t="shared" si="314"/>
        <v>0</v>
      </c>
      <c r="BT74" s="672">
        <f t="shared" si="314"/>
        <v>0</v>
      </c>
      <c r="BU74" s="755"/>
      <c r="BV74" s="672">
        <f>SUM(BV18,BV27,BV36,BV45,BV54,BV63,BV72)</f>
        <v>0</v>
      </c>
      <c r="BW74" s="672">
        <f>SUM(BW18,BW27,BW36,BW45,BW54,BW63,BW72)</f>
        <v>0</v>
      </c>
      <c r="BX74" s="672">
        <f>SUM(BX18,BX27,BX36,BX45,BX54,BX63,BX72)</f>
        <v>0</v>
      </c>
      <c r="BY74" s="672">
        <f>SUM(BY18,BY27,BY36,BY45,BY54,BY63,BY72)</f>
        <v>0</v>
      </c>
      <c r="BZ74" s="659" t="str">
        <f t="shared" si="298"/>
        <v/>
      </c>
      <c r="CA74" s="659" t="str">
        <f t="shared" si="299"/>
        <v/>
      </c>
      <c r="CB74" s="659" t="str">
        <f t="shared" si="300"/>
        <v/>
      </c>
      <c r="CC74" s="660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1"/>
      <c r="DM74" s="796"/>
      <c r="DN74" s="796"/>
      <c r="DO74" s="796"/>
      <c r="DP74" s="797">
        <f>SUM(DP18,DP27,DP36,DP45,DP72)</f>
        <v>0</v>
      </c>
      <c r="DQ74" s="689">
        <f>SUM(DQ18,DQ27,DQ36,DQ45,DQ72)</f>
        <v>0</v>
      </c>
      <c r="DR74" s="689">
        <f>SUM(DR18,DR27,DR36,DR45,DR72)</f>
        <v>0</v>
      </c>
      <c r="DS74" s="798">
        <f>SUM(DS18,DS27,DS36,DS45,DS72)</f>
        <v>0</v>
      </c>
      <c r="DU74" s="800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8"/>
      <c r="U75" s="1258"/>
      <c r="V75" s="1258"/>
      <c r="W75" s="1258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8"/>
      <c r="AM75" s="1258"/>
      <c r="AN75" s="1258"/>
      <c r="AO75" s="1258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2"/>
      <c r="DQ75" s="763"/>
      <c r="DR75" s="763"/>
      <c r="DS75" s="764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8"/>
      <c r="U76" s="1258"/>
      <c r="V76" s="1258"/>
      <c r="W76" s="1258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8"/>
      <c r="AM76" s="1258"/>
      <c r="AN76" s="1258"/>
      <c r="AO76" s="1258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8"/>
      <c r="U77" s="1258"/>
      <c r="V77" s="1258"/>
      <c r="W77" s="1258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8"/>
      <c r="AM77" s="1258"/>
      <c r="AN77" s="1258"/>
      <c r="AO77" s="1258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8"/>
      <c r="U78" s="1258"/>
      <c r="V78" s="1258"/>
      <c r="W78" s="1258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8"/>
      <c r="AM78" s="1258"/>
      <c r="AN78" s="1258"/>
      <c r="AO78" s="1258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8"/>
      <c r="U79" s="1258"/>
      <c r="V79" s="1258"/>
      <c r="W79" s="1258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8"/>
      <c r="AM79" s="1258"/>
      <c r="AN79" s="1258"/>
      <c r="AO79" s="1258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8"/>
      <c r="U80" s="1258"/>
      <c r="V80" s="1258"/>
      <c r="W80" s="1258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8"/>
      <c r="AM80" s="1258"/>
      <c r="AN80" s="1258"/>
      <c r="AO80" s="1258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8"/>
      <c r="U81" s="1258"/>
      <c r="V81" s="1258"/>
      <c r="W81" s="1258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8"/>
      <c r="AM81" s="1258"/>
      <c r="AN81" s="1258"/>
      <c r="AO81" s="1258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8"/>
      <c r="U82" s="1258"/>
      <c r="V82" s="1258"/>
      <c r="W82" s="1258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8"/>
      <c r="AM82" s="1258"/>
      <c r="AN82" s="1258"/>
      <c r="AO82" s="1258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8"/>
      <c r="U83" s="1258"/>
      <c r="V83" s="1258"/>
      <c r="W83" s="1258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8"/>
      <c r="AM83" s="1258"/>
      <c r="AN83" s="1258"/>
      <c r="AO83" s="1258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8"/>
      <c r="U84" s="1258"/>
      <c r="V84" s="1258"/>
      <c r="W84" s="1258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8"/>
      <c r="AM84" s="1258"/>
      <c r="AN84" s="1258"/>
      <c r="AO84" s="1258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8"/>
      <c r="U85" s="1258"/>
      <c r="V85" s="1258"/>
      <c r="W85" s="1258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8"/>
      <c r="AM85" s="1258"/>
      <c r="AN85" s="1258"/>
      <c r="AO85" s="1258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8"/>
      <c r="U86" s="1258"/>
      <c r="V86" s="1258"/>
      <c r="W86" s="1258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8"/>
      <c r="AM86" s="1258"/>
      <c r="AN86" s="1258"/>
      <c r="AO86" s="1258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8"/>
      <c r="U87" s="1258"/>
      <c r="V87" s="1258"/>
      <c r="W87" s="1258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8"/>
      <c r="AM87" s="1258"/>
      <c r="AN87" s="1258"/>
      <c r="AO87" s="1258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8"/>
      <c r="U88" s="1258"/>
      <c r="V88" s="1258"/>
      <c r="W88" s="1258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8"/>
      <c r="AM88" s="1258"/>
      <c r="AN88" s="1258"/>
      <c r="AO88" s="1258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8"/>
      <c r="U89" s="1258"/>
      <c r="V89" s="1258"/>
      <c r="W89" s="1258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8"/>
      <c r="AM89" s="1258"/>
      <c r="AN89" s="1258"/>
      <c r="AO89" s="1258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4" activePane="bottomRight" state="frozen"/>
      <selection pane="topRight" activeCell="B1" sqref="B1"/>
      <selection pane="bottomLeft" activeCell="A8" sqref="A8"/>
      <selection pane="bottomRight" activeCell="M1031" sqref="M1031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5" t="s">
        <v>687</v>
      </c>
      <c r="N1" s="1206"/>
      <c r="O1" s="1206"/>
      <c r="P1" s="1207">
        <f>Data!$G$1</f>
        <v>2100</v>
      </c>
      <c r="Q1" s="1208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23" t="s">
        <v>693</v>
      </c>
      <c r="O2" s="1224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0.47773091976516635</v>
      </c>
      <c r="D10" s="824">
        <f>SUM(D11:D19)</f>
        <v>0.54242514677103726</v>
      </c>
      <c r="E10" s="824">
        <f>SUM(E11:E19)</f>
        <v>0.84794292237442936</v>
      </c>
      <c r="F10" s="824">
        <f>SUM(F11:F19)</f>
        <v>1.1143570123939985</v>
      </c>
      <c r="G10" s="823"/>
      <c r="H10" s="825"/>
      <c r="I10" s="825"/>
      <c r="J10" s="825"/>
      <c r="K10" s="825"/>
      <c r="L10" s="823"/>
      <c r="M10" s="824" t="e">
        <f>SUM(M11:M19)</f>
        <v>#VALUE!</v>
      </c>
      <c r="N10" s="824" t="e">
        <f>SUM(N11:N19)</f>
        <v>#VALUE!</v>
      </c>
      <c r="O10" s="824" t="e">
        <f>SUM(O11:O19)</f>
        <v>#VALUE!</v>
      </c>
      <c r="P10" s="824" t="e">
        <f>SUM(P11:P19)</f>
        <v>#VALUE!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0</v>
      </c>
      <c r="N16" s="319">
        <f>SUM(N858:N861)</f>
        <v>0</v>
      </c>
      <c r="O16" s="319">
        <f>SUM(O858:O861)</f>
        <v>-3.4637964774951076E-2</v>
      </c>
      <c r="P16" s="319">
        <f>SUM(P858:P861)</f>
        <v>-2.7710371819960861E-2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0</v>
      </c>
      <c r="D17" s="319">
        <f t="shared" ref="D17:F17" si="3">SUM(D860:D886)</f>
        <v>3.6164383561643827E-3</v>
      </c>
      <c r="E17" s="319">
        <f t="shared" si="3"/>
        <v>3.8254403131115458E-2</v>
      </c>
      <c r="F17" s="319">
        <f t="shared" si="3"/>
        <v>4.8206653620352244E-2</v>
      </c>
      <c r="G17" s="24"/>
      <c r="H17" s="831"/>
      <c r="I17" s="831"/>
      <c r="J17" s="831"/>
      <c r="K17" s="831"/>
      <c r="L17" s="24"/>
      <c r="M17" s="319" t="e">
        <f>SUM(M862:M887)</f>
        <v>#VALUE!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-6.7449445531637314E-2</v>
      </c>
      <c r="N19" s="832">
        <f>SUM(N895:N898)+SUM(N850:N851)</f>
        <v>-4.9054142204827136E-2</v>
      </c>
      <c r="O19" s="832">
        <f>SUM(O895:O898)+SUM(O850:O851)</f>
        <v>-4.1389432485322897E-2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9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80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9" t="s">
        <v>124</v>
      </c>
      <c r="B31" s="834"/>
      <c r="C31" s="835">
        <f>SUM(C32:C41)</f>
        <v>0</v>
      </c>
      <c r="D31" s="835">
        <f>SUM(D32:D41)</f>
        <v>72</v>
      </c>
      <c r="E31" s="835">
        <f>SUM(E32:E41)</f>
        <v>372</v>
      </c>
      <c r="F31" s="835">
        <f>SUM(F32:F41)</f>
        <v>648</v>
      </c>
      <c r="G31" s="834"/>
      <c r="H31" s="836"/>
      <c r="I31" s="836"/>
      <c r="J31" s="836"/>
      <c r="K31" s="836"/>
      <c r="L31" s="834"/>
      <c r="M31" s="835" t="e">
        <f>SUM(M32:M41)</f>
        <v>#VALUE!</v>
      </c>
      <c r="N31" s="835" t="e">
        <f>SUM(N32:N41)</f>
        <v>#VALUE!</v>
      </c>
      <c r="O31" s="835" t="e">
        <f>SUM(O32:O41)</f>
        <v>#VALUE!</v>
      </c>
      <c r="P31" s="835" t="e">
        <f>SUM(P32:P41)</f>
        <v>#VALUE!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0</v>
      </c>
      <c r="D32" s="843">
        <f>D987</f>
        <v>0</v>
      </c>
      <c r="E32" s="843">
        <f>E987</f>
        <v>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0</v>
      </c>
      <c r="N32" s="845">
        <f>N987</f>
        <v>0</v>
      </c>
      <c r="O32" s="845">
        <f>O987</f>
        <v>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0</v>
      </c>
      <c r="D33" s="842">
        <f t="shared" ref="D33:F33" si="4">SUM(D$988:D$990)</f>
        <v>72</v>
      </c>
      <c r="E33" s="842">
        <f t="shared" si="4"/>
        <v>372</v>
      </c>
      <c r="F33" s="842">
        <f t="shared" si="4"/>
        <v>648</v>
      </c>
      <c r="G33" s="841"/>
      <c r="H33" s="844"/>
      <c r="I33" s="844"/>
      <c r="J33" s="844"/>
      <c r="K33" s="844"/>
      <c r="L33" s="841"/>
      <c r="M33" s="845" t="e">
        <f t="shared" ref="M33:P41" si="5">M990</f>
        <v>#VALUE!</v>
      </c>
      <c r="N33" s="845" t="e">
        <f t="shared" si="5"/>
        <v>#VALUE!</v>
      </c>
      <c r="O33" s="845" t="e">
        <f t="shared" si="5"/>
        <v>#VALUE!</v>
      </c>
      <c r="P33" s="845" t="e">
        <f t="shared" si="5"/>
        <v>#VALUE!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0</v>
      </c>
      <c r="D42" s="832">
        <f>D32/D20</f>
        <v>0</v>
      </c>
      <c r="E42" s="832">
        <f>E32/E20</f>
        <v>0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100</v>
      </c>
      <c r="D43" s="852">
        <f>D20-D31</f>
        <v>518</v>
      </c>
      <c r="E43" s="852">
        <f>E20-E31</f>
        <v>11543</v>
      </c>
      <c r="F43" s="852">
        <f>F20-F31</f>
        <v>24379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1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2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1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2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3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6.7449445531637314E-2</v>
      </c>
      <c r="D446" s="914">
        <f>IF(Data!BW446="","",Data!BW446)</f>
        <v>4.9054142204827136E-2</v>
      </c>
      <c r="E446" s="914">
        <f>IF(Data!BX446="","",Data!BX446)</f>
        <v>4.1389432485322897E-2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-6.7449445531637314E-2</v>
      </c>
      <c r="N446" s="915">
        <f>IF(I446="","",SUM(I446)-SUM(D446))</f>
        <v>-4.9054142204827136E-2</v>
      </c>
      <c r="O446" s="915">
        <f>IF(J446="","",SUM(J446)-SUM(E446))</f>
        <v>-4.1389432485322897E-2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4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97" t="str">
        <f>IF(C450="","",C449*C450*C451)</f>
        <v/>
      </c>
      <c r="D452" s="1797" t="str">
        <f>IF(D450="","",D449*D450*D451)</f>
        <v/>
      </c>
      <c r="E452" s="1797" t="str">
        <f>IF(E450="","",E449*E450*E451)</f>
        <v/>
      </c>
      <c r="F452" s="1797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5" t="str">
        <f>IF(C452="","",C452*C453/C$46/365/$P$1)</f>
        <v/>
      </c>
      <c r="D454" s="1185" t="str">
        <f>IF(D452="","",D452*D453/D$46/365/$P$1)</f>
        <v/>
      </c>
      <c r="E454" s="1185" t="str">
        <f>IF(E452="","",E452*E453/E$46/365/$P$1)</f>
        <v/>
      </c>
      <c r="F454" s="1185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77"/>
      <c r="N455" s="1777"/>
      <c r="O455" s="1777"/>
      <c r="P455" s="1777"/>
      <c r="Q455" s="1778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97" t="str">
        <f>IF(C455="","",C450*C451*C455)</f>
        <v/>
      </c>
      <c r="D456" s="1797" t="str">
        <f>IF(D455="","",D450*D451*D455)</f>
        <v/>
      </c>
      <c r="E456" s="1797" t="str">
        <f>IF(E455="","",E450*E451*E455)</f>
        <v/>
      </c>
      <c r="F456" s="1797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79" t="s">
        <v>1106</v>
      </c>
      <c r="R456" s="668"/>
      <c r="S456" s="796"/>
      <c r="T456" s="796"/>
      <c r="U456" s="828">
        <v>457</v>
      </c>
      <c r="V456" s="260"/>
    </row>
    <row r="457" spans="1:22" ht="15.75" customHeight="1">
      <c r="A457" s="1184" t="str">
        <f>IF(Data!A457="","",Data!A457)</f>
        <v>Maize meal purchase</v>
      </c>
      <c r="B457" s="867"/>
      <c r="C457" s="772" t="str">
        <f>IF(Data!BV457="","",Data!BV457)</f>
        <v>bag</v>
      </c>
      <c r="D457" s="772" t="str">
        <f>IF(Data!BW457="","",Data!BW457)</f>
        <v>bag</v>
      </c>
      <c r="E457" s="772" t="str">
        <f>IF(Data!BX457="","",Data!BX457)</f>
        <v>bag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 t="str">
        <f>IF(Data!BV458="","",Data!BV458)</f>
        <v/>
      </c>
      <c r="D458" s="772" t="str">
        <f>IF(Data!BW458="","",Data!BW458)</f>
        <v/>
      </c>
      <c r="E458" s="772" t="str">
        <f>IF(Data!BX458="","",Data!BX458)</f>
        <v/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 t="str">
        <f>IF(Data!BV459="","",Data!BV459)</f>
        <v/>
      </c>
      <c r="D459" s="772" t="str">
        <f>IF(Data!BW459="","",Data!BW459)</f>
        <v/>
      </c>
      <c r="E459" s="772" t="str">
        <f>IF(Data!BX459="","",Data!BX459)</f>
        <v/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12</v>
      </c>
      <c r="D460" s="772">
        <f>IF(Data!BW460="","",Data!BW460)</f>
        <v>12</v>
      </c>
      <c r="E460" s="772">
        <f>IF(Data!BX460="","",Data!BX460)</f>
        <v>12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97" t="str">
        <f>IF(C459="","",C458*C459*C460)</f>
        <v/>
      </c>
      <c r="D461" s="1797" t="str">
        <f>IF(D459="","",D458*D459*D460)</f>
        <v/>
      </c>
      <c r="E461" s="1797" t="str">
        <f>IF(E459="","",E458*E459*E460)</f>
        <v/>
      </c>
      <c r="F461" s="1797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5" t="str">
        <f>IF(C461="","",C461*C462/C$46/365/$P$1)</f>
        <v/>
      </c>
      <c r="D463" s="1185" t="str">
        <f>IF(D461="","",D461*D462/D$46/365/$P$1)</f>
        <v/>
      </c>
      <c r="E463" s="1185" t="str">
        <f>IF(E461="","",E461*E462/E$46/365/$P$1)</f>
        <v/>
      </c>
      <c r="F463" s="1185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 t="str">
        <f>IF(Data!BV464="","",Data!BV464)</f>
        <v/>
      </c>
      <c r="D464" s="772" t="str">
        <f>IF(Data!BW464="","",Data!BW464)</f>
        <v/>
      </c>
      <c r="E464" s="772" t="str">
        <f>IF(Data!BX464="","",Data!BX464)</f>
        <v/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77"/>
      <c r="N464" s="1777"/>
      <c r="O464" s="1777"/>
      <c r="P464" s="1777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97" t="str">
        <f>IF(C464="","",C459*C460*C464)</f>
        <v/>
      </c>
      <c r="D465" s="1797" t="str">
        <f>IF(D464="","",D459*D460*D464)</f>
        <v/>
      </c>
      <c r="E465" s="1797" t="str">
        <f>IF(E464="","",E459*E460*E464)</f>
        <v/>
      </c>
      <c r="F465" s="1797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79" t="s">
        <v>1106</v>
      </c>
      <c r="R465" s="668"/>
      <c r="S465" s="796"/>
      <c r="T465" s="796"/>
      <c r="U465" s="828">
        <v>466</v>
      </c>
      <c r="V465" s="260"/>
    </row>
    <row r="466" spans="1:22" ht="15.75" customHeight="1">
      <c r="A466" s="1798" t="str">
        <f>IF(Data!A466="","",Data!A466)</f>
        <v>Rice purchase - unit</v>
      </c>
      <c r="B466" s="867"/>
      <c r="C466" s="772" t="str">
        <f>IF([2]Data!BV466="","",[2]Data!BV466)</f>
        <v/>
      </c>
      <c r="D466" s="772" t="str">
        <f>IF([2]Data!BW466="","",[2]Data!BW466)</f>
        <v/>
      </c>
      <c r="E466" s="772" t="str">
        <f>IF([2]Data!BX466="","",[2]Data!BX466)</f>
        <v/>
      </c>
      <c r="F466" s="772" t="str">
        <f>IF([2]Data!BY466="","",[2]Data!BY466)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IF([2]Data!BV467="","",[2]Data!BV467)</f>
        <v>5</v>
      </c>
      <c r="D467" s="772">
        <f>IF([2]Data!BW467="","",[2]Data!BW467)</f>
        <v>5</v>
      </c>
      <c r="E467" s="772">
        <f>IF([2]Data!BX467="","",[2]Data!BX467)</f>
        <v>5</v>
      </c>
      <c r="F467" s="772">
        <f>IF([2]Data!BY467="","",[2]Data!BY467)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IF([2]Data!BV468="","",[2]Data!BV468)</f>
        <v>0</v>
      </c>
      <c r="D468" s="772">
        <f>IF([2]Data!BW468="","",[2]Data!BW468)</f>
        <v>0</v>
      </c>
      <c r="E468" s="772">
        <f>IF([2]Data!BX468="","",[2]Data!BX468)</f>
        <v>2</v>
      </c>
      <c r="F468" s="772">
        <f>IF([2]Data!BY468="","",[2]Data!BY468)</f>
        <v>1</v>
      </c>
      <c r="G468" s="894"/>
      <c r="H468" s="957">
        <f>IF(H$46="","",IF('Exp factors'!$B43="poor",'Exp factors'!$G$43*H$46/$D467/H469,SUM(C468)*'Exp factors'!C$43))</f>
        <v>0</v>
      </c>
      <c r="I468" s="957">
        <f>IF(I$46="","",IF('Exp factors'!$B43="poor",'Exp factors'!$G$43*I$46/$D467/I469,SUM(D468)*'Exp factors'!D$43))</f>
        <v>0</v>
      </c>
      <c r="J468" s="957">
        <f>IF(J$46="","",IF('Exp factors'!$B43="poor",'Exp factors'!$G$43*J$46/$D467/J469,SUM(E468)*'Exp factors'!E$43))</f>
        <v>0</v>
      </c>
      <c r="K468" s="957">
        <f>IF(K$46="","",IF('Exp factors'!$B43="poor",'Exp factors'!$G$43*K$46/$D467/K469,SUM(F468)*'Exp factors'!F$43))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IF([2]Data!BV469="","",[2]Data!BV469)</f>
        <v>12</v>
      </c>
      <c r="D469" s="772">
        <f>IF([2]Data!BW469="","",[2]Data!BW469)</f>
        <v>12</v>
      </c>
      <c r="E469" s="772">
        <f>IF([2]Data!BX469="","",[2]Data!BX469)</f>
        <v>6</v>
      </c>
      <c r="F469" s="772">
        <f>IF([2]Data!BY469="","",[2]Data!BY469)</f>
        <v>12</v>
      </c>
      <c r="G469" s="894"/>
      <c r="H469" s="958">
        <f>I469</f>
        <v>12</v>
      </c>
      <c r="I469" s="958">
        <f>SUM(D469)</f>
        <v>12</v>
      </c>
      <c r="J469" s="958">
        <f>I469</f>
        <v>12</v>
      </c>
      <c r="K469" s="958">
        <f>I469</f>
        <v>12</v>
      </c>
      <c r="L469" s="894"/>
      <c r="M469" s="734"/>
      <c r="N469" s="734"/>
      <c r="O469" s="734"/>
      <c r="P469" s="734"/>
      <c r="Q469" s="1212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93">
        <f>IF(C468="","",C467*C468*C469)</f>
        <v>0</v>
      </c>
      <c r="D470" s="1793">
        <f>IF(D468="","",D467*D468*D469)</f>
        <v>0</v>
      </c>
      <c r="E470" s="1793">
        <f>IF(E468="","",E467*E468*E469)</f>
        <v>60</v>
      </c>
      <c r="F470" s="1793">
        <f>IF(F468="","",F467*F468*F469)</f>
        <v>60</v>
      </c>
      <c r="G470" s="867"/>
      <c r="H470" s="910">
        <f>IF(H$46=0,"",SUM($D467)*H468*H469)</f>
        <v>0</v>
      </c>
      <c r="I470" s="910">
        <f>IF(I$46=0,"",SUM($D467)*I468*I469)</f>
        <v>0</v>
      </c>
      <c r="J470" s="910">
        <f>IF(J$46=0,"",SUM($D467)*J468*J469)</f>
        <v>0</v>
      </c>
      <c r="K470" s="910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IF([2]Data!BV471="","",[2]Data!BV471)</f>
        <v>3540</v>
      </c>
      <c r="D471" s="772">
        <f>IF([2]Data!BW471="","",[2]Data!BW471)</f>
        <v>3540</v>
      </c>
      <c r="E471" s="772">
        <f>IF([2]Data!BX471="","",[2]Data!BX471)</f>
        <v>3540</v>
      </c>
      <c r="F471" s="772">
        <f>IF([2]Data!BY471="","",[2]Data!BY471)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94">
        <f>IF(C470="","",C470*C471/C$46/365/$P$1)</f>
        <v>0</v>
      </c>
      <c r="D472" s="1794">
        <f>IF(D470="","",D470*D471/D$46/365/$P$1)</f>
        <v>0</v>
      </c>
      <c r="E472" s="1794">
        <f>IF(E470="","",E470*E471/E$46/365/$P$1)</f>
        <v>3.4637964774951076E-2</v>
      </c>
      <c r="F472" s="1794">
        <f>IF(F470="","",F470*F471/F$46/365/$P$1)</f>
        <v>2.7710371819960861E-2</v>
      </c>
      <c r="G472" s="889"/>
      <c r="H472" s="1189">
        <f>IF(H$46=0,"",H470*SUM($D471)/H$46/365/$P$1)</f>
        <v>0</v>
      </c>
      <c r="I472" s="1189">
        <f>IF(I$46=0,"",I470*SUM($D471)/I$46/365/$P$1)</f>
        <v>0</v>
      </c>
      <c r="J472" s="1189">
        <f>IF(J$46=0,"",J470*SUM($D471)/J$46/365/$P$1)</f>
        <v>0</v>
      </c>
      <c r="K472" s="1189">
        <f>IF(K$46=0,"",K470*SUM($D471)/K$46/365/$P$1)</f>
        <v>0</v>
      </c>
      <c r="L472" s="889"/>
      <c r="M472" s="1780" t="str">
        <f>IF(SUM(H472)=SUM(C472),"",SUM(H472)-SUM(C472))</f>
        <v/>
      </c>
      <c r="N472" s="1780" t="str">
        <f>IF(SUM(I472)=SUM(D472),"",SUM(I472)-SUM(D472))</f>
        <v/>
      </c>
      <c r="O472" s="1780">
        <f>IF(SUM(J472)=SUM(E472),"",SUM(J472)-SUM(E472))</f>
        <v>-3.4637964774951076E-2</v>
      </c>
      <c r="P472" s="1780">
        <f>IF(SUM(K472)=SUM(F472),"",SUM(K472)-SUM(F472))</f>
        <v>-2.7710371819960861E-2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7" t="str">
        <f>IF([2]Data!BV473="","",[2]Data!BV473)</f>
        <v/>
      </c>
      <c r="D473" s="967" t="str">
        <f>IF([2]Data!BW473="","",[2]Data!BW473)</f>
        <v/>
      </c>
      <c r="E473" s="967">
        <f>IF([2]Data!BX473="","",[2]Data!BX473)</f>
        <v>5</v>
      </c>
      <c r="F473" s="967">
        <f>IF([2]Data!BY473="","",[2]Data!BY473)</f>
        <v>5</v>
      </c>
      <c r="G473" s="867"/>
      <c r="H473" s="734"/>
      <c r="I473" s="734"/>
      <c r="J473" s="734"/>
      <c r="K473" s="734"/>
      <c r="L473" s="867"/>
      <c r="M473" s="1777"/>
      <c r="N473" s="1777"/>
      <c r="O473" s="1777"/>
      <c r="P473" s="1777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93" t="str">
        <f>IF(C473="","",C468*C469*C473)</f>
        <v/>
      </c>
      <c r="D474" s="1793" t="str">
        <f>IF(D473="","",D470*D473)</f>
        <v/>
      </c>
      <c r="E474" s="1793">
        <f t="shared" ref="E474:F474" si="17">IF(E473="","",E470*E473)</f>
        <v>300</v>
      </c>
      <c r="F474" s="1793">
        <f t="shared" si="17"/>
        <v>300</v>
      </c>
      <c r="G474" s="941"/>
      <c r="H474" s="1190">
        <f>IF(H$46=0,"",IF($D473="",H470*'Exp factors'!$H$52,H470*$D473/$D467))</f>
        <v>0</v>
      </c>
      <c r="I474" s="1190">
        <f>IF(I$46=0,"",IF($D473="",I470*'Exp factors'!$H$52,I470*$D473/$D467))</f>
        <v>0</v>
      </c>
      <c r="J474" s="1190">
        <f>IF(J$46=0,"",IF($D473="",J470*'Exp factors'!$H$52,J470*$D473/$D467))</f>
        <v>0</v>
      </c>
      <c r="K474" s="1190">
        <f>IF(K$46=0,"",IF($D473="",K470*'Exp factors'!$H$52,K470*$D473/$D467))</f>
        <v>0</v>
      </c>
      <c r="L474" s="941"/>
      <c r="M474" s="1781" t="str">
        <f>IF(SUM(H474)=SUM(C474),"",SUM(H474)-SUM(C474))</f>
        <v/>
      </c>
      <c r="N474" s="1781" t="str">
        <f>IF(SUM(I474)=SUM(D474),"",SUM(I474)-SUM(D474))</f>
        <v/>
      </c>
      <c r="O474" s="1781">
        <f>IF(SUM(J474)=SUM(E474),"",SUM(J474)-SUM(E474))</f>
        <v>-300</v>
      </c>
      <c r="P474" s="1781">
        <f>IF(SUM(K474)=SUM(F474),"",SUM(K474)-SUM(F474))</f>
        <v>-300</v>
      </c>
      <c r="Q474" s="1782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799" t="str">
        <f>IF(Data!A475="","",Data!A475)</f>
        <v>Sorghum purchase - unit</v>
      </c>
      <c r="B475" s="867"/>
      <c r="C475" s="772" t="str">
        <f>IF([2]Data!BV475="","",[2]Data!BV475)</f>
        <v/>
      </c>
      <c r="D475" s="772" t="str">
        <f>IF([2]Data!BW475="","",[2]Data!BW475)</f>
        <v/>
      </c>
      <c r="E475" s="772" t="str">
        <f>IF([2]Data!BX475="","",[2]Data!BX475)</f>
        <v/>
      </c>
      <c r="F475" s="772" t="str">
        <f>IF([2]Data!BY475="","",[2]Data!BY475)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>
        <f>IF([2]Data!BV476="","",[2]Data!BV476)</f>
        <v>50</v>
      </c>
      <c r="D476" s="772">
        <f>IF([2]Data!BW476="","",[2]Data!BW476)</f>
        <v>50</v>
      </c>
      <c r="E476" s="772">
        <f>IF([2]Data!BX476="","",[2]Data!BX476)</f>
        <v>50</v>
      </c>
      <c r="F476" s="772">
        <f>IF([2]Data!BY476="","",[2]Data!BY476)</f>
        <v>50</v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IF([2]Data!BV477="","",[2]Data!BV477)</f>
        <v/>
      </c>
      <c r="D477" s="772" t="str">
        <f>IF([2]Data!BW477="","",[2]Data!BW477)</f>
        <v/>
      </c>
      <c r="E477" s="772" t="str">
        <f>IF([2]Data!BX477="","",[2]Data!BX477)</f>
        <v/>
      </c>
      <c r="F477" s="772" t="str">
        <f>IF([2]Data!BY477="","",[2]Data!BY477)</f>
        <v/>
      </c>
      <c r="G477" s="870"/>
      <c r="H477" s="957">
        <f>IF('Exp factors'!$B44="poor",'Exp factors'!$G$44*H$46/$D476/H478,SUM(C477)*'Exp factors'!C$44)</f>
        <v>0</v>
      </c>
      <c r="I477" s="957">
        <f>IF('Exp factors'!$B44="poor",'Exp factors'!$G$44*I$46/$D476/I478,SUM(D477)*'Exp factors'!D$44)</f>
        <v>0</v>
      </c>
      <c r="J477" s="957">
        <f>IF('Exp factors'!$B44="poor",'Exp factors'!$G$44*J$46/$D476/J478,SUM(E477)*'Exp factors'!E$44)</f>
        <v>0</v>
      </c>
      <c r="K477" s="957">
        <f>IF('Exp factors'!$B44="poor",'Exp factors'!$G$44*K$46/$D476/K478,SUM(F477)*'Exp factors'!F$44)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IF([2]Data!BV478="","",[2]Data!BV478)</f>
        <v>12</v>
      </c>
      <c r="D478" s="772">
        <f>IF([2]Data!BW478="","",[2]Data!BW478)</f>
        <v>12</v>
      </c>
      <c r="E478" s="772">
        <f>IF([2]Data!BX478="","",[2]Data!BX478)</f>
        <v>12</v>
      </c>
      <c r="F478" s="772">
        <f>IF([2]Data!BY478="","",[2]Data!BY478)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95" t="str">
        <f>IF(C477="","",C476*C477*C478)</f>
        <v/>
      </c>
      <c r="D479" s="1795" t="str">
        <f>IF(D477="","",D476*D477*D478)</f>
        <v/>
      </c>
      <c r="E479" s="1795" t="str">
        <f>IF(E477="","",E476*E477*E478)</f>
        <v/>
      </c>
      <c r="F479" s="1795" t="str">
        <f>IF(F477="","",F476*F477*F478)</f>
        <v/>
      </c>
      <c r="G479" s="894"/>
      <c r="H479" s="910">
        <f>IF(H$46=0,"",SUM($D476)*H477*H478)</f>
        <v>0</v>
      </c>
      <c r="I479" s="910">
        <f>IF(I$46=0,"",SUM($D476)*I477*I478)</f>
        <v>0</v>
      </c>
      <c r="J479" s="910">
        <f>IF(J$46=0,"",SUM($D476)*J477*J478)</f>
        <v>0</v>
      </c>
      <c r="K479" s="910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IF([2]Data!BV480="","",[2]Data!BV480)</f>
        <v>3550</v>
      </c>
      <c r="D480" s="772">
        <f>IF([2]Data!BW480="","",[2]Data!BW480)</f>
        <v>3550</v>
      </c>
      <c r="E480" s="772">
        <f>IF([2]Data!BX480="","",[2]Data!BX480)</f>
        <v>3550</v>
      </c>
      <c r="F480" s="772">
        <f>IF([2]Data!BY480="","",[2]Data!BY480)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96" t="str">
        <f>IF(C479="","",C479*C480/C$46/365/$P$1)</f>
        <v/>
      </c>
      <c r="D481" s="1796" t="str">
        <f>IF(D479="","",D479*D480/D$46/365/$P$1)</f>
        <v/>
      </c>
      <c r="E481" s="1796" t="str">
        <f>IF(E479="","",E479*E480/E$46/365/$P$1)</f>
        <v/>
      </c>
      <c r="F481" s="1796" t="str">
        <f>IF(F479="","",F479*F480/F$46/365/$P$1)</f>
        <v/>
      </c>
      <c r="G481" s="879"/>
      <c r="H481" s="1189">
        <f>IF(H$46=0,"",H479*SUM($D480)/H$46/365/$P$1)</f>
        <v>0</v>
      </c>
      <c r="I481" s="1189">
        <f>IF(I$46=0,"",I479*SUM($D480)/I$46/365/$P$1)</f>
        <v>0</v>
      </c>
      <c r="J481" s="1189">
        <f>IF(J$46=0,"",J479*SUM($D480)/J$46/365/$P$1)</f>
        <v>0</v>
      </c>
      <c r="K481" s="1189">
        <f>IF(K$46=0,"",K479*SUM($D480)/K$46/365/$P$1)</f>
        <v>0</v>
      </c>
      <c r="L481" s="879"/>
      <c r="M481" s="1783" t="str">
        <f>IF(SUM(H481)=SUM(C481),"",SUM(H481)-SUM(C481))</f>
        <v/>
      </c>
      <c r="N481" s="1783" t="str">
        <f>IF(SUM(I481)=SUM(D481),"",SUM(I481)-SUM(D481))</f>
        <v/>
      </c>
      <c r="O481" s="1783" t="str">
        <f>IF(SUM(J481)=SUM(E481),"",SUM(J481)-SUM(E481))</f>
        <v/>
      </c>
      <c r="P481" s="1783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7" t="str">
        <f>IF([2]Data!BV482="","",[2]Data!BV482)</f>
        <v/>
      </c>
      <c r="D482" s="967" t="str">
        <f>IF([2]Data!BW482="","",[2]Data!BW482)</f>
        <v/>
      </c>
      <c r="E482" s="967" t="str">
        <f>IF([2]Data!BX482="","",[2]Data!BX482)</f>
        <v/>
      </c>
      <c r="F482" s="967" t="str">
        <f>IF([2]Data!BY482="","",[2]Data!BY482)</f>
        <v/>
      </c>
      <c r="G482" s="867"/>
      <c r="H482" s="734"/>
      <c r="I482" s="734"/>
      <c r="J482" s="734"/>
      <c r="K482" s="734"/>
      <c r="L482" s="867"/>
      <c r="M482" s="1777"/>
      <c r="N482" s="1777"/>
      <c r="O482" s="1777"/>
      <c r="P482" s="1777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95" t="str">
        <f>IF(C482="","",C477*C478*C482)</f>
        <v/>
      </c>
      <c r="D483" s="1795" t="str">
        <f>IF(D482="","",D477*D478*D482)</f>
        <v/>
      </c>
      <c r="E483" s="1795" t="str">
        <f>IF(E482="","",E477*E478*E482)</f>
        <v/>
      </c>
      <c r="F483" s="1795" t="str">
        <f>IF(F482="","",F477*F478*F482)</f>
        <v/>
      </c>
      <c r="G483" s="894"/>
      <c r="H483" s="1190">
        <f>IF(H$46=0,"",IF($D482="",H479*'Exp factors'!$H$54,H479*$D482/$D476))</f>
        <v>0</v>
      </c>
      <c r="I483" s="1190">
        <f>IF(I$46=0,"",IF($D482="",I479*'Exp factors'!$H$54,I479*$D482/$D476))</f>
        <v>0</v>
      </c>
      <c r="J483" s="1190">
        <f>IF(J$46=0,"",IF($D482="",J479*'Exp factors'!$H$54,J479*$D482/$D476))</f>
        <v>0</v>
      </c>
      <c r="K483" s="1190">
        <f>IF(K$46=0,"",IF($D482="",K479*'Exp factors'!$H$54,K479*$D482/$D476))</f>
        <v>0</v>
      </c>
      <c r="L483" s="894"/>
      <c r="M483" s="1784" t="str">
        <f>IF(SUM(H483)=SUM(C483),"",SUM(H483)-SUM(C483))</f>
        <v/>
      </c>
      <c r="N483" s="1784" t="str">
        <f>IF(SUM(I483)=SUM(D483),"",SUM(I483)-SUM(D483))</f>
        <v/>
      </c>
      <c r="O483" s="1784" t="str">
        <f>IF(SUM(J483)=SUM(E483),"",SUM(J483)-SUM(E483))</f>
        <v/>
      </c>
      <c r="P483" s="1784" t="str">
        <f>IF(SUM(K483)=SUM(F483),"",SUM(K483)-SUM(F483))</f>
        <v/>
      </c>
      <c r="Q483" s="1785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799" t="str">
        <f>IF(Data!A484="","",Data!A484)</f>
        <v>Millet purchase - unit</v>
      </c>
      <c r="B484" s="879"/>
      <c r="C484" s="772" t="str">
        <f>IF([2]Data!BV484="","",[2]Data!BV484)</f>
        <v/>
      </c>
      <c r="D484" s="772" t="str">
        <f>IF([2]Data!BW484="","",[2]Data!BW484)</f>
        <v/>
      </c>
      <c r="E484" s="772" t="str">
        <f>IF([2]Data!BX484="","",[2]Data!BX484)</f>
        <v/>
      </c>
      <c r="F484" s="772" t="str">
        <f>IF([2]Data!BY484="","",[2]Data!BY484)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IF([2]Data!BV485="","",[2]Data!BV485)</f>
        <v/>
      </c>
      <c r="D485" s="772" t="str">
        <f>IF([2]Data!BW485="","",[2]Data!BW485)</f>
        <v/>
      </c>
      <c r="E485" s="772" t="str">
        <f>IF([2]Data!BX485="","",[2]Data!BX485)</f>
        <v/>
      </c>
      <c r="F485" s="772" t="str">
        <f>IF([2]Data!BY485="","",[2]Data!BY485)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IF([2]Data!BV486="","",[2]Data!BV486)</f>
        <v/>
      </c>
      <c r="D486" s="772" t="str">
        <f>IF([2]Data!BW486="","",[2]Data!BW486)</f>
        <v/>
      </c>
      <c r="E486" s="772" t="str">
        <f>IF([2]Data!BX486="","",[2]Data!BX486)</f>
        <v/>
      </c>
      <c r="F486" s="772" t="str">
        <f>IF([2]Data!BY486="","",[2]Data!BY486)</f>
        <v/>
      </c>
      <c r="G486" s="867"/>
      <c r="H486" s="957" t="e">
        <f>IF(H$46="","",IF('Exp factors'!$B45="poor",'Exp factors'!$G$45*H$46/$D485/H487,SUM(C486)*'Exp factors'!C$45))</f>
        <v>#VALUE!</v>
      </c>
      <c r="I486" s="957" t="e">
        <f>IF(I$46="","",IF('Exp factors'!$B45="poor",'Exp factors'!$G$45*I$46/$D485/I487,SUM(D486)*'Exp factors'!D$45))</f>
        <v>#VALUE!</v>
      </c>
      <c r="J486" s="957" t="e">
        <f>IF(J$46="","",IF('Exp factors'!$B45="poor",'Exp factors'!$G$45*J$46/$D485/J487,SUM(E486)*'Exp factors'!E$45))</f>
        <v>#VALUE!</v>
      </c>
      <c r="K486" s="957" t="e">
        <f>IF(K$46="","",IF('Exp factors'!$B45="poor",'Exp factors'!$G$45*K$46/$D485/K487,SUM(F486)*'Exp factors'!F$45))</f>
        <v>#VALUE!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IF([2]Data!BV487="","",[2]Data!BV487)</f>
        <v>12</v>
      </c>
      <c r="D487" s="772">
        <f>IF([2]Data!BW487="","",[2]Data!BW487)</f>
        <v>12</v>
      </c>
      <c r="E487" s="772">
        <f>IF([2]Data!BX487="","",[2]Data!BX487)</f>
        <v>12</v>
      </c>
      <c r="F487" s="772">
        <f>IF([2]Data!BY487="","",[2]Data!BY487)</f>
        <v>12</v>
      </c>
      <c r="G487" s="867"/>
      <c r="H487" s="958">
        <f>I487</f>
        <v>12</v>
      </c>
      <c r="I487" s="958">
        <f>SUM(D487)</f>
        <v>12</v>
      </c>
      <c r="J487" s="958">
        <f>I487</f>
        <v>12</v>
      </c>
      <c r="K487" s="958">
        <f>I487</f>
        <v>12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95" t="str">
        <f>IF(C486="","",C485*C486*C487)</f>
        <v/>
      </c>
      <c r="D488" s="1795" t="str">
        <f>IF(D486="","",D485*D486*D487)</f>
        <v/>
      </c>
      <c r="E488" s="1795" t="str">
        <f>IF(E486="","",E485*E486*E487)</f>
        <v/>
      </c>
      <c r="F488" s="1795" t="str">
        <f>IF(F486="","",F485*F486*F487)</f>
        <v/>
      </c>
      <c r="G488" s="894"/>
      <c r="H488" s="910" t="e">
        <f>IF(H$46=0,"",SUM($D485)*H486*H487)</f>
        <v>#VALUE!</v>
      </c>
      <c r="I488" s="910" t="e">
        <f>IF(I$46=0,"",SUM($D485)*I486*I487)</f>
        <v>#VALUE!</v>
      </c>
      <c r="J488" s="910" t="e">
        <f>IF(J$46=0,"",SUM($D485)*J486*J487)</f>
        <v>#VALUE!</v>
      </c>
      <c r="K488" s="910" t="e">
        <f>IF(K$46=0,"",SUM($D485)*K486*K487)</f>
        <v>#VALUE!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IF([2]Data!BV489="","",[2]Data!BV489)</f>
        <v>3630</v>
      </c>
      <c r="D489" s="772">
        <f>IF([2]Data!BW489="","",[2]Data!BW489)</f>
        <v>3630</v>
      </c>
      <c r="E489" s="772">
        <f>IF([2]Data!BX489="","",[2]Data!BX489)</f>
        <v>3630</v>
      </c>
      <c r="F489" s="772">
        <f>IF([2]Data!BY489="","",[2]Data!BY489)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96" t="str">
        <f>IF(C488="","",C488*C489/C$46/365/$P$1)</f>
        <v/>
      </c>
      <c r="D490" s="1796" t="str">
        <f>IF(D488="","",D488*D489/D$46/365/$P$1)</f>
        <v/>
      </c>
      <c r="E490" s="1796" t="str">
        <f>IF(E488="","",E488*E489/E$46/365/$P$1)</f>
        <v/>
      </c>
      <c r="F490" s="1796" t="str">
        <f>IF(F488="","",F488*F489/F$46/365/$P$1)</f>
        <v/>
      </c>
      <c r="G490" s="879"/>
      <c r="H490" s="1189" t="e">
        <f>IF(H$46=0,"",H488*SUM($D489)/H$46/365/$P$1)</f>
        <v>#VALUE!</v>
      </c>
      <c r="I490" s="1189" t="e">
        <f>IF(I$46=0,"",I488*SUM($D489)/I$46/365/$P$1)</f>
        <v>#VALUE!</v>
      </c>
      <c r="J490" s="1189" t="e">
        <f>IF(J$46=0,"",J488*SUM($D489)/J$46/365/$P$1)</f>
        <v>#VALUE!</v>
      </c>
      <c r="K490" s="1189" t="e">
        <f>IF(K$46=0,"",K488*SUM($D489)/K$46/365/$P$1)</f>
        <v>#VALUE!</v>
      </c>
      <c r="L490" s="879"/>
      <c r="M490" s="1783" t="e">
        <f>IF(SUM(H490)=SUM(C490),"",SUM(H490)-SUM(C490))</f>
        <v>#VALUE!</v>
      </c>
      <c r="N490" s="1783" t="e">
        <f>IF(SUM(I490)=SUM(D490),"",SUM(I490)-SUM(D490))</f>
        <v>#VALUE!</v>
      </c>
      <c r="O490" s="1783" t="e">
        <f>IF(SUM(J490)=SUM(E490),"",SUM(J490)-SUM(E490))</f>
        <v>#VALUE!</v>
      </c>
      <c r="P490" s="1783" t="e">
        <f>IF(SUM(K490)=SUM(F490),"",SUM(K490)-SUM(F490))</f>
        <v>#VALUE!</v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7" t="str">
        <f>IF([2]Data!BV491="","",[2]Data!BV491)</f>
        <v/>
      </c>
      <c r="D491" s="967" t="str">
        <f>IF([2]Data!BW491="","",[2]Data!BW491)</f>
        <v/>
      </c>
      <c r="E491" s="967" t="str">
        <f>IF([2]Data!BX491="","",[2]Data!BX491)</f>
        <v/>
      </c>
      <c r="F491" s="967" t="str">
        <f>IF([2]Data!BY491="","",[2]Data!BY491)</f>
        <v/>
      </c>
      <c r="G491" s="892"/>
      <c r="H491" s="734"/>
      <c r="I491" s="734"/>
      <c r="J491" s="734"/>
      <c r="K491" s="734"/>
      <c r="L491" s="892"/>
      <c r="M491" s="1777"/>
      <c r="N491" s="1777"/>
      <c r="O491" s="1777"/>
      <c r="P491" s="1777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95" t="str">
        <f>IF(C491="","",C486*C487*C491)</f>
        <v/>
      </c>
      <c r="D492" s="1795" t="str">
        <f>IF(D491="","",D486*D487*D491)</f>
        <v/>
      </c>
      <c r="E492" s="1795" t="str">
        <f>IF(E491="","",E486*E487*E491)</f>
        <v/>
      </c>
      <c r="F492" s="1795" t="str">
        <f>IF(F491="","",F486*F487*F491)</f>
        <v/>
      </c>
      <c r="G492" s="894"/>
      <c r="H492" s="1190" t="e">
        <f>IF(H$46=0,"",IF($D491="",H488*'Exp factors'!$H$50,H488*$D491/$D485))</f>
        <v>#VALUE!</v>
      </c>
      <c r="I492" s="1190" t="e">
        <f>IF(I$46=0,"",IF($D491="",I488*'Exp factors'!$H$50,I488*$D491/$D485))</f>
        <v>#VALUE!</v>
      </c>
      <c r="J492" s="1190" t="e">
        <f>IF(J$46=0,"",IF($D491="",J488*'Exp factors'!$H$50,J488*$D491/$D485))</f>
        <v>#VALUE!</v>
      </c>
      <c r="K492" s="1190" t="e">
        <f>IF(K$46=0,"",IF($D491="",K488*'Exp factors'!$H$50,K488*$D491/$D485))</f>
        <v>#VALUE!</v>
      </c>
      <c r="L492" s="894"/>
      <c r="M492" s="1784" t="e">
        <f>IF(SUM(H492)=SUM(C492),"",SUM(H492)-SUM(C492))</f>
        <v>#VALUE!</v>
      </c>
      <c r="N492" s="1784" t="e">
        <f>IF(SUM(I492)=SUM(D492),"",SUM(I492)-SUM(D492))</f>
        <v>#VALUE!</v>
      </c>
      <c r="O492" s="1784" t="e">
        <f>IF(SUM(J492)=SUM(E492),"",SUM(J492)-SUM(E492))</f>
        <v>#VALUE!</v>
      </c>
      <c r="P492" s="1784" t="e">
        <f>IF(SUM(K492)=SUM(F492),"",SUM(K492)-SUM(F492))</f>
        <v>#VALUE!</v>
      </c>
      <c r="Q492" s="1785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798" t="str">
        <f>IF(Data!A493="","",Data!A493)</f>
        <v>Bread purchase - unit</v>
      </c>
      <c r="B493" s="868"/>
      <c r="C493" s="772" t="str">
        <f>IF([2]Data!BV493="","",[2]Data!BV493)</f>
        <v>loaf</v>
      </c>
      <c r="D493" s="772" t="str">
        <f>IF([2]Data!BW493="","",[2]Data!BW493)</f>
        <v>loaf</v>
      </c>
      <c r="E493" s="772" t="str">
        <f>IF([2]Data!BX493="","",[2]Data!BX493)</f>
        <v>loaf</v>
      </c>
      <c r="F493" s="772" t="str">
        <f>IF([2]Data!BY493="","",[2]Data!BY493)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IF([2]Data!BV494="","",[2]Data!BV494)</f>
        <v>0.7</v>
      </c>
      <c r="D494" s="772">
        <f>IF([2]Data!BW494="","",[2]Data!BW494)</f>
        <v>0.7</v>
      </c>
      <c r="E494" s="772">
        <f>IF([2]Data!BX494="","",[2]Data!BX494)</f>
        <v>0.7</v>
      </c>
      <c r="F494" s="772">
        <f>IF([2]Data!BY494="","",[2]Data!BY494)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IF([2]Data!BV495="","",[2]Data!BV495)</f>
        <v/>
      </c>
      <c r="D495" s="772">
        <f>IF([2]Data!BW495="","",[2]Data!BW495)</f>
        <v>3</v>
      </c>
      <c r="E495" s="772">
        <f>IF([2]Data!BX495="","",[2]Data!BX495)</f>
        <v>3</v>
      </c>
      <c r="F495" s="772">
        <f>IF([2]Data!BY495="","",[2]Data!BY495)</f>
        <v>4</v>
      </c>
      <c r="G495" s="867"/>
      <c r="H495" s="957">
        <f>IF(H$46="","",IF('Exp factors'!$B46="poor",'Exp factors'!$G$46*H$46/$D494/H496,SUM(C495)*'Exp factors'!C$46))</f>
        <v>0</v>
      </c>
      <c r="I495" s="957">
        <f>IF(I$46="","",IF('Exp factors'!$B46="poor",'Exp factors'!$G$46*I$46/$D494/I496,SUM(D495)*'Exp factors'!D$46))</f>
        <v>0</v>
      </c>
      <c r="J495" s="957">
        <f>IF(J$46="","",IF('Exp factors'!$B46="poor",'Exp factors'!$G$46*J$46/$D494/J496,SUM(E495)*'Exp factors'!E$46))</f>
        <v>0</v>
      </c>
      <c r="K495" s="957">
        <f>IF(K$46="","",IF('Exp factors'!$B46="poor",'Exp factors'!$G$46*K$46/$D494/K496,SUM(F495)*'Exp factors'!F$46))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IF([2]Data!BV496="","",[2]Data!BV496)</f>
        <v>4</v>
      </c>
      <c r="D496" s="772">
        <f>IF([2]Data!BW496="","",[2]Data!BW496)</f>
        <v>4</v>
      </c>
      <c r="E496" s="772">
        <f>IF([2]Data!BX496="","",[2]Data!BX496)</f>
        <v>4</v>
      </c>
      <c r="F496" s="772">
        <f>IF([2]Data!BY496="","",[2]Data!BY496)</f>
        <v>12</v>
      </c>
      <c r="G496" s="867"/>
      <c r="H496" s="958">
        <f>I496</f>
        <v>4</v>
      </c>
      <c r="I496" s="958">
        <f>SUM(D496)</f>
        <v>4</v>
      </c>
      <c r="J496" s="958">
        <f>I496</f>
        <v>4</v>
      </c>
      <c r="K496" s="958">
        <f>I496</f>
        <v>4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93" t="str">
        <f>IF(C495="","",C494*C495*C496)</f>
        <v/>
      </c>
      <c r="D497" s="1793">
        <f>IF(D495="","",D494*D495*D496)</f>
        <v>8.3999999999999986</v>
      </c>
      <c r="E497" s="1793">
        <f>IF(E495="","",E494*E495*E496)</f>
        <v>8.3999999999999986</v>
      </c>
      <c r="F497" s="1793">
        <f>IF(F495="","",F494*F495*F496)</f>
        <v>33.599999999999994</v>
      </c>
      <c r="G497" s="894"/>
      <c r="H497" s="910">
        <f>IF(H$46=0,"",SUM($D494)*H495*H496)</f>
        <v>0</v>
      </c>
      <c r="I497" s="910">
        <f>IF(I$46=0,"",SUM($D494)*I495*I496)</f>
        <v>0</v>
      </c>
      <c r="J497" s="910">
        <f>IF(J$46=0,"",SUM($D494)*J495*J496)</f>
        <v>0</v>
      </c>
      <c r="K497" s="910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IF([2]Data!BV498="","",[2]Data!BV498)</f>
        <v>2640</v>
      </c>
      <c r="D498" s="772">
        <f>IF([2]Data!BW498="","",[2]Data!BW498)</f>
        <v>2640</v>
      </c>
      <c r="E498" s="772">
        <f>IF([2]Data!BX498="","",[2]Data!BX498)</f>
        <v>2640</v>
      </c>
      <c r="F498" s="772">
        <f>IF([2]Data!BY498="","",[2]Data!BY498)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94" t="str">
        <f>IF(C497="","",C497*C498/C$46/365/$P$1)</f>
        <v/>
      </c>
      <c r="D499" s="1794">
        <f>IF(D497="","",D497*D498/D$46/365/$P$1)</f>
        <v>3.6164383561643827E-3</v>
      </c>
      <c r="E499" s="1794">
        <f>IF(E497="","",E497*E498/E$46/365/$P$1)</f>
        <v>3.6164383561643827E-3</v>
      </c>
      <c r="F499" s="1794">
        <f>IF(F497="","",F497*F498/F$46/365/$P$1)</f>
        <v>1.1572602739726025E-2</v>
      </c>
      <c r="G499" s="879"/>
      <c r="H499" s="1189">
        <f>IF(H$46=0,"",H497*SUM($D498)/H$46/365/$P$1)</f>
        <v>0</v>
      </c>
      <c r="I499" s="1189">
        <f>IF(I$46=0,"",I497*SUM($D498)/I$46/365/$P$1)</f>
        <v>0</v>
      </c>
      <c r="J499" s="1189">
        <f>IF(J$46=0,"",J497*SUM($D498)/J$46/365/$P$1)</f>
        <v>0</v>
      </c>
      <c r="K499" s="1189">
        <f>IF(K$46=0,"",K497*SUM($D498)/K$46/365/$P$1)</f>
        <v>0</v>
      </c>
      <c r="L499" s="879"/>
      <c r="M499" s="1780" t="str">
        <f>IF(SUM(H499)=SUM(C499),"",SUM(H499)-SUM(C499))</f>
        <v/>
      </c>
      <c r="N499" s="1780">
        <f>IF(SUM(I499)=SUM(D499),"",SUM(I499)-SUM(D499))</f>
        <v>-3.6164383561643827E-3</v>
      </c>
      <c r="O499" s="1780">
        <f>IF(SUM(J499)=SUM(E499),"",SUM(J499)-SUM(E499))</f>
        <v>-3.6164383561643827E-3</v>
      </c>
      <c r="P499" s="1780">
        <f>IF(SUM(K499)=SUM(F499),"",SUM(K499)-SUM(F499))</f>
        <v>-1.1572602739726025E-2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7" t="str">
        <f>IF([2]Data!BV500="","",[2]Data!BV500)</f>
        <v/>
      </c>
      <c r="D500" s="967">
        <f>IF([2]Data!BW500="","",[2]Data!BW500)</f>
        <v>6</v>
      </c>
      <c r="E500" s="967">
        <f>IF([2]Data!BX500="","",[2]Data!BX500)</f>
        <v>6</v>
      </c>
      <c r="F500" s="967">
        <f>IF([2]Data!BY500="","",[2]Data!BY500)</f>
        <v>6</v>
      </c>
      <c r="G500" s="892"/>
      <c r="H500" s="734"/>
      <c r="I500" s="734"/>
      <c r="J500" s="734"/>
      <c r="K500" s="734"/>
      <c r="L500" s="892"/>
      <c r="M500" s="1777"/>
      <c r="N500" s="1777"/>
      <c r="O500" s="1777"/>
      <c r="P500" s="1777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93" t="str">
        <f>IF(C500="","",C495*C496*C500)</f>
        <v/>
      </c>
      <c r="D501" s="1793">
        <f t="shared" ref="D501:F501" si="18">IF(D500="","",D495*D496*D500)</f>
        <v>72</v>
      </c>
      <c r="E501" s="1793">
        <f t="shared" si="18"/>
        <v>72</v>
      </c>
      <c r="F501" s="1793">
        <f t="shared" si="18"/>
        <v>288</v>
      </c>
      <c r="G501" s="894"/>
      <c r="H501" s="1190">
        <f>IF(H$46=0,"",IF($D500="",H497*'Exp factors'!$H$51,H497*$D500/$D494))</f>
        <v>0</v>
      </c>
      <c r="I501" s="1190">
        <f>IF(I$46=0,"",IF($D500="",I497*'Exp factors'!$H$51,I497*$D500/$D494))</f>
        <v>0</v>
      </c>
      <c r="J501" s="1190">
        <f>IF(J$46=0,"",IF($D500="",J497*'Exp factors'!$H$51,J497*$D500/$D494))</f>
        <v>0</v>
      </c>
      <c r="K501" s="1190">
        <f>IF(K$46=0,"",IF($D500="",K497*'Exp factors'!$H$51,K497*$D500/$D494))</f>
        <v>0</v>
      </c>
      <c r="L501" s="894"/>
      <c r="M501" s="1781" t="str">
        <f>IF(SUM(H501)=SUM(C501),"",SUM(H501)-SUM(C501))</f>
        <v/>
      </c>
      <c r="N501" s="1781">
        <f>IF(SUM(I501)=SUM(D501),"",SUM(I501)-SUM(D501))</f>
        <v>-72</v>
      </c>
      <c r="O501" s="1781">
        <f>IF(SUM(J501)=SUM(E501),"",SUM(J501)-SUM(E501))</f>
        <v>-72</v>
      </c>
      <c r="P501" s="1781">
        <f>IF(SUM(K501)=SUM(F501),"",SUM(K501)-SUM(F501))</f>
        <v>-288</v>
      </c>
      <c r="Q501" s="1782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800" t="str">
        <f>IF(Data!A502="","",Data!A502)</f>
        <v>Sweet potatoes purchase - qty</v>
      </c>
      <c r="B502" s="867"/>
      <c r="C502" s="772" t="str">
        <f>IF([2]Data!BV502="","",[2]Data!BV502)</f>
        <v/>
      </c>
      <c r="D502" s="772" t="str">
        <f>IF([2]Data!BW502="","",[2]Data!BW502)</f>
        <v/>
      </c>
      <c r="E502" s="772" t="str">
        <f>IF([2]Data!BX502="","",[2]Data!BX502)</f>
        <v/>
      </c>
      <c r="F502" s="772">
        <f>IF([2]Data!BY502="","",[2]Data!BY502)</f>
        <v>5</v>
      </c>
      <c r="G502" s="867"/>
      <c r="H502" s="957">
        <f>IF(H$46="","",IF('Exp factors'!$B47="poor",'Exp factors'!$G$47*H$46/H503,SUM(C502)*'Exp factors'!C$47))</f>
        <v>0</v>
      </c>
      <c r="I502" s="957">
        <f>IF(I$46="","",IF('Exp factors'!$B47="poor",'Exp factors'!$G$47*I$46/I503,SUM(D502)*'Exp factors'!D$47))</f>
        <v>0</v>
      </c>
      <c r="J502" s="957">
        <f>IF(J$46="","",IF('Exp factors'!$B47="poor",'Exp factors'!$G$47*J$46/J503,SUM(E502)*'Exp factors'!E$47))</f>
        <v>0</v>
      </c>
      <c r="K502" s="957">
        <f>IF(K$46="","",IF('Exp factors'!$B47="poor",'Exp factors'!$G$47*K$46/K503,SUM(F502)*'Exp factors'!F$47))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IF([2]Data!BV503="","",[2]Data!BV503)</f>
        <v>12</v>
      </c>
      <c r="D503" s="772">
        <f>IF([2]Data!BW503="","",[2]Data!BW503)</f>
        <v>12</v>
      </c>
      <c r="E503" s="772">
        <f>IF([2]Data!BX503="","",[2]Data!BX503)</f>
        <v>12</v>
      </c>
      <c r="F503" s="772">
        <f>IF([2]Data!BY503="","",[2]Data!BY503)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IF([2]Data!BV504="","",[2]Data!BV504)</f>
        <v>1140</v>
      </c>
      <c r="D504" s="772">
        <f>IF([2]Data!BW504="","",[2]Data!BW504)</f>
        <v>1140</v>
      </c>
      <c r="E504" s="772">
        <f>IF([2]Data!BX504="","",[2]Data!BX504)</f>
        <v>1140</v>
      </c>
      <c r="F504" s="772">
        <f>IF([2]Data!BY504="","",[2]Data!BY504)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94" t="str">
        <f>IF(SUM(C502)=0,"",C502*C503*C504/C$46/365/$P$1)</f>
        <v/>
      </c>
      <c r="D505" s="1794" t="str">
        <f>IF(SUM(D502)=0,"",D502*D503*D504/D$46/365/$P$1)</f>
        <v/>
      </c>
      <c r="E505" s="1794" t="str">
        <f>IF(SUM(E502)=0,"",E502*E503*E504/E$46/365/$P$1)</f>
        <v/>
      </c>
      <c r="F505" s="1794">
        <f>IF(SUM(F502)=0,"",F502*F503*F504/F$46/365/$P$1)</f>
        <v>8.923679060665362E-3</v>
      </c>
      <c r="G505" s="879"/>
      <c r="H505" s="1189">
        <f>IF(H$46=0,"",H502*H503*SUM($D504)/H$46/365/$P$1)</f>
        <v>0</v>
      </c>
      <c r="I505" s="1189">
        <f>IF(I$46=0,"",I502*I503*SUM($D504)/I$46/365/$P$1)</f>
        <v>0</v>
      </c>
      <c r="J505" s="1189">
        <f>IF(J$46=0,"",J502*J503*SUM($D504)/J$46/365/$P$1)</f>
        <v>0</v>
      </c>
      <c r="K505" s="1189">
        <f>IF(K$46=0,"",K502*K503*SUM($D504)/K$46/365/$P$1)</f>
        <v>0</v>
      </c>
      <c r="L505" s="879"/>
      <c r="M505" s="1780" t="str">
        <f>IF(SUM(H505)=SUM(C505),"",SUM(H505)-SUM(C505))</f>
        <v/>
      </c>
      <c r="N505" s="1780" t="str">
        <f>IF(SUM(I505)=SUM(D505),"",SUM(I505)-SUM(D505))</f>
        <v/>
      </c>
      <c r="O505" s="1780" t="str">
        <f>IF(SUM(J505)=SUM(E505),"",SUM(J505)-SUM(E505))</f>
        <v/>
      </c>
      <c r="P505" s="1780">
        <f>IF(SUM(K505)=SUM(F505),"",SUM(K505)-SUM(F505))</f>
        <v>-8.923679060665362E-3</v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IF([2]Data!BV506="","",[2]Data!BV506)</f>
        <v/>
      </c>
      <c r="D506" s="772" t="str">
        <f>IF([2]Data!BW506="","",[2]Data!BW506)</f>
        <v/>
      </c>
      <c r="E506" s="772" t="str">
        <f>IF([2]Data!BX506="","",[2]Data!BX506)</f>
        <v/>
      </c>
      <c r="F506" s="772">
        <f>IF([2]Data!BY506="","",[2]Data!BY506)</f>
        <v>1</v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93" t="str">
        <f>IF(C506="","",C502*C503*C506)</f>
        <v/>
      </c>
      <c r="D507" s="1793" t="str">
        <f>IF(D506="","",D502*D503*D506)</f>
        <v/>
      </c>
      <c r="E507" s="1793" t="str">
        <f>IF(E506="","",E502*E503*E506)</f>
        <v/>
      </c>
      <c r="F507" s="1793">
        <f>IF(F506="","",F502*F503*F506)</f>
        <v>60</v>
      </c>
      <c r="G507" s="867"/>
      <c r="H507" s="1190">
        <f>IF(H$46=0,"",IF($D506="",H502*H503*'Exp factors'!$H$61,H502*H503*$D506))</f>
        <v>0</v>
      </c>
      <c r="I507" s="1190">
        <f>IF(I$46=0,"",IF($D506="",I502*I503*'Exp factors'!$H$61,I502*I503*$D506))</f>
        <v>0</v>
      </c>
      <c r="J507" s="1190">
        <f>IF(J$46=0,"",IF($D506="",J502*J503*'Exp factors'!$H$61,J502*J503*$D506))</f>
        <v>0</v>
      </c>
      <c r="K507" s="1190">
        <f>IF(K$46=0,"",IF($D506="",K502*K503*'Exp factors'!$H$61,K502*K503*$D506))</f>
        <v>0</v>
      </c>
      <c r="L507" s="867"/>
      <c r="M507" s="1781" t="str">
        <f>IF(SUM(H507)=SUM(C507),"",SUM(H507)-SUM(C507))</f>
        <v/>
      </c>
      <c r="N507" s="1781" t="str">
        <f>IF(SUM(I507)=SUM(D507),"",SUM(I507)-SUM(D507))</f>
        <v/>
      </c>
      <c r="O507" s="1781" t="str">
        <f>IF(SUM(J507)=SUM(E507),"",SUM(J507)-SUM(E507))</f>
        <v/>
      </c>
      <c r="P507" s="1781">
        <f>IF(SUM(K507)=SUM(F507),"",SUM(K507)-SUM(F507))</f>
        <v>-60</v>
      </c>
      <c r="Q507" s="1782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959" t="str">
        <f>IF(Data!A508="","",Data!A508)</f>
        <v>Sugar purchase - qty</v>
      </c>
      <c r="B508" s="867"/>
      <c r="C508" s="772" t="str">
        <f>IF(Data!BV508="","",Data!BV508)</f>
        <v/>
      </c>
      <c r="D508" s="772" t="str">
        <f>IF(Data!BW508="","",Data!BW508)</f>
        <v/>
      </c>
      <c r="E508" s="772" t="str">
        <f>IF(Data!BX508="","",Data!BX508)</f>
        <v/>
      </c>
      <c r="F508" s="772" t="str">
        <f>IF(Data!BY508="","",Data!BY508)</f>
        <v/>
      </c>
      <c r="G508" s="867"/>
      <c r="H508" s="957">
        <f>IF(H$46="","",IF('Exp factors'!$B48="poor",'Exp factors'!$G$48*H$46/H509,SUM(C508)*'Exp factors'!C$48))</f>
        <v>0</v>
      </c>
      <c r="I508" s="957">
        <f>IF(I$46="","",IF('Exp factors'!$B48="poor",'Exp factors'!$G$48*I$46/I509,SUM(D508)*'Exp factors'!D$48))</f>
        <v>0</v>
      </c>
      <c r="J508" s="957">
        <f>IF(J$46="","",IF('Exp factors'!$B48="poor",'Exp factors'!$G$48*J$46/J509,SUM(E508)*'Exp factors'!E$48))</f>
        <v>0</v>
      </c>
      <c r="K508" s="957">
        <f>IF(K$46="","",IF('Exp factors'!$B48="poor",'Exp factors'!$G$48*K$46/K509,SUM(F508)*'Exp factors'!F$48))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12</v>
      </c>
      <c r="D509" s="772">
        <f>IF(Data!BW509="","",Data!BW509)</f>
        <v>12</v>
      </c>
      <c r="E509" s="772">
        <f>IF(Data!BX509="","",Data!BX509)</f>
        <v>12</v>
      </c>
      <c r="F509" s="772">
        <f>IF(Data!BY509="","",Data!BY509)</f>
        <v>12</v>
      </c>
      <c r="G509" s="867"/>
      <c r="H509" s="958">
        <f>I509</f>
        <v>12</v>
      </c>
      <c r="I509" s="958">
        <f>SUM(D509)</f>
        <v>12</v>
      </c>
      <c r="J509" s="958">
        <f>I509</f>
        <v>12</v>
      </c>
      <c r="K509" s="958">
        <f>I509</f>
        <v>12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189" t="str">
        <f>IF(SUM(C508)=0,"",C508*C509*C510/C$46/365/$P$1)</f>
        <v/>
      </c>
      <c r="D511" s="1189" t="str">
        <f>IF(SUM(D508)=0,"",D508*D509*D510/D$46/365/$P$1)</f>
        <v/>
      </c>
      <c r="E511" s="1189" t="str">
        <f>IF(SUM(E508)=0,"",E508*E509*E510/E$46/365/$P$1)</f>
        <v/>
      </c>
      <c r="F511" s="1189" t="str">
        <f>IF(SUM(F508)=0,"",F508*F509*F510/F$46/365/$P$1)</f>
        <v/>
      </c>
      <c r="G511" s="879"/>
      <c r="H511" s="1189">
        <f>IF(H$46=0,"",H508*H509*SUM($D510)/H$46/365/$P$1)</f>
        <v>0</v>
      </c>
      <c r="I511" s="1189">
        <f>IF(I$46=0,"",I508*I509*SUM($D510)/I$46/365/$P$1)</f>
        <v>0</v>
      </c>
      <c r="J511" s="1189">
        <f>IF(J$46=0,"",J508*J509*SUM($D510)/J$46/365/$P$1)</f>
        <v>0</v>
      </c>
      <c r="K511" s="1189">
        <f>IF(K$46=0,"",K508*K509*SUM($D510)/K$46/365/$P$1)</f>
        <v>0</v>
      </c>
      <c r="L511" s="879"/>
      <c r="M511" s="915" t="str">
        <f>IF(SUM(H511)=SUM(C511),"",SUM(H511)-SUM(C511))</f>
        <v/>
      </c>
      <c r="N511" s="915" t="str">
        <f>IF(SUM(I511)=SUM(D511),"",SUM(I511)-SUM(D511))</f>
        <v/>
      </c>
      <c r="O511" s="915" t="str">
        <f>IF(SUM(J511)=SUM(E511),"",SUM(J511)-SUM(E511))</f>
        <v/>
      </c>
      <c r="P511" s="915" t="str">
        <f>IF(SUM(K511)=SUM(F511),"",SUM(K511)-SUM(F511))</f>
        <v/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 t="str">
        <f>IF(Data!BV512="","",Data!BV512)</f>
        <v/>
      </c>
      <c r="D512" s="772" t="str">
        <f>IF(Data!BW512="","",Data!BW512)</f>
        <v/>
      </c>
      <c r="E512" s="772" t="str">
        <f>IF(Data!BX512="","",Data!BX512)</f>
        <v/>
      </c>
      <c r="F512" s="772" t="str">
        <f>IF(Data!BY512="","",Data!BY512)</f>
        <v/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190" t="str">
        <f>IF(C512="","",C508*C509*C512)</f>
        <v/>
      </c>
      <c r="D513" s="1190" t="str">
        <f>IF(D512="","",D508*D509*D512)</f>
        <v/>
      </c>
      <c r="E513" s="1190" t="str">
        <f>IF(E512="","",E508*E509*E512)</f>
        <v/>
      </c>
      <c r="F513" s="1190" t="str">
        <f>IF(F512="","",F508*F509*F512)</f>
        <v/>
      </c>
      <c r="G513" s="867"/>
      <c r="H513" s="1190">
        <f>IF(H$46=0,"",IF($D512="",H508*H509*'Exp factors'!$H$62,H508*H509*$D512))</f>
        <v>0</v>
      </c>
      <c r="I513" s="1190">
        <f>IF(I$46=0,"",IF($D512="",I508*I509*'Exp factors'!$H$62,I508*I509*$D512))</f>
        <v>0</v>
      </c>
      <c r="J513" s="1190">
        <f>IF(J$46=0,"",IF($D512="",J508*J509*'Exp factors'!$H$62,J508*J509*$D512))</f>
        <v>0</v>
      </c>
      <c r="K513" s="1190">
        <f>IF(K$46=0,"",IF($D512="",K508*K509*'Exp factors'!$H$62,K508*K509*$D512))</f>
        <v>0</v>
      </c>
      <c r="L513" s="867"/>
      <c r="M513" s="743" t="str">
        <f>IF(SUM(H513)=SUM(C513),"",SUM(H513)-SUM(C513))</f>
        <v/>
      </c>
      <c r="N513" s="743" t="str">
        <f>IF(SUM(I513)=SUM(D513),"",SUM(I513)-SUM(D513))</f>
        <v/>
      </c>
      <c r="O513" s="743" t="str">
        <f>IF(SUM(J513)=SUM(E513),"",SUM(J513)-SUM(E513))</f>
        <v/>
      </c>
      <c r="P513" s="743" t="str">
        <f>IF(SUM(K513)=SUM(F513),"",SUM(K513)-SUM(F513))</f>
        <v/>
      </c>
      <c r="Q513" s="1786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959" t="str">
        <f>IF(Data!A514="","",Data!A514)</f>
        <v>Oil purchase: quantity (kg)</v>
      </c>
      <c r="B514" s="867"/>
      <c r="C514" s="772" t="str">
        <f>IF(Data!BV514="","",Data!BV514)</f>
        <v/>
      </c>
      <c r="D514" s="772" t="str">
        <f>IF(Data!BW514="","",Data!BW514)</f>
        <v/>
      </c>
      <c r="E514" s="772" t="str">
        <f>IF(Data!BX514="","",Data!BX514)</f>
        <v/>
      </c>
      <c r="F514" s="772" t="str">
        <f>IF(Data!BY514="","",Data!BY514)</f>
        <v/>
      </c>
      <c r="G514" s="867"/>
      <c r="H514" s="957">
        <f>IF(H$46="","",IF('Exp factors'!$B49="poor",'Exp factors'!$G$49*H$46/H515,SUM(C514)*'Exp factors'!C$49))</f>
        <v>0</v>
      </c>
      <c r="I514" s="957">
        <f>IF(I$46="","",IF('Exp factors'!$B49="poor",'Exp factors'!$G$49*I$46/I515,SUM(D514)*'Exp factors'!D$49))</f>
        <v>0</v>
      </c>
      <c r="J514" s="957">
        <f>IF(J$46="","",IF('Exp factors'!$B49="poor",'Exp factors'!$G$49*J$46/J515,SUM(E514)*'Exp factors'!E$49))</f>
        <v>0</v>
      </c>
      <c r="K514" s="957">
        <f>IF(K$46="","",IF('Exp factors'!$B49="poor",'Exp factors'!$G$49*K$46/K515,SUM(F514)*'Exp factors'!F$49))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12</v>
      </c>
      <c r="D515" s="772">
        <f>IF(Data!BW515="","",Data!BW515)</f>
        <v>12</v>
      </c>
      <c r="E515" s="772">
        <f>IF(Data!BX515="","",Data!BX515)</f>
        <v>12</v>
      </c>
      <c r="F515" s="772">
        <f>IF(Data!BY515="","",Data!BY515)</f>
        <v>12</v>
      </c>
      <c r="G515" s="867"/>
      <c r="H515" s="958">
        <f>I515</f>
        <v>12</v>
      </c>
      <c r="I515" s="958">
        <f>SUM(D515)</f>
        <v>12</v>
      </c>
      <c r="J515" s="958">
        <f>I515</f>
        <v>12</v>
      </c>
      <c r="K515" s="958">
        <f>I515</f>
        <v>12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189" t="str">
        <f>IF(SUM(C514)=0,"",C514*C515*C516/C$46/365/$P$1)</f>
        <v/>
      </c>
      <c r="D517" s="1189" t="str">
        <f>IF(SUM(D514)=0,"",D514*D515*D516/D$46/365/$P$1)</f>
        <v/>
      </c>
      <c r="E517" s="1189" t="str">
        <f>IF(SUM(E514)=0,"",E514*E515*E516/E$46/365/$P$1)</f>
        <v/>
      </c>
      <c r="F517" s="1189" t="str">
        <f>IF(SUM(F514)=0,"",F514*F515*F516/F$46/365/$P$1)</f>
        <v/>
      </c>
      <c r="G517" s="879"/>
      <c r="H517" s="1189">
        <f>IF(H$46=0,"",H514*H515*SUM($D516)/H$46/365/$P$1)</f>
        <v>0</v>
      </c>
      <c r="I517" s="1189">
        <f>IF(I$46=0,"",I514*I515*SUM($D516)/I$46/365/$P$1)</f>
        <v>0</v>
      </c>
      <c r="J517" s="1189">
        <f>IF(J$46=0,"",J514*J515*SUM($D516)/J$46/365/$P$1)</f>
        <v>0</v>
      </c>
      <c r="K517" s="1189">
        <f>IF(K$46=0,"",K514*K515*SUM($D516)/K$46/365/$P$1)</f>
        <v>0</v>
      </c>
      <c r="L517" s="879"/>
      <c r="M517" s="915" t="str">
        <f>IF(SUM(H517)=SUM(C517),"",SUM(H517)-SUM(C517))</f>
        <v/>
      </c>
      <c r="N517" s="915" t="str">
        <f>IF(SUM(I517)=SUM(D517),"",SUM(I517)-SUM(D517))</f>
        <v/>
      </c>
      <c r="O517" s="915" t="str">
        <f>IF(SUM(J517)=SUM(E517),"",SUM(J517)-SUM(E517))</f>
        <v/>
      </c>
      <c r="P517" s="915" t="str">
        <f>IF(SUM(K517)=SUM(F517),"",SUM(K517)-SUM(F517))</f>
        <v/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 t="str">
        <f>IF(Data!BV518="","",Data!BV518)</f>
        <v/>
      </c>
      <c r="D518" s="772" t="str">
        <f>IF(Data!BW518="","",Data!BW518)</f>
        <v/>
      </c>
      <c r="E518" s="772" t="str">
        <f>IF(Data!BX518="","",Data!BX518)</f>
        <v/>
      </c>
      <c r="F518" s="772" t="str">
        <f>IF(Data!BY518="","",Data!BY518)</f>
        <v/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190" t="str">
        <f>IF(C518="","",C514*C515*C518)</f>
        <v/>
      </c>
      <c r="D519" s="1190" t="str">
        <f>IF(D518="","",D514*D515*D518)</f>
        <v/>
      </c>
      <c r="E519" s="1190" t="str">
        <f>IF(E518="","",E514*E515*E518)</f>
        <v/>
      </c>
      <c r="F519" s="1190" t="str">
        <f>IF(F518="","",F514*F515*F518)</f>
        <v/>
      </c>
      <c r="G519" s="867"/>
      <c r="H519" s="1190">
        <f>IF(H$46=0,"",IF($D518="",H514*H515*'Exp factors'!$H$53,H514*H515*$D518))</f>
        <v>0</v>
      </c>
      <c r="I519" s="1190">
        <f>IF(I$46=0,"",IF($D518="",I514*I515*'Exp factors'!$H$53,I514*I515*$D518))</f>
        <v>0</v>
      </c>
      <c r="J519" s="1190">
        <f>IF(J$46=0,"",IF($D518="",J514*J515*'Exp factors'!$H$53,J514*J515*$D518))</f>
        <v>0</v>
      </c>
      <c r="K519" s="1190">
        <f>IF(K$46=0,"",IF($D518="",K514*K515*'Exp factors'!$H$53,K514*K515*$D518))</f>
        <v>0</v>
      </c>
      <c r="L519" s="867"/>
      <c r="M519" s="743" t="str">
        <f>IF(SUM(H519)=SUM(C519),"",SUM(H519)-SUM(C519))</f>
        <v/>
      </c>
      <c r="N519" s="743" t="str">
        <f>IF(SUM(I519)=SUM(D519),"",SUM(I519)-SUM(D519))</f>
        <v/>
      </c>
      <c r="O519" s="743" t="str">
        <f>IF(SUM(J519)=SUM(E519),"",SUM(J519)-SUM(E519))</f>
        <v/>
      </c>
      <c r="P519" s="743" t="str">
        <f>IF(SUM(K519)=SUM(F519),"",SUM(K519)-SUM(F519))</f>
        <v/>
      </c>
      <c r="Q519" s="1786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959" t="str">
        <f>IF(Data!A520="","",Data!A520)</f>
        <v>Milk purchase: quantity (kg)</v>
      </c>
      <c r="B520" s="867"/>
      <c r="C520" s="772" t="str">
        <f>IF(Data!BV520="","",Data!BV520)</f>
        <v/>
      </c>
      <c r="D520" s="772" t="str">
        <f>IF(Data!BW520="","",Data!BW520)</f>
        <v/>
      </c>
      <c r="E520" s="772" t="str">
        <f>IF(Data!BX520="","",Data!BX520)</f>
        <v/>
      </c>
      <c r="F520" s="772" t="str">
        <f>IF(Data!BY520="","",Data!BY520)</f>
        <v/>
      </c>
      <c r="G520" s="867"/>
      <c r="H520" s="957">
        <f>IF(H$46="","",IF('Exp factors'!$B50="poor",'Exp factors'!$G$50*H$46/H521,SUM(C520)*'Exp factors'!C$50))</f>
        <v>0</v>
      </c>
      <c r="I520" s="957">
        <f>IF(I$46="","",IF('Exp factors'!$B50="poor",'Exp factors'!$G$50*I$46/I521,SUM(D520)*'Exp factors'!D$50))</f>
        <v>0</v>
      </c>
      <c r="J520" s="957">
        <f>IF(J$46="","",IF('Exp factors'!$B50="poor",'Exp factors'!$G$50*J$46/J521,SUM(E520)*'Exp factors'!E$50))</f>
        <v>0</v>
      </c>
      <c r="K520" s="957">
        <f>IF(K$46="","",IF('Exp factors'!$B50="poor",'Exp factors'!$G$50*K$46/K521,SUM(F520)*'Exp factors'!F$50))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12</v>
      </c>
      <c r="D521" s="772">
        <f>IF(Data!BW521="","",Data!BW521)</f>
        <v>12</v>
      </c>
      <c r="E521" s="772">
        <f>IF(Data!BX521="","",Data!BX521)</f>
        <v>12</v>
      </c>
      <c r="F521" s="772">
        <f>IF(Data!BY521="","",Data!BY521)</f>
        <v>12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189" t="str">
        <f>IF(SUM(C520)=0,"",C520*C521*C522/C$46/365/$P$1)</f>
        <v/>
      </c>
      <c r="D523" s="1189" t="str">
        <f>IF(SUM(D520)=0,"",D520*D521*D522/D$46/365/$P$1)</f>
        <v/>
      </c>
      <c r="E523" s="1189" t="str">
        <f>IF(SUM(E520)=0,"",E520*E521*E522/E$46/365/$P$1)</f>
        <v/>
      </c>
      <c r="F523" s="1189" t="str">
        <f>IF(SUM(F520)=0,"",F520*F521*F522/F$46/365/$P$1)</f>
        <v/>
      </c>
      <c r="G523" s="879"/>
      <c r="H523" s="1189">
        <f>IF(H$46=0,"",H520*H521*SUM($D522)/H$46/365/$P$1)</f>
        <v>0</v>
      </c>
      <c r="I523" s="1189">
        <f>IF(I$46=0,"",I520*I521*SUM($D522)/I$46/365/$P$1)</f>
        <v>0</v>
      </c>
      <c r="J523" s="1189">
        <f>IF(J$46=0,"",J520*J521*SUM($D522)/J$46/365/$P$1)</f>
        <v>0</v>
      </c>
      <c r="K523" s="1189">
        <f>IF(K$46=0,"",K520*K521*SUM($D522)/K$46/365/$P$1)</f>
        <v>0</v>
      </c>
      <c r="L523" s="879"/>
      <c r="M523" s="1780" t="str">
        <f>IF(SUM(H523)=SUM(C523),"",SUM(H523)-SUM(C523))</f>
        <v/>
      </c>
      <c r="N523" s="1780" t="str">
        <f>IF(SUM(I523)=SUM(D523),"",SUM(I523)-SUM(D523))</f>
        <v/>
      </c>
      <c r="O523" s="1780" t="str">
        <f>IF(SUM(J523)=SUM(E523),"",SUM(J523)-SUM(E523))</f>
        <v/>
      </c>
      <c r="P523" s="1780" t="str">
        <f>IF(SUM(K523)=SUM(F523),"",SUM(K523)-SUM(F523))</f>
        <v/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 t="str">
        <f>IF(Data!BV524="","",Data!BV524)</f>
        <v/>
      </c>
      <c r="D524" s="772" t="str">
        <f>IF(Data!BW524="","",Data!BW524)</f>
        <v/>
      </c>
      <c r="E524" s="772" t="str">
        <f>IF(Data!BX524="","",Data!BX524)</f>
        <v/>
      </c>
      <c r="F524" s="772" t="str">
        <f>IF(Data!BY524="","",Data!BY524)</f>
        <v/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190" t="str">
        <f>IF(C524="","",C520*C521*C524)</f>
        <v/>
      </c>
      <c r="D525" s="1190" t="str">
        <f>IF(D524="","",D520*D521*D524)</f>
        <v/>
      </c>
      <c r="E525" s="1190" t="str">
        <f>IF(E524="","",E520*E521*E524)</f>
        <v/>
      </c>
      <c r="F525" s="1190" t="str">
        <f>IF(F524="","",F520*F521*F524)</f>
        <v/>
      </c>
      <c r="G525" s="867"/>
      <c r="H525" s="1190">
        <f>IF(H$46=0,"",IF($D524="",H520*H521*'Exp factors'!$H$44,H520*H521*$D524))</f>
        <v>0</v>
      </c>
      <c r="I525" s="1190">
        <f>IF(I$46=0,"",IF($D524="",I520*I521*'Exp factors'!$H$44,I520*I521*$D524))</f>
        <v>0</v>
      </c>
      <c r="J525" s="1190">
        <f>IF(J$46=0,"",IF($D524="",J520*J521*'Exp factors'!$H$44,J520*J521*$D524))</f>
        <v>0</v>
      </c>
      <c r="K525" s="1190">
        <f>IF(K$46=0,"",IF($D524="",K520*K521*'Exp factors'!$H$44,K520*K521*$D524))</f>
        <v>0</v>
      </c>
      <c r="L525" s="867"/>
      <c r="M525" s="1781" t="str">
        <f>IF(SUM(H525)=SUM(C525),"",SUM(H525)-SUM(C525))</f>
        <v/>
      </c>
      <c r="N525" s="1781" t="str">
        <f>IF(SUM(I525)=SUM(D525),"",SUM(I525)-SUM(D525))</f>
        <v/>
      </c>
      <c r="O525" s="1781" t="str">
        <f>IF(SUM(J525)=SUM(E525),"",SUM(J525)-SUM(E525))</f>
        <v/>
      </c>
      <c r="P525" s="1781" t="str">
        <f>IF(SUM(K525)=SUM(F525),"",SUM(K525)-SUM(F525))</f>
        <v/>
      </c>
      <c r="Q525" s="1782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959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 t="str">
        <f>IF(Data!BW527="","",Data!BW527)</f>
        <v/>
      </c>
      <c r="E527" s="772" t="str">
        <f>IF(Data!BX527="","",Data!BX527)</f>
        <v/>
      </c>
      <c r="F527" s="772" t="str">
        <f>IF(Data!BY527="","",Data!BY527)</f>
        <v/>
      </c>
      <c r="G527" s="867"/>
      <c r="H527" s="957">
        <f>IF(H$46="","",IF('Exp factors'!$B51="poor",'Exp factors'!$G$51*H$46,SUM(C527)*'Exp factors'!C$51))</f>
        <v>0</v>
      </c>
      <c r="I527" s="957">
        <f>IF(I$46="","",IF('Exp factors'!$B51="poor",'Exp factors'!$G$51*I$46,SUM(D527)*'Exp factors'!D$51))</f>
        <v>0</v>
      </c>
      <c r="J527" s="957">
        <f>IF(J$46="","",IF('Exp factors'!$B51="poor",'Exp factors'!$G$51*J$46,SUM(E527)*'Exp factors'!E$51))</f>
        <v>0</v>
      </c>
      <c r="K527" s="957">
        <f>IF(K$46="","",IF('Exp factors'!$B51="poor",'Exp factors'!$G$51*K$46,SUM(F527)*'Exp factors'!F$51))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189" t="str">
        <f>IF(SUM(C527)=0,"",C527*C528/C$46/365/$P$1)</f>
        <v/>
      </c>
      <c r="D529" s="1189" t="str">
        <f>IF(SUM(D527)=0,"",D527*D528/D$46/365/$P$1)</f>
        <v/>
      </c>
      <c r="E529" s="1189" t="str">
        <f>IF(SUM(E527)=0,"",E527*E528/E$46/365/$P$1)</f>
        <v/>
      </c>
      <c r="F529" s="1189" t="str">
        <f>IF(SUM(F527)=0,"",F527*F528/F$46/365/$P$1)</f>
        <v/>
      </c>
      <c r="G529" s="867"/>
      <c r="H529" s="1189">
        <f>IF(H$46=0,"",H527*SUM($D528)/H$46/365/$P$1)</f>
        <v>0</v>
      </c>
      <c r="I529" s="1189">
        <f>IF(I$46=0,"",I527*SUM($D528)/I$46/365/$P$1)</f>
        <v>0</v>
      </c>
      <c r="J529" s="1189">
        <f>IF(J$46=0,"",J527*SUM($D528)/J$46/365/$P$1)</f>
        <v>0</v>
      </c>
      <c r="K529" s="1189">
        <f>IF(K$46=0,"",K527*SUM($D528)/K$46/365/$P$1)</f>
        <v>0</v>
      </c>
      <c r="L529" s="867"/>
      <c r="M529" s="1780" t="str">
        <f>IF(SUM(H529)=SUM(C529),"",SUM(H529)-SUM(C529))</f>
        <v/>
      </c>
      <c r="N529" s="1780" t="str">
        <f>IF(SUM(I529)=SUM(D529),"",SUM(I529)-SUM(D529))</f>
        <v/>
      </c>
      <c r="O529" s="1780" t="str">
        <f>IF(SUM(J529)=SUM(E529),"",SUM(J529)-SUM(E529))</f>
        <v/>
      </c>
      <c r="P529" s="1780" t="str">
        <f>IF(SUM(K529)=SUM(F529),"",SUM(K529)-SUM(F529))</f>
        <v/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 t="str">
        <f>IF(Data!BW530="","",Data!BW530)</f>
        <v/>
      </c>
      <c r="E530" s="772" t="str">
        <f>IF(Data!BX530="","",Data!BX530)</f>
        <v/>
      </c>
      <c r="F530" s="772" t="str">
        <f>IF(Data!BY530="","",Data!BY530)</f>
        <v/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190" t="str">
        <f>IF(C530="","",C527*C530)</f>
        <v/>
      </c>
      <c r="D531" s="1190" t="str">
        <f>IF(D530="","",D527*D530)</f>
        <v/>
      </c>
      <c r="E531" s="1190" t="str">
        <f>IF(E530="","",E527*E530)</f>
        <v/>
      </c>
      <c r="F531" s="1190" t="str">
        <f>IF(F530="","",F527*F530)</f>
        <v/>
      </c>
      <c r="G531" s="867"/>
      <c r="H531" s="1190">
        <f>IF(H$46=0,"",IF($D530="",H527*'Exp factors'!$H$45,H527*$D530))</f>
        <v>0</v>
      </c>
      <c r="I531" s="1190">
        <f>IF(I$46=0,"",IF($D530="",I527*'Exp factors'!$H$45,I527*$D530))</f>
        <v>0</v>
      </c>
      <c r="J531" s="1190">
        <f>IF(J$46=0,"",IF($D530="",J527*'Exp factors'!$H$45,J527*$D530))</f>
        <v>0</v>
      </c>
      <c r="K531" s="1190">
        <f>IF(K$46=0,"",IF($D530="",K527*'Exp factors'!$H$45,K527*$D530))</f>
        <v>0</v>
      </c>
      <c r="L531" s="867"/>
      <c r="M531" s="1781" t="str">
        <f>IF(SUM(H531)=SUM(C531),"",SUM(H531)-SUM(C531))</f>
        <v/>
      </c>
      <c r="N531" s="1781" t="str">
        <f>IF(SUM(I531)=SUM(D531),"",SUM(I531)-SUM(D531))</f>
        <v/>
      </c>
      <c r="O531" s="1781" t="str">
        <f>IF(SUM(J531)=SUM(E531),"",SUM(J531)-SUM(E531))</f>
        <v/>
      </c>
      <c r="P531" s="1781" t="str">
        <f>IF(SUM(K531)=SUM(F531),"",SUM(K531)-SUM(F531))</f>
        <v/>
      </c>
      <c r="Q531" s="1782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959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 t="str">
        <f>IF(Data!BV533="","",Data!BV533)</f>
        <v/>
      </c>
      <c r="D533" s="772" t="str">
        <f>IF(Data!BW533="","",Data!BW533)</f>
        <v/>
      </c>
      <c r="E533" s="772" t="str">
        <f>IF(Data!BX533="","",Data!BX533)</f>
        <v/>
      </c>
      <c r="F533" s="772" t="str">
        <f>IF(Data!BY533="","",Data!BY533)</f>
        <v/>
      </c>
      <c r="G533" s="867"/>
      <c r="H533" s="957">
        <f>IF(H$46="","",IF('Exp factors'!$B52="poor",'Exp factors'!$G$52*H$46,SUM(C533)*'Exp factors'!C$52))</f>
        <v>0</v>
      </c>
      <c r="I533" s="957">
        <f>IF(I$46="","",IF('Exp factors'!$B52="poor",'Exp factors'!$G$52*I$46,SUM(D533)*'Exp factors'!D$52))</f>
        <v>0</v>
      </c>
      <c r="J533" s="957">
        <f>IF(J$46="","",IF('Exp factors'!$B52="poor",'Exp factors'!$G$52*J$46,SUM(E533)*'Exp factors'!E$52))</f>
        <v>0</v>
      </c>
      <c r="K533" s="957">
        <f>IF(K$46="","",IF('Exp factors'!$B52="poor",'Exp factors'!$G$52*K$46,SUM(F533)*'Exp factors'!F$52))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189" t="str">
        <f>IF(SUM(C533)=0,"",C533*C534/C$46/365/$P$1)</f>
        <v/>
      </c>
      <c r="D535" s="1189" t="str">
        <f>IF(SUM(D533)=0,"",D533*D534/D$46/365/$P$1)</f>
        <v/>
      </c>
      <c r="E535" s="1189" t="str">
        <f>IF(SUM(E533)=0,"",E533*E534/E$46/365/$P$1)</f>
        <v/>
      </c>
      <c r="F535" s="1189" t="str">
        <f>IF(SUM(F533)=0,"",F533*F534/F$46/365/$P$1)</f>
        <v/>
      </c>
      <c r="G535" s="867"/>
      <c r="H535" s="1189">
        <f>IF(H$46=0,"",H533*SUM($D534)/H$46/365/$P$1)</f>
        <v>0</v>
      </c>
      <c r="I535" s="1189">
        <f>IF(I$46=0,"",I533*SUM($D534)/I$46/365/$P$1)</f>
        <v>0</v>
      </c>
      <c r="J535" s="1189">
        <f>IF(J$46=0,"",J533*SUM($D534)/J$46/365/$P$1)</f>
        <v>0</v>
      </c>
      <c r="K535" s="1189">
        <f>IF(K$46=0,"",K533*SUM($D534)/K$46/365/$P$1)</f>
        <v>0</v>
      </c>
      <c r="L535" s="867"/>
      <c r="M535" s="1780" t="str">
        <f>IF(SUM(H535)=SUM(C535),"",SUM(H535)-SUM(C535))</f>
        <v/>
      </c>
      <c r="N535" s="1780" t="str">
        <f>IF(SUM(I535)=SUM(D535),"",SUM(I535)-SUM(D535))</f>
        <v/>
      </c>
      <c r="O535" s="1780" t="str">
        <f>IF(SUM(J535)=SUM(E535),"",SUM(J535)-SUM(E535))</f>
        <v/>
      </c>
      <c r="P535" s="1780" t="str">
        <f>IF(SUM(K535)=SUM(F535),"",SUM(K535)-SUM(F535))</f>
        <v/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 t="str">
        <f>IF(Data!BV536="","",Data!BV536)</f>
        <v/>
      </c>
      <c r="D536" s="772" t="str">
        <f>IF(Data!BW536="","",Data!BW536)</f>
        <v/>
      </c>
      <c r="E536" s="772" t="str">
        <f>IF(Data!BX536="","",Data!BX536)</f>
        <v/>
      </c>
      <c r="F536" s="772" t="str">
        <f>IF(Data!BY536="","",Data!BY536)</f>
        <v/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190" t="str">
        <f>IF(C536="","",C533*C536)</f>
        <v/>
      </c>
      <c r="D537" s="1190" t="str">
        <f>IF(D536="","",D533*D536)</f>
        <v/>
      </c>
      <c r="E537" s="1190" t="str">
        <f>IF(E536="","",E533*E536)</f>
        <v/>
      </c>
      <c r="F537" s="1190" t="str">
        <f>IF(F536="","",F533*F536)</f>
        <v/>
      </c>
      <c r="G537" s="867"/>
      <c r="H537" s="1190">
        <f>IF(H$46=0,"",IF($D536="",H533*'Exp factors'!$H$46,H533*$D536))</f>
        <v>0</v>
      </c>
      <c r="I537" s="1190">
        <f>IF(I$46=0,"",IF($D536="",I533*'Exp factors'!$H$46,I533*$D536))</f>
        <v>0</v>
      </c>
      <c r="J537" s="1190">
        <f>IF(J$46=0,"",IF($D536="",J533*'Exp factors'!$H$46,J533*$D536))</f>
        <v>0</v>
      </c>
      <c r="K537" s="1190">
        <f>IF(K$46=0,"",IF($D536="",K533*'Exp factors'!$H$46,K533*$D536))</f>
        <v>0</v>
      </c>
      <c r="L537" s="867"/>
      <c r="M537" s="1781" t="str">
        <f>IF(SUM(H537)=SUM(C537),"",SUM(H537)-SUM(C537))</f>
        <v/>
      </c>
      <c r="N537" s="1781" t="str">
        <f>IF(SUM(I537)=SUM(D537),"",SUM(I537)-SUM(D537))</f>
        <v/>
      </c>
      <c r="O537" s="1781" t="str">
        <f>IF(SUM(J537)=SUM(E537),"",SUM(J537)-SUM(E537))</f>
        <v/>
      </c>
      <c r="P537" s="1781" t="str">
        <f>IF(SUM(K537)=SUM(F537),"",SUM(K537)-SUM(F537))</f>
        <v/>
      </c>
      <c r="Q537" s="1782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959" t="str">
        <f>IF(Data!A538="","",Data!A538)</f>
        <v>Beef purchase - qty</v>
      </c>
      <c r="B538" s="867"/>
      <c r="C538" s="772" t="str">
        <f>IF(Data!BV538="","",Data!BV538)</f>
        <v/>
      </c>
      <c r="D538" s="772" t="str">
        <f>IF(Data!BW538="","",Data!BW538)</f>
        <v/>
      </c>
      <c r="E538" s="772" t="str">
        <f>IF(Data!BX538="","",Data!BX538)</f>
        <v/>
      </c>
      <c r="F538" s="772" t="str">
        <f>IF(Data!BY538="","",Data!BY538)</f>
        <v/>
      </c>
      <c r="G538" s="867"/>
      <c r="H538" s="957">
        <f>IF(H$46="","",IF('Exp factors'!$B53="poor",'Exp factors'!$G$53*H$46/H539,SUM(C538)*'Exp factors'!C$53))</f>
        <v>0</v>
      </c>
      <c r="I538" s="957">
        <f>IF(I$46="","",IF('Exp factors'!$B53="poor",'Exp factors'!$G$53*I$46/I539,SUM(D538)*'Exp factors'!D$53))</f>
        <v>0</v>
      </c>
      <c r="J538" s="957">
        <f>IF(J$46="","",IF('Exp factors'!$B53="poor",'Exp factors'!$G$53*J$46/J539,SUM(E538)*'Exp factors'!E$53))</f>
        <v>0</v>
      </c>
      <c r="K538" s="957">
        <f>IF(K$46="","",IF('Exp factors'!$B53="poor",'Exp factors'!$G$53*K$46/K539,SUM(F538)*'Exp factors'!F$53))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12</v>
      </c>
      <c r="D539" s="772">
        <f>IF(Data!BW539="","",Data!BW539)</f>
        <v>12</v>
      </c>
      <c r="E539" s="772">
        <f>IF(Data!BX539="","",Data!BX539)</f>
        <v>12</v>
      </c>
      <c r="F539" s="772">
        <f>IF(Data!BY539="","",Data!BY539)</f>
        <v>12</v>
      </c>
      <c r="G539" s="867"/>
      <c r="H539" s="958">
        <f>I539</f>
        <v>12</v>
      </c>
      <c r="I539" s="958">
        <f>SUM(D539)</f>
        <v>12</v>
      </c>
      <c r="J539" s="958">
        <f>I539</f>
        <v>12</v>
      </c>
      <c r="K539" s="958">
        <f>I539</f>
        <v>12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189" t="str">
        <f>IF(SUM(C538)=0,"",C538*C539*C540/C$46/365/$P$1)</f>
        <v/>
      </c>
      <c r="D541" s="1189" t="str">
        <f>IF(SUM(D538)=0,"",D538*D539*D540/D$46/365/$P$1)</f>
        <v/>
      </c>
      <c r="E541" s="1189" t="str">
        <f>IF(SUM(E538)=0,"",E538*E539*E540/E$46/365/$P$1)</f>
        <v/>
      </c>
      <c r="F541" s="1189" t="str">
        <f>IF(SUM(F538)=0,"",F538*F539*F540/F$46/365/$P$1)</f>
        <v/>
      </c>
      <c r="G541" s="867"/>
      <c r="H541" s="1189">
        <f>IF(H$46=0,"",H538*H539*SUM($D540)/H$46/365/$P$1)</f>
        <v>0</v>
      </c>
      <c r="I541" s="1189">
        <f>IF(I$46=0,"",I538*I539*SUM($D540)/I$46/365/$P$1)</f>
        <v>0</v>
      </c>
      <c r="J541" s="1189">
        <f>IF(J$46=0,"",J538*J539*SUM($D540)/J$46/365/$P$1)</f>
        <v>0</v>
      </c>
      <c r="K541" s="1189">
        <f>IF(K$46=0,"",K538*K539*SUM($D540)/K$46/365/$P$1)</f>
        <v>0</v>
      </c>
      <c r="L541" s="867"/>
      <c r="M541" s="1780" t="str">
        <f>IF(SUM(H541)=SUM(C541),"",SUM(H541)-SUM(C541))</f>
        <v/>
      </c>
      <c r="N541" s="1780" t="str">
        <f>IF(SUM(I541)=SUM(D541),"",SUM(I541)-SUM(D541))</f>
        <v/>
      </c>
      <c r="O541" s="1780" t="str">
        <f>IF(SUM(J541)=SUM(E541),"",SUM(J541)-SUM(E541))</f>
        <v/>
      </c>
      <c r="P541" s="1780" t="str">
        <f>IF(SUM(K541)=SUM(F541),"",SUM(K541)-SUM(F541))</f>
        <v/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 t="str">
        <f>IF(Data!BV542="","",Data!BV542)</f>
        <v/>
      </c>
      <c r="D542" s="772" t="str">
        <f>IF(Data!BW542="","",Data!BW542)</f>
        <v/>
      </c>
      <c r="E542" s="772" t="str">
        <f>IF(Data!BX542="","",Data!BX542)</f>
        <v/>
      </c>
      <c r="F542" s="772" t="str">
        <f>IF(Data!BY542="","",Data!BY542)</f>
        <v/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190" t="str">
        <f>IF(C542="","",C538*C539*C542)</f>
        <v/>
      </c>
      <c r="D543" s="1190" t="str">
        <f>IF(D542="","",D538*D539*D542)</f>
        <v/>
      </c>
      <c r="E543" s="1190" t="str">
        <f>IF(E542="","",E538*E539*E542)</f>
        <v/>
      </c>
      <c r="F543" s="1190" t="str">
        <f>IF(F542="","",F538*F539*F542)</f>
        <v/>
      </c>
      <c r="G543" s="867"/>
      <c r="H543" s="1190">
        <f>IF(H$46=0,"",IF($D542="",H538*H539*'Exp factors'!$H$47,H538*H539*$D542))</f>
        <v>0</v>
      </c>
      <c r="I543" s="1190">
        <f>IF(I$46=0,"",IF($D542="",I538*I539*'Exp factors'!$H$47,I538*I539*$D542))</f>
        <v>0</v>
      </c>
      <c r="J543" s="1190">
        <f>IF(J$46=0,"",IF($D542="",J538*J539*'Exp factors'!$H$47,J538*J539*$D542))</f>
        <v>0</v>
      </c>
      <c r="K543" s="1190">
        <f>IF(K$46=0,"",IF($D542="",K538*K539*'Exp factors'!$H$47,K538*K539*$D542))</f>
        <v>0</v>
      </c>
      <c r="L543" s="867"/>
      <c r="M543" s="1781" t="str">
        <f>IF(SUM(H543)=SUM(C543),"",SUM(H543)-SUM(C543))</f>
        <v/>
      </c>
      <c r="N543" s="1781" t="str">
        <f>IF(SUM(I543)=SUM(D543),"",SUM(I543)-SUM(D543))</f>
        <v/>
      </c>
      <c r="O543" s="1781" t="str">
        <f>IF(SUM(J543)=SUM(E543),"",SUM(J543)-SUM(E543))</f>
        <v/>
      </c>
      <c r="P543" s="1781" t="str">
        <f>IF(SUM(K543)=SUM(F543),"",SUM(K543)-SUM(F543))</f>
        <v/>
      </c>
      <c r="Q543" s="1782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959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IF(H$46="","",IF('Exp factors'!$B54="poor",'Exp factors'!$G$54*H$46,SUM(C545)*'Exp factors'!C$54))</f>
        <v>0</v>
      </c>
      <c r="I545" s="957">
        <f>IF(I$46="","",IF('Exp factors'!$B54="poor",'Exp factors'!$G$54*I$46,SUM(D545)*'Exp factors'!D$54))</f>
        <v>0</v>
      </c>
      <c r="J545" s="957">
        <f>IF(J$46="","",IF('Exp factors'!$B54="poor",'Exp factors'!$G$54*J$46,SUM(E545)*'Exp factors'!E$54))</f>
        <v>0</v>
      </c>
      <c r="K545" s="957">
        <f>IF(K$46="","",IF('Exp factors'!$B54="poor",'Exp factors'!$G$54*K$46,SUM(F545)*'Exp factors'!F$54))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189" t="str">
        <f>IF(SUM(C545)=0,"",C545*C546/C$46/365/$P$1)</f>
        <v/>
      </c>
      <c r="D547" s="1189" t="str">
        <f>IF(SUM(D545)=0,"",D545*D546/D$46/365/$P$1)</f>
        <v/>
      </c>
      <c r="E547" s="1189" t="str">
        <f>IF(SUM(E545)=0,"",E545*E546/E$46/365/$P$1)</f>
        <v/>
      </c>
      <c r="F547" s="1189" t="str">
        <f>IF(SUM(F545)=0,"",F545*F546/F$46/365/$P$1)</f>
        <v/>
      </c>
      <c r="G547" s="867"/>
      <c r="H547" s="1189">
        <f>IF(H$46=0,"",H545*SUM($D546)/H$46/365/$P$1)</f>
        <v>0</v>
      </c>
      <c r="I547" s="1189">
        <f>IF(I$46=0,"",I545*SUM($D546)/I$46/365/$P$1)</f>
        <v>0</v>
      </c>
      <c r="J547" s="1189">
        <f>IF(J$46=0,"",J545*SUM($D546)/J$46/365/$P$1)</f>
        <v>0</v>
      </c>
      <c r="K547" s="1189">
        <f>IF(K$46=0,"",K545*SUM($D546)/K$46/365/$P$1)</f>
        <v>0</v>
      </c>
      <c r="L547" s="867"/>
      <c r="M547" s="1783" t="str">
        <f>IF(SUM(H547)=SUM(C547),"",SUM(H547)-SUM(C547))</f>
        <v/>
      </c>
      <c r="N547" s="1783" t="str">
        <f>IF(SUM(I547)=SUM(D547),"",SUM(I547)-SUM(D547))</f>
        <v/>
      </c>
      <c r="O547" s="1783" t="str">
        <f>IF(SUM(J547)=SUM(E547),"",SUM(J547)-SUM(E547))</f>
        <v/>
      </c>
      <c r="P547" s="1783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190" t="str">
        <f>IF(C548="","",C545*C548)</f>
        <v/>
      </c>
      <c r="D549" s="1190" t="str">
        <f>IF(D548="","",D545*D548)</f>
        <v/>
      </c>
      <c r="E549" s="1190" t="str">
        <f>IF(E548="","",E545*E548)</f>
        <v/>
      </c>
      <c r="F549" s="1190" t="str">
        <f>IF(F548="","",F545*F548)</f>
        <v/>
      </c>
      <c r="G549" s="867"/>
      <c r="H549" s="1190">
        <f>IF(H$46=0,"",IF($D548="",H545*'Exp factors'!$H$48,H545*$D548))</f>
        <v>0</v>
      </c>
      <c r="I549" s="1190">
        <f>IF(I$46=0,"",IF($D548="",I545*'Exp factors'!$H$48,I545*$D548))</f>
        <v>0</v>
      </c>
      <c r="J549" s="1190">
        <f>IF(J$46=0,"",IF($D548="",J545*'Exp factors'!$H$48,J545*$D548))</f>
        <v>0</v>
      </c>
      <c r="K549" s="1190">
        <f>IF(K$46=0,"",IF($D548="",K545*'Exp factors'!$H$48,K545*$D548))</f>
        <v>0</v>
      </c>
      <c r="L549" s="867"/>
      <c r="M549" s="1784" t="str">
        <f>IF(SUM(H549)=SUM(C549),"",SUM(H549)-SUM(C549))</f>
        <v/>
      </c>
      <c r="N549" s="1784" t="str">
        <f>IF(SUM(I549)=SUM(D549),"",SUM(I549)-SUM(D549))</f>
        <v/>
      </c>
      <c r="O549" s="1784" t="str">
        <f>IF(SUM(J549)=SUM(E549),"",SUM(J549)-SUM(E549))</f>
        <v/>
      </c>
      <c r="P549" s="1784" t="str">
        <f>IF(SUM(K549)=SUM(F549),"",SUM(K549)-SUM(F549))</f>
        <v/>
      </c>
      <c r="Q549" s="1785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959" t="str">
        <f>IF(Data!A550="","",Data!A550)</f>
        <v>Irish Potatoes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IF(H$46="","",IF('Exp factors'!$B55="poor",'Exp factors'!$G$55*H$46,SUM(C551)*'Exp factors'!C$55))</f>
        <v>0</v>
      </c>
      <c r="I551" s="957">
        <f>IF(I$46="","",IF('Exp factors'!$B55="poor",'Exp factors'!$G$55*I$46,SUM(D551)*'Exp factors'!D$55))</f>
        <v>0</v>
      </c>
      <c r="J551" s="957">
        <f>IF(J$46="","",IF('Exp factors'!$B55="poor",'Exp factors'!$G$55*J$46,SUM(E551)*'Exp factors'!E$55))</f>
        <v>0</v>
      </c>
      <c r="K551" s="957">
        <f>IF(K$46="","",IF('Exp factors'!$B55="poor",'Exp factors'!$G$55*K$46,SUM(F551)*'Exp factors'!F$55))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640</v>
      </c>
      <c r="D552" s="772">
        <f>IF(Data!BW552="","",Data!BW552)</f>
        <v>640</v>
      </c>
      <c r="E552" s="772">
        <f>IF(Data!BX552="","",Data!BX552)</f>
        <v>640</v>
      </c>
      <c r="F552" s="772">
        <f>IF(Data!BY552="","",Data!BY552)</f>
        <v>640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189" t="str">
        <f>IF(SUM(C551)=0,"",C551*C552/C$46/365/$P$1)</f>
        <v/>
      </c>
      <c r="D553" s="1189" t="str">
        <f>IF(SUM(D551)=0,"",D551*D552/D$46/365/$P$1)</f>
        <v/>
      </c>
      <c r="E553" s="1189" t="str">
        <f>IF(SUM(E551)=0,"",E551*E552/E$46/365/$P$1)</f>
        <v/>
      </c>
      <c r="F553" s="1189" t="str">
        <f>IF(SUM(F551)=0,"",F551*F552/F$46/365/$P$1)</f>
        <v/>
      </c>
      <c r="G553" s="867"/>
      <c r="H553" s="1189">
        <f>IF(H$46=0,"",H551*SUM($D552)/H$46/365/$P$1)</f>
        <v>0</v>
      </c>
      <c r="I553" s="1189">
        <f>IF(I$46=0,"",I551*SUM($D552)/I$46/365/$P$1)</f>
        <v>0</v>
      </c>
      <c r="J553" s="1189">
        <f>IF(J$46=0,"",J551*SUM($D552)/J$46/365/$P$1)</f>
        <v>0</v>
      </c>
      <c r="K553" s="1189">
        <f>IF(K$46=0,"",K551*SUM($D552)/K$46/365/$P$1)</f>
        <v>0</v>
      </c>
      <c r="L553" s="867"/>
      <c r="M553" s="1780" t="str">
        <f>IF(SUM(H553)=SUM(C553),"",SUM(H553)-SUM(C553))</f>
        <v/>
      </c>
      <c r="N553" s="1780" t="str">
        <f>IF(SUM(I553)=SUM(D553),"",SUM(I553)-SUM(D553))</f>
        <v/>
      </c>
      <c r="O553" s="1780" t="str">
        <f>IF(SUM(J553)=SUM(E553),"",SUM(J553)-SUM(E553))</f>
        <v/>
      </c>
      <c r="P553" s="1780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190" t="str">
        <f>IF(C554="","",C551*C554)</f>
        <v/>
      </c>
      <c r="D555" s="1190" t="str">
        <f>IF(D554="","",D551*D554)</f>
        <v/>
      </c>
      <c r="E555" s="1190" t="str">
        <f>IF(E554="","",E551*E554)</f>
        <v/>
      </c>
      <c r="F555" s="1190" t="str">
        <f>IF(F554="","",F551*F554)</f>
        <v/>
      </c>
      <c r="G555" s="867"/>
      <c r="H555" s="1190">
        <f>IF(H$46=0,"",IF($D554="",H551*'Exp factors'!$H$49,H551*$D554))</f>
        <v>0</v>
      </c>
      <c r="I555" s="1190">
        <f>IF(I$46=0,"",IF($D554="",I551*'Exp factors'!$H$49,I551*$D554))</f>
        <v>0</v>
      </c>
      <c r="J555" s="1190">
        <f>IF(J$46=0,"",IF($D554="",J551*'Exp factors'!$H$49,J551*$D554))</f>
        <v>0</v>
      </c>
      <c r="K555" s="1190">
        <f>IF(K$46=0,"",IF($D554="",K551*'Exp factors'!$H$49,K551*$D554))</f>
        <v>0</v>
      </c>
      <c r="L555" s="867"/>
      <c r="M555" s="1781" t="str">
        <f>IF(SUM(H555)=SUM(C555),"",SUM(H555)-SUM(C555))</f>
        <v/>
      </c>
      <c r="N555" s="1781" t="str">
        <f>IF(SUM(I555)=SUM(D555),"",SUM(I555)-SUM(D555))</f>
        <v/>
      </c>
      <c r="O555" s="1781" t="str">
        <f>IF(SUM(J555)=SUM(E555),"",SUM(J555)-SUM(E555))</f>
        <v/>
      </c>
      <c r="P555" s="1781" t="str">
        <f>IF(SUM(K555)=SUM(F555),"",SUM(K555)-SUM(F555))</f>
        <v/>
      </c>
      <c r="Q555" s="1782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959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 t="str">
        <f>IF(Data!BV557="","",Data!BV557)</f>
        <v/>
      </c>
      <c r="D557" s="772" t="str">
        <f>IF(Data!BW557="","",Data!BW557)</f>
        <v/>
      </c>
      <c r="E557" s="772" t="str">
        <f>IF(Data!BX557="","",Data!BX557)</f>
        <v/>
      </c>
      <c r="F557" s="772" t="str">
        <f>IF(Data!BY557="","",Data!BY557)</f>
        <v/>
      </c>
      <c r="G557" s="867"/>
      <c r="H557" s="957">
        <f>IF(H$46="","",IF('Exp factors'!$B56="poor",'Exp factors'!$G$56*H$46,SUM(C557)*'Exp factors'!C$56))</f>
        <v>0</v>
      </c>
      <c r="I557" s="957">
        <f>IF(I$46="","",IF('Exp factors'!$B56="poor",'Exp factors'!$G$56*I$46,SUM(D557)*'Exp factors'!D$56))</f>
        <v>0</v>
      </c>
      <c r="J557" s="957">
        <f>IF(J$46="","",IF('Exp factors'!$B56="poor",'Exp factors'!$G$56*J$46,SUM(E557)*'Exp factors'!E$56))</f>
        <v>0</v>
      </c>
      <c r="K557" s="957">
        <f>IF(K$46="","",IF('Exp factors'!$B56="poor",'Exp factors'!$G$56*K$46,SUM(F557)*'Exp factors'!F$56))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189" t="str">
        <f>IF(SUM(C557)=0,"",C557*C558/C$46/365/$P$1)</f>
        <v/>
      </c>
      <c r="D559" s="1189" t="str">
        <f>IF(SUM(D557)=0,"",D557*D558/D$46/365/$P$1)</f>
        <v/>
      </c>
      <c r="E559" s="1189" t="str">
        <f>IF(SUM(E557)=0,"",E557*E558/E$46/365/$P$1)</f>
        <v/>
      </c>
      <c r="F559" s="1189" t="str">
        <f>IF(SUM(F557)=0,"",F557*F558/F$46/365/$P$1)</f>
        <v/>
      </c>
      <c r="G559" s="867"/>
      <c r="H559" s="1189">
        <f>IF(H$46=0,"",H557*SUM($D558)/H$46/365/$P$1)</f>
        <v>0</v>
      </c>
      <c r="I559" s="1189">
        <f>IF(I$46=0,"",I557*SUM($D558)/I$46/365/$P$1)</f>
        <v>0</v>
      </c>
      <c r="J559" s="1189">
        <f>IF(J$46=0,"",J557*SUM($D558)/J$46/365/$P$1)</f>
        <v>0</v>
      </c>
      <c r="K559" s="1189">
        <f>IF(K$46=0,"",K557*SUM($D558)/K$46/365/$P$1)</f>
        <v>0</v>
      </c>
      <c r="L559" s="867"/>
      <c r="M559" s="1780" t="str">
        <f>IF(SUM(H559)=SUM(C559),"",SUM(H559)-SUM(C559))</f>
        <v/>
      </c>
      <c r="N559" s="1780" t="str">
        <f>IF(SUM(I559)=SUM(D559),"",SUM(I559)-SUM(D559))</f>
        <v/>
      </c>
      <c r="O559" s="1780" t="str">
        <f>IF(SUM(J559)=SUM(E559),"",SUM(J559)-SUM(E559))</f>
        <v/>
      </c>
      <c r="P559" s="1780" t="str">
        <f>IF(SUM(K559)=SUM(F559),"",SUM(K559)-SUM(F559))</f>
        <v/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 t="str">
        <f>IF(Data!BV560="","",Data!BV560)</f>
        <v/>
      </c>
      <c r="D560" s="772" t="str">
        <f>IF(Data!BW560="","",Data!BW560)</f>
        <v/>
      </c>
      <c r="E560" s="772" t="str">
        <f>IF(Data!BX560="","",Data!BX560)</f>
        <v/>
      </c>
      <c r="F560" s="772" t="str">
        <f>IF(Data!BY560="","",Data!BY560)</f>
        <v/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190" t="str">
        <f>IF(C560="","",C557*C560)</f>
        <v/>
      </c>
      <c r="D561" s="1190" t="str">
        <f>IF(D560="","",D557*D560)</f>
        <v/>
      </c>
      <c r="E561" s="1190" t="str">
        <f>IF(E560="","",E557*E560)</f>
        <v/>
      </c>
      <c r="F561" s="1190" t="str">
        <f>IF(F560="","",F557*F560)</f>
        <v/>
      </c>
      <c r="G561" s="867"/>
      <c r="H561" s="1190">
        <f>IF(H$46=0,"",IF($D560="",H557*'Exp factors'!$H$55,H557*$D560))</f>
        <v>0</v>
      </c>
      <c r="I561" s="1190">
        <f>IF(I$46=0,"",IF($D560="",I557*'Exp factors'!$H$55,I557*$D560))</f>
        <v>0</v>
      </c>
      <c r="J561" s="1190">
        <f>IF(J$46=0,"",IF($D560="",J557*'Exp factors'!$H$55,J557*$D560))</f>
        <v>0</v>
      </c>
      <c r="K561" s="1190">
        <f>IF(K$46=0,"",IF($D560="",K557*'Exp factors'!$H$55,K557*$D560))</f>
        <v>0</v>
      </c>
      <c r="L561" s="867"/>
      <c r="M561" s="1781" t="str">
        <f>IF(SUM(H561)=SUM(C561),"",SUM(H561)-SUM(C561))</f>
        <v/>
      </c>
      <c r="N561" s="1781" t="str">
        <f>IF(SUM(I561)=SUM(D561),"",SUM(I561)-SUM(D561))</f>
        <v/>
      </c>
      <c r="O561" s="1781" t="str">
        <f>IF(SUM(J561)=SUM(E561),"",SUM(J561)-SUM(E561))</f>
        <v/>
      </c>
      <c r="P561" s="1781" t="str">
        <f>IF(SUM(K561)=SUM(F561),"",SUM(K561)-SUM(F561))</f>
        <v/>
      </c>
      <c r="Q561" s="1782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959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 t="str">
        <f>IF(Data!BV563="","",Data!BV563)</f>
        <v/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IF(H$46="","",IF('Exp factors'!$B57="poor",'Exp factors'!$G$57*H$46,SUM(C563)*'Exp factors'!C$57))</f>
        <v>0</v>
      </c>
      <c r="I563" s="957">
        <f>IF(I$46="","",IF('Exp factors'!$B57="poor",'Exp factors'!$G$57*I$46,SUM(D563)*'Exp factors'!D$57))</f>
        <v>0</v>
      </c>
      <c r="J563" s="957">
        <f>IF(J$46="","",IF('Exp factors'!$B57="poor",'Exp factors'!$G$57*J$46,SUM(E563)*'Exp factors'!E$57))</f>
        <v>0</v>
      </c>
      <c r="K563" s="957">
        <f>IF(K$46="","",IF('Exp factors'!$B57="poor",'Exp factors'!$G$57*K$46,SUM(F563)*'Exp factors'!F$57))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189" t="str">
        <f>IF(SUM(C563)=0,"",C563*C564/C$46/365/$P$1)</f>
        <v/>
      </c>
      <c r="D565" s="1189" t="str">
        <f>IF(SUM(D563)=0,"",D563*D564/D$46/365/$P$1)</f>
        <v/>
      </c>
      <c r="E565" s="1189" t="str">
        <f>IF(SUM(E563)=0,"",E563*E564/E$46/365/$P$1)</f>
        <v/>
      </c>
      <c r="F565" s="1189" t="str">
        <f>IF(SUM(F563)=0,"",F563*F564/F$46/365/$P$1)</f>
        <v/>
      </c>
      <c r="G565" s="867"/>
      <c r="H565" s="1189">
        <f>IF(H$46=0,"",H563*SUM($D564)/H$46/365/$P$1)</f>
        <v>0</v>
      </c>
      <c r="I565" s="1189">
        <f>IF(I$46=0,"",I563*SUM($D564)/I$46/365/$P$1)</f>
        <v>0</v>
      </c>
      <c r="J565" s="1189">
        <f>IF(J$46=0,"",J563*SUM($D564)/J$46/365/$P$1)</f>
        <v>0</v>
      </c>
      <c r="K565" s="1189">
        <f>IF(K$46=0,"",K563*SUM($D564)/K$46/365/$P$1)</f>
        <v>0</v>
      </c>
      <c r="L565" s="867"/>
      <c r="M565" s="1783" t="str">
        <f>IF(SUM(H565)=SUM(C565),"",SUM(H565)-SUM(C565))</f>
        <v/>
      </c>
      <c r="N565" s="1783" t="str">
        <f>IF(SUM(I565)=SUM(D565),"",SUM(I565)-SUM(D565))</f>
        <v/>
      </c>
      <c r="O565" s="1783" t="str">
        <f>IF(SUM(J565)=SUM(E565),"",SUM(J565)-SUM(E565))</f>
        <v/>
      </c>
      <c r="P565" s="1783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 t="str">
        <f>IF(Data!BV566="","",Data!BV566)</f>
        <v/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190" t="str">
        <f>IF(C566="","",C563*C566)</f>
        <v/>
      </c>
      <c r="D567" s="1190" t="str">
        <f>IF(D566="","",D563*D566)</f>
        <v/>
      </c>
      <c r="E567" s="1190" t="str">
        <f>IF(E566="","",E563*E566)</f>
        <v/>
      </c>
      <c r="F567" s="1190" t="str">
        <f>IF(F566="","",F563*F566)</f>
        <v/>
      </c>
      <c r="G567" s="867"/>
      <c r="H567" s="1190">
        <f>IF(H$46=0,"",IF($D566="",H563*'Exp factors'!$H$56,H563*$D566))</f>
        <v>0</v>
      </c>
      <c r="I567" s="1190">
        <f>IF(I$46=0,"",IF($D566="",I563*'Exp factors'!$H$56,I563*$D566))</f>
        <v>0</v>
      </c>
      <c r="J567" s="1190">
        <f>IF(J$46=0,"",IF($D566="",J563*'Exp factors'!$H$56,J563*$D566))</f>
        <v>0</v>
      </c>
      <c r="K567" s="1190">
        <f>IF(K$46=0,"",IF($D566="",K563*'Exp factors'!$H$56,K563*$D566))</f>
        <v>0</v>
      </c>
      <c r="L567" s="867"/>
      <c r="M567" s="1784" t="str">
        <f>IF(SUM(H567)=SUM(C567),"",SUM(H567)-SUM(C567))</f>
        <v/>
      </c>
      <c r="N567" s="1784" t="str">
        <f>IF(SUM(I567)=SUM(D567),"",SUM(I567)-SUM(D567))</f>
        <v/>
      </c>
      <c r="O567" s="1784" t="str">
        <f>IF(SUM(J567)=SUM(E567),"",SUM(J567)-SUM(E567))</f>
        <v/>
      </c>
      <c r="P567" s="1784" t="str">
        <f>IF(SUM(K567)=SUM(F567),"",SUM(K567)-SUM(F567))</f>
        <v/>
      </c>
      <c r="Q567" s="1785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959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IF(H$46="","",IF('Exp factors'!$B58="poor",'Exp factors'!$G$58*H$46,SUM(C569)*'Exp factors'!C$58))</f>
        <v>0</v>
      </c>
      <c r="I569" s="957">
        <f>IF(I$46="","",IF('Exp factors'!$B58="poor",'Exp factors'!$G$58*I$46,SUM(D569)*'Exp factors'!D$58))</f>
        <v>0</v>
      </c>
      <c r="J569" s="957">
        <f>IF(J$46="","",IF('Exp factors'!$B58="poor",'Exp factors'!$G$58*J$46,SUM(E569)*'Exp factors'!E$58))</f>
        <v>0</v>
      </c>
      <c r="K569" s="957">
        <f>IF(K$46="","",IF('Exp factors'!$B58="poor",'Exp factors'!$G$58*K$46,SUM(F569)*'Exp factors'!F$58))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189" t="str">
        <f>IF(SUM(C569)=0,"",C569*C570/C$46/365/$P$1)</f>
        <v/>
      </c>
      <c r="D571" s="1189" t="str">
        <f>IF(SUM(D569)=0,"",D569*D570/D$46/365/$P$1)</f>
        <v/>
      </c>
      <c r="E571" s="1189" t="str">
        <f>IF(SUM(E569)=0,"",E569*E570/E$46/365/$P$1)</f>
        <v/>
      </c>
      <c r="F571" s="1189" t="str">
        <f>IF(SUM(F569)=0,"",F569*F570/F$46/365/$P$1)</f>
        <v/>
      </c>
      <c r="G571" s="867"/>
      <c r="H571" s="1189">
        <f>IF(H$46=0,"",H569*SUM($D570)/H$46/365/$P$1)</f>
        <v>0</v>
      </c>
      <c r="I571" s="1189">
        <f>IF(I$46=0,"",I569*SUM($D570)/I$46/365/$P$1)</f>
        <v>0</v>
      </c>
      <c r="J571" s="1189">
        <f>IF(J$46=0,"",J569*SUM($D570)/J$46/365/$P$1)</f>
        <v>0</v>
      </c>
      <c r="K571" s="1189">
        <f>IF(K$46=0,"",K569*SUM($D570)/K$46/365/$P$1)</f>
        <v>0</v>
      </c>
      <c r="L571" s="867"/>
      <c r="M571" s="1783" t="str">
        <f>IF(SUM(H571)=SUM(C571),"",SUM(H571)-SUM(C571))</f>
        <v/>
      </c>
      <c r="N571" s="1783" t="str">
        <f>IF(SUM(I571)=SUM(D571),"",SUM(I571)-SUM(D571))</f>
        <v/>
      </c>
      <c r="O571" s="1783" t="str">
        <f>IF(SUM(J571)=SUM(E571),"",SUM(J571)-SUM(E571))</f>
        <v/>
      </c>
      <c r="P571" s="1783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190" t="str">
        <f>IF(C572="","",C569*C572)</f>
        <v/>
      </c>
      <c r="D573" s="1190" t="str">
        <f>IF(D572="","",D569*D572)</f>
        <v/>
      </c>
      <c r="E573" s="1190" t="str">
        <f>IF(E572="","",E569*E572)</f>
        <v/>
      </c>
      <c r="F573" s="1190" t="str">
        <f>IF(F572="","",F569*F572)</f>
        <v/>
      </c>
      <c r="G573" s="867"/>
      <c r="H573" s="1190">
        <f>IF(H$46=0,"",IF($D572="",H569*'Exp factors'!$H$57,H569*$D572))</f>
        <v>0</v>
      </c>
      <c r="I573" s="1190">
        <f>IF(I$46=0,"",IF($D572="",I569*'Exp factors'!$H$57,I569*$D572))</f>
        <v>0</v>
      </c>
      <c r="J573" s="1190">
        <f>IF(J$46=0,"",IF($D572="",J569*'Exp factors'!$H$57,J569*$D572))</f>
        <v>0</v>
      </c>
      <c r="K573" s="1190">
        <f>IF(K$46=0,"",IF($D572="",K569*'Exp factors'!$H$57,K569*$D572))</f>
        <v>0</v>
      </c>
      <c r="L573" s="867"/>
      <c r="M573" s="1784" t="str">
        <f>IF(SUM(H573)=SUM(C573),"",SUM(H573)-SUM(C573))</f>
        <v/>
      </c>
      <c r="N573" s="1784" t="str">
        <f>IF(SUM(I573)=SUM(D573),"",SUM(I573)-SUM(D573))</f>
        <v/>
      </c>
      <c r="O573" s="1784" t="str">
        <f>IF(SUM(J573)=SUM(E573),"",SUM(J573)-SUM(E573))</f>
        <v/>
      </c>
      <c r="P573" s="1784" t="str">
        <f>IF(SUM(K573)=SUM(F573),"",SUM(K573)-SUM(F573))</f>
        <v/>
      </c>
      <c r="Q573" s="1785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959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 t="e">
        <f>IF(H$46="","",IF('Exp factors'!$B59="poor",'Exp factors'!$G$59*H$46/H575,SUM(C574)*'Exp factors'!C$59))</f>
        <v>#DIV/0!</v>
      </c>
      <c r="I574" s="957" t="e">
        <f>IF(I$46="","",IF('Exp factors'!$B59="poor",'Exp factors'!$G$59*I$46/I575,SUM(D574)*'Exp factors'!D$59))</f>
        <v>#DIV/0!</v>
      </c>
      <c r="J574" s="957" t="e">
        <f>IF(J$46="","",IF('Exp factors'!$B59="poor",'Exp factors'!$G$59*J$46/J575,SUM(E574)*'Exp factors'!E$59))</f>
        <v>#DIV/0!</v>
      </c>
      <c r="K574" s="957" t="e">
        <f>IF(K$46="","",IF('Exp factors'!$B59="poor",'Exp factors'!$G$59*K$46/K575,SUM(F574)*'Exp factors'!F$59))</f>
        <v>#DIV/0!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 t="str">
        <f>IF(Data!BV575="","",Data!BV575)</f>
        <v/>
      </c>
      <c r="D575" s="772" t="str">
        <f>IF(Data!BW575="","",Data!BW575)</f>
        <v/>
      </c>
      <c r="E575" s="772" t="str">
        <f>IF(Data!BX575="","",Data!BX575)</f>
        <v/>
      </c>
      <c r="F575" s="772" t="str">
        <f>IF(Data!BY575="","",Data!BY575)</f>
        <v/>
      </c>
      <c r="G575" s="867"/>
      <c r="H575" s="958">
        <f>I575</f>
        <v>0</v>
      </c>
      <c r="I575" s="958">
        <f>SUM(D575)</f>
        <v>0</v>
      </c>
      <c r="J575" s="958">
        <f>I575</f>
        <v>0</v>
      </c>
      <c r="K575" s="958">
        <f>I575</f>
        <v>0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189" t="str">
        <f>IF(SUM(C574)=0,"",C574*C575*C576/C$46/365/$P$1)</f>
        <v/>
      </c>
      <c r="D577" s="1189" t="str">
        <f>IF(SUM(D574)=0,"",D574*D575*D576/D$46/365/$P$1)</f>
        <v/>
      </c>
      <c r="E577" s="1189" t="str">
        <f>IF(SUM(E574)=0,"",E574*E575*E576/E$46/365/$P$1)</f>
        <v/>
      </c>
      <c r="F577" s="1189" t="str">
        <f>IF(SUM(F574)=0,"",F574*F575*F576/F$46/365/$P$1)</f>
        <v/>
      </c>
      <c r="G577" s="867"/>
      <c r="H577" s="1189" t="e">
        <f>IF(H$46=0,"",H574*H575*SUM($D576)/H$46/365/$P$1)</f>
        <v>#DIV/0!</v>
      </c>
      <c r="I577" s="1189" t="e">
        <f>IF(I$46=0,"",I574*I575*SUM($D576)/I$46/365/$P$1)</f>
        <v>#DIV/0!</v>
      </c>
      <c r="J577" s="1189" t="e">
        <f>IF(J$46=0,"",J574*J575*SUM($D576)/J$46/365/$P$1)</f>
        <v>#DIV/0!</v>
      </c>
      <c r="K577" s="1189" t="e">
        <f>IF(K$46=0,"",K574*K575*SUM($D576)/K$46/365/$P$1)</f>
        <v>#DIV/0!</v>
      </c>
      <c r="L577" s="867"/>
      <c r="M577" s="1780" t="e">
        <f>IF(SUM(H577)=SUM(C577),"",SUM(H577)-SUM(C577))</f>
        <v>#DIV/0!</v>
      </c>
      <c r="N577" s="1780" t="e">
        <f>IF(SUM(I577)=SUM(D577),"",SUM(I577)-SUM(D577))</f>
        <v>#DIV/0!</v>
      </c>
      <c r="O577" s="1780" t="e">
        <f>IF(SUM(J577)=SUM(E577),"",SUM(J577)-SUM(E577))</f>
        <v>#DIV/0!</v>
      </c>
      <c r="P577" s="1780" t="e">
        <f>IF(SUM(K577)=SUM(F577),"",SUM(K577)-SUM(F577))</f>
        <v>#DIV/0!</v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190" t="str">
        <f>IF(C578="","",C574*C575*C578)</f>
        <v/>
      </c>
      <c r="D579" s="1190" t="str">
        <f>IF(D578="","",D574*D575*D578)</f>
        <v/>
      </c>
      <c r="E579" s="1190" t="str">
        <f>IF(E578="","",E574*E575*E578)</f>
        <v/>
      </c>
      <c r="F579" s="1190" t="str">
        <f>IF(F578="","",F574*F575*F578)</f>
        <v/>
      </c>
      <c r="G579" s="867"/>
      <c r="H579" s="1190" t="e">
        <f>IF(H$46=0,"",IF($D578="",H574*H575*'Exp factors'!$H$58,H574*H575*$D578))</f>
        <v>#DIV/0!</v>
      </c>
      <c r="I579" s="1190" t="e">
        <f>IF(I$46=0,"",IF($D578="",I574*I575*'Exp factors'!$H$58,I574*I575*$D578))</f>
        <v>#DIV/0!</v>
      </c>
      <c r="J579" s="1190" t="e">
        <f>IF(J$46=0,"",IF($D578="",J574*J575*'Exp factors'!$H$58,J574*J575*$D578))</f>
        <v>#DIV/0!</v>
      </c>
      <c r="K579" s="1190" t="e">
        <f>IF(K$46=0,"",IF($D578="",K574*K575*'Exp factors'!$H$58,K574*K575*$D578))</f>
        <v>#DIV/0!</v>
      </c>
      <c r="L579" s="867"/>
      <c r="M579" s="1781" t="e">
        <f>IF(SUM(H579)=SUM(C579),"",SUM(H579)-SUM(C579))</f>
        <v>#DIV/0!</v>
      </c>
      <c r="N579" s="1781" t="e">
        <f>IF(SUM(I579)=SUM(D579),"",SUM(I579)-SUM(D579))</f>
        <v>#DIV/0!</v>
      </c>
      <c r="O579" s="1781" t="e">
        <f>IF(SUM(J579)=SUM(E579),"",SUM(J579)-SUM(E579))</f>
        <v>#DIV/0!</v>
      </c>
      <c r="P579" s="1781" t="e">
        <f>IF(SUM(K579)=SUM(F579),"",SUM(K579)-SUM(F579))</f>
        <v>#DIV/0!</v>
      </c>
      <c r="Q579" s="1782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959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IF(H$46="","",IF('Exp factors'!$B60="poor",'Exp factors'!$G$60*H$46/H581,SUM(C580)*'Exp factors'!C$60))</f>
        <v>0</v>
      </c>
      <c r="I580" s="957">
        <f>IF(I$46="","",IF('Exp factors'!$B60="poor",'Exp factors'!$G$60*I$46/I581,SUM(D580)*'Exp factors'!D$60))</f>
        <v>0</v>
      </c>
      <c r="J580" s="957">
        <f>IF(J$46="","",IF('Exp factors'!$B60="poor",'Exp factors'!$G$60*J$46/J581,SUM(E580)*'Exp factors'!E$60))</f>
        <v>0</v>
      </c>
      <c r="K580" s="957">
        <f>IF(K$46="","",IF('Exp factors'!$B60="poor",'Exp factors'!$G$60*K$46/K581,SUM(F580)*'Exp factors'!F$60))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189" t="str">
        <f>IF(SUM(C580)=0,"",C580*C581*C582/C$46/365/$P$1)</f>
        <v/>
      </c>
      <c r="D583" s="1189" t="str">
        <f>IF(SUM(D580)=0,"",D580*D581*D582/D$46/365/$P$1)</f>
        <v/>
      </c>
      <c r="E583" s="1189" t="str">
        <f>IF(SUM(E580)=0,"",E580*E581*E582/E$46/365/$P$1)</f>
        <v/>
      </c>
      <c r="F583" s="1189" t="str">
        <f>IF(SUM(F580)=0,"",F580*F581*F582/F$46/365/$P$1)</f>
        <v/>
      </c>
      <c r="G583" s="867"/>
      <c r="H583" s="1189">
        <f>IF(H$46=0,"",H580*H581*SUM($D582)/H$46/365/$P$1)</f>
        <v>0</v>
      </c>
      <c r="I583" s="1189">
        <f>IF(I$46=0,"",I580*I581*SUM($D582)/I$46/365/$P$1)</f>
        <v>0</v>
      </c>
      <c r="J583" s="1189">
        <f>IF(J$46=0,"",J580*J581*SUM($D582)/J$46/365/$P$1)</f>
        <v>0</v>
      </c>
      <c r="K583" s="1189">
        <f>IF(K$46=0,"",K580*K581*SUM($D582)/K$46/365/$P$1)</f>
        <v>0</v>
      </c>
      <c r="L583" s="867"/>
      <c r="M583" s="1780" t="str">
        <f>IF(SUM(H583)=SUM(C583),"",SUM(H583)-SUM(C583))</f>
        <v/>
      </c>
      <c r="N583" s="1780" t="str">
        <f>IF(SUM(I583)=SUM(D583),"",SUM(I583)-SUM(D583))</f>
        <v/>
      </c>
      <c r="O583" s="1780" t="str">
        <f>IF(SUM(J583)=SUM(E583),"",SUM(J583)-SUM(E583))</f>
        <v/>
      </c>
      <c r="P583" s="1780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190" t="str">
        <f>IF(C584="","",C580*C581*C584)</f>
        <v/>
      </c>
      <c r="D585" s="1190" t="str">
        <f>IF(D584="","",D580*D581*D584)</f>
        <v/>
      </c>
      <c r="E585" s="1190" t="str">
        <f>IF(E584="","",E580*E581*E584)</f>
        <v/>
      </c>
      <c r="F585" s="1190" t="str">
        <f>IF(F584="","",F580*F581*F584)</f>
        <v/>
      </c>
      <c r="G585" s="867"/>
      <c r="H585" s="1190">
        <f>IF(H$46=0,"",IF($D584="",H580*H581*'Exp factors'!$H$59,H580*H581*$D584))</f>
        <v>0</v>
      </c>
      <c r="I585" s="1190">
        <f>IF(I$46=0,"",IF($D584="",I580*I581*'Exp factors'!$H$59,I580*I581*$D584))</f>
        <v>0</v>
      </c>
      <c r="J585" s="1190">
        <f>IF(J$46=0,"",IF($D584="",J580*J581*'Exp factors'!$H$59,J580*J581*$D584))</f>
        <v>0</v>
      </c>
      <c r="K585" s="1190">
        <f>IF(K$46=0,"",IF($D584="",K580*K581*'Exp factors'!$H$59,K580*K581*$D584))</f>
        <v>0</v>
      </c>
      <c r="L585" s="867"/>
      <c r="M585" s="1781" t="str">
        <f>IF(SUM(H585)=SUM(C585),"",SUM(H585)-SUM(C585))</f>
        <v/>
      </c>
      <c r="N585" s="1781" t="str">
        <f>IF(SUM(I585)=SUM(D585),"",SUM(I585)-SUM(D585))</f>
        <v/>
      </c>
      <c r="O585" s="1781" t="str">
        <f>IF(SUM(J585)=SUM(E585),"",SUM(J585)-SUM(E585))</f>
        <v/>
      </c>
      <c r="P585" s="1781" t="str">
        <f>IF(SUM(K585)=SUM(F585),"",SUM(K585)-SUM(F585))</f>
        <v/>
      </c>
      <c r="Q585" s="1782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959" t="str">
        <f>IF(Data!A586="","",Data!A586)</f>
        <v>Cassava (flour) purchase - qty</v>
      </c>
      <c r="B586" s="867"/>
      <c r="C586" s="772" t="str">
        <f>IF(Data!BV586="","",Data!BV586)</f>
        <v/>
      </c>
      <c r="D586" s="772" t="str">
        <f>IF(Data!BW586="","",Data!BW586)</f>
        <v/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IF(H$46="","",IF('Exp factors'!$B61="poor",'Exp factors'!$G$61*H$46/H587,SUM(C586)*'Exp factors'!C$61))</f>
        <v>0</v>
      </c>
      <c r="I586" s="957">
        <f>IF(I$46="","",IF('Exp factors'!$B61="poor",'Exp factors'!$G$61*I$46/I587,SUM(D586)*'Exp factors'!D$61))</f>
        <v>0</v>
      </c>
      <c r="J586" s="957">
        <f>IF(J$46="","",IF('Exp factors'!$B61="poor",'Exp factors'!$G$61*J$46/J587,SUM(E586)*'Exp factors'!E$61))</f>
        <v>0</v>
      </c>
      <c r="K586" s="957">
        <f>IF(K$46="","",IF('Exp factors'!$B61="poor",'Exp factors'!$G$61*K$46/K587,SUM(F586)*'Exp factors'!F$61))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189" t="str">
        <f>IF(SUM(C586)=0,"",C586*C587*C588/C$46/365/$P$1)</f>
        <v/>
      </c>
      <c r="D589" s="1189" t="str">
        <f>IF(SUM(D586)=0,"",D586*D587*D588/D$46/365/$P$1)</f>
        <v/>
      </c>
      <c r="E589" s="1189" t="str">
        <f>IF(SUM(E586)=0,"",E586*E587*E588/E$46/365/$P$1)</f>
        <v/>
      </c>
      <c r="F589" s="1189" t="str">
        <f>IF(SUM(F586)=0,"",F586*F587*F588/F$46/365/$P$1)</f>
        <v/>
      </c>
      <c r="G589" s="867"/>
      <c r="H589" s="1189">
        <f>IF(H$46=0,"",H586*H587*SUM($D588)/H$46/365/$P$1)</f>
        <v>0</v>
      </c>
      <c r="I589" s="1189">
        <f>IF(I$46=0,"",I586*I587*SUM($D588)/I$46/365/$P$1)</f>
        <v>0</v>
      </c>
      <c r="J589" s="1189">
        <f>IF(J$46=0,"",J586*J587*SUM($D588)/J$46/365/$P$1)</f>
        <v>0</v>
      </c>
      <c r="K589" s="1189">
        <f>IF(K$46=0,"",K586*K587*SUM($D588)/K$46/365/$P$1)</f>
        <v>0</v>
      </c>
      <c r="L589" s="867"/>
      <c r="M589" s="1780" t="str">
        <f>IF(SUM(H589)=SUM(C589),"",SUM(H589)-SUM(C589))</f>
        <v/>
      </c>
      <c r="N589" s="1780" t="str">
        <f>IF(SUM(I589)=SUM(D589),"",SUM(I589)-SUM(D589))</f>
        <v/>
      </c>
      <c r="O589" s="1780" t="str">
        <f>IF(SUM(J589)=SUM(E589),"",SUM(J589)-SUM(E589))</f>
        <v/>
      </c>
      <c r="P589" s="1780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 t="str">
        <f>IF(Data!BV590="","",Data!BV590)</f>
        <v/>
      </c>
      <c r="D590" s="772" t="str">
        <f>IF(Data!BW590="","",Data!BW590)</f>
        <v/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190" t="str">
        <f>IF(C590="","",C586*C587*C590)</f>
        <v/>
      </c>
      <c r="D591" s="1190" t="str">
        <f>IF(D590="","",D586*D587*D590)</f>
        <v/>
      </c>
      <c r="E591" s="1190" t="str">
        <f>IF(E590="","",E586*E587*E590)</f>
        <v/>
      </c>
      <c r="F591" s="1190" t="str">
        <f>IF(F590="","",F586*F587*F590)</f>
        <v/>
      </c>
      <c r="G591" s="867"/>
      <c r="H591" s="1190">
        <f>IF(H$46=0,"",IF($D590="",H586*H587*'Exp factors'!$H$60,H586*H587*$D590))</f>
        <v>0</v>
      </c>
      <c r="I591" s="1190">
        <f>IF(I$46=0,"",IF($D590="",I586*I587*'Exp factors'!$H$60,I586*I587*$D590))</f>
        <v>0</v>
      </c>
      <c r="J591" s="1190">
        <f>IF(J$46=0,"",IF($D590="",J586*J587*'Exp factors'!$H$60,J586*J587*$D590))</f>
        <v>0</v>
      </c>
      <c r="K591" s="1190">
        <f>IF(K$46=0,"",IF($D590="",K586*K587*'Exp factors'!$H$60,K586*K587*$D590))</f>
        <v>0</v>
      </c>
      <c r="L591" s="867"/>
      <c r="M591" s="1781" t="str">
        <f>IF(SUM(H591)=SUM(C591),"",SUM(H591)-SUM(C591))</f>
        <v/>
      </c>
      <c r="N591" s="1781" t="str">
        <f>IF(SUM(I591)=SUM(D591),"",SUM(I591)-SUM(D591))</f>
        <v/>
      </c>
      <c r="O591" s="1781" t="str">
        <f>IF(SUM(J591)=SUM(E591),"",SUM(J591)-SUM(E591))</f>
        <v/>
      </c>
      <c r="P591" s="1781" t="str">
        <f>IF(SUM(K591)=SUM(F591),"",SUM(K591)-SUM(F591))</f>
        <v/>
      </c>
      <c r="Q591" s="1782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92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 t="str">
        <f>IF(Data!BV593="","",Data!BV593)</f>
        <v/>
      </c>
      <c r="D593" s="772" t="str">
        <f>IF(Data!BW593="","",Data!BW593)</f>
        <v/>
      </c>
      <c r="E593" s="772" t="str">
        <f>IF(Data!BX593="","",Data!BX593)</f>
        <v/>
      </c>
      <c r="F593" s="772" t="str">
        <f>IF(Data!BY593="","",Data!BY593)</f>
        <v/>
      </c>
      <c r="G593" s="867"/>
      <c r="H593" s="957">
        <f>IF(H$46="","",IF('Exp factors'!$B62="poor",'Exp factors'!$G$62*H$46/H594,SUM(C593)*'Exp factors'!C$62))</f>
        <v>0</v>
      </c>
      <c r="I593" s="957">
        <f>IF(I$46="","",IF('Exp factors'!$B62="poor",'Exp factors'!$G$62*I$46/I594,SUM(D593)*'Exp factors'!D$62))</f>
        <v>0</v>
      </c>
      <c r="J593" s="957">
        <f>IF(J$46="","",IF('Exp factors'!$B62="poor",'Exp factors'!$G$62*J$46/J594,SUM(E593)*'Exp factors'!E$62))</f>
        <v>0</v>
      </c>
      <c r="K593" s="957">
        <f>IF(K$46="","",IF('Exp factors'!$B62="poor",'Exp factors'!$G$62*K$46/K594,SUM(F593)*'Exp factors'!F$62))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 t="str">
        <f>IF(Data!BV594="","",Data!BV594)</f>
        <v/>
      </c>
      <c r="D594" s="772" t="str">
        <f>IF(Data!BW594="","",Data!BW594)</f>
        <v/>
      </c>
      <c r="E594" s="772" t="str">
        <f>IF(Data!BX594="","",Data!BX594)</f>
        <v/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914" t="str">
        <f>IF(C593="","",C593*C594*C595/C$46/365/$P$1)</f>
        <v/>
      </c>
      <c r="D596" s="914" t="str">
        <f>IF(D593="","",D593*D594*D595/D$46/365/$P$1)</f>
        <v/>
      </c>
      <c r="E596" s="914" t="str">
        <f>IF(E593="","",E593*E594*E595/E$46/365/$P$1)</f>
        <v/>
      </c>
      <c r="F596" s="914" t="str">
        <f>IF(F593="","",F593*F594*F595/F$46/365/$P$1)</f>
        <v/>
      </c>
      <c r="G596" s="879"/>
      <c r="H596" s="914">
        <f>IF(H$46=0,"",H593*H594*SUM($D595)/H$46/365/$P$1)</f>
        <v>0</v>
      </c>
      <c r="I596" s="914">
        <f>IF(I$46=0,"",I593*I594*SUM($D595)/I$46/365/$P$1)</f>
        <v>0</v>
      </c>
      <c r="J596" s="914">
        <f>IF(J$46=0,"",J593*J594*SUM($D595)/J$46/365/$P$1)</f>
        <v>0</v>
      </c>
      <c r="K596" s="914">
        <f>IF(K$46=0,"",K593*K594*SUM($D595)/K$46/365/$P$1)</f>
        <v>0</v>
      </c>
      <c r="L596" s="879"/>
      <c r="M596" s="1780" t="str">
        <f>IF(SUM(H596)=SUM(C596),"",SUM(H596)-SUM(C596))</f>
        <v/>
      </c>
      <c r="N596" s="1780" t="str">
        <f>IF(SUM(I596)=SUM(D596),"",SUM(I596)-SUM(D596))</f>
        <v/>
      </c>
      <c r="O596" s="1780" t="str">
        <f>IF(SUM(J596)=SUM(E596),"",SUM(J596)-SUM(E596))</f>
        <v/>
      </c>
      <c r="P596" s="1780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 t="str">
        <f>IF(Data!BV597="","",Data!BV597)</f>
        <v/>
      </c>
      <c r="D597" s="772" t="str">
        <f>IF(Data!BW597="","",Data!BW597)</f>
        <v/>
      </c>
      <c r="E597" s="772" t="str">
        <f>IF(Data!BX597="","",Data!BX597)</f>
        <v/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910" t="str">
        <f>IF(C597="","",C593*C594*C597)</f>
        <v/>
      </c>
      <c r="D598" s="910" t="str">
        <f>IF(D597="","",D593*D594*D597)</f>
        <v/>
      </c>
      <c r="E598" s="910" t="str">
        <f>IF(E597="","",E593*E594*E597)</f>
        <v/>
      </c>
      <c r="F598" s="910" t="str">
        <f>IF(F597="","",F593*F594*F597)</f>
        <v/>
      </c>
      <c r="G598" s="867"/>
      <c r="H598" s="1191">
        <f>IF(H$46=0,"",H593*H594*SUM($D597))</f>
        <v>0</v>
      </c>
      <c r="I598" s="1191">
        <f>IF(I$46=0,"",I593*I594*SUM($D597))</f>
        <v>0</v>
      </c>
      <c r="J598" s="1191">
        <f>IF(J$46=0,"",J593*J594*SUM($D597))</f>
        <v>0</v>
      </c>
      <c r="K598" s="1191">
        <f>IF(K$46=0,"",K593*K594*SUM($D597))</f>
        <v>0</v>
      </c>
      <c r="L598" s="867"/>
      <c r="M598" s="1781" t="str">
        <f>IF(SUM(H598)=SUM(C598),"",SUM(H598)-SUM(C598))</f>
        <v/>
      </c>
      <c r="N598" s="1781" t="str">
        <f>IF(SUM(I598)=SUM(D598),"",SUM(I598)-SUM(D598))</f>
        <v/>
      </c>
      <c r="O598" s="1781" t="str">
        <f>IF(SUM(J598)=SUM(E598),"",SUM(J598)-SUM(E598))</f>
        <v/>
      </c>
      <c r="P598" s="1781" t="str">
        <f>IF(SUM(K598)=SUM(F598),"",SUM(K598)-SUM(F598))</f>
        <v/>
      </c>
      <c r="Q598" s="1782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210" t="str">
        <f>IF(Data!A599="","",Data!A599)</f>
        <v>Fresh fish purchase - unit</v>
      </c>
      <c r="B599" s="867"/>
      <c r="C599" s="910"/>
      <c r="D599" s="910"/>
      <c r="E599" s="910"/>
      <c r="F599" s="910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IF(H$46="","",IF('Exp factors'!$B63="poor",'Exp factors'!$G$63*H$46,SUM(C600)*'Exp factors'!C$63))</f>
        <v>0</v>
      </c>
      <c r="I600" s="957">
        <f>IF(I$46="","",IF('Exp factors'!$B63="poor",'Exp factors'!$G$63*I$46,SUM(D600)*'Exp factors'!D$63))</f>
        <v>0</v>
      </c>
      <c r="J600" s="957">
        <f>IF(J$46="","",IF('Exp factors'!$B63="poor",'Exp factors'!$G$63*J$46,SUM(E600)*'Exp factors'!E$63))</f>
        <v>0</v>
      </c>
      <c r="K600" s="957">
        <f>IF(K$46="","",IF('Exp factors'!$B63="poor",'Exp factors'!$G$63*K$46,SUM(F600)*'Exp factors'!F$63))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189" t="str">
        <f>IF(C600="","",C600*C601/C$46/365/$P$1)</f>
        <v/>
      </c>
      <c r="D602" s="1189" t="str">
        <f>IF(D600="","",D600*D601/D$46/365/$P$1)</f>
        <v/>
      </c>
      <c r="E602" s="1189" t="str">
        <f>IF(E600="","",E600*E601/E$46/365/$P$1)</f>
        <v/>
      </c>
      <c r="F602" s="1189" t="str">
        <f>IF(F600="","",F600*F601/F$46/365/$P$1)</f>
        <v/>
      </c>
      <c r="G602" s="867"/>
      <c r="H602" s="1189">
        <f>IF(OR(H$46=0,H600=""),"",H600*SUM($D601)/H$46/365/$P$1)</f>
        <v>0</v>
      </c>
      <c r="I602" s="1189">
        <f>IF(OR(I$46=0,I600=""),"",I600*SUM($D601)/I$46/365/$P$1)</f>
        <v>0</v>
      </c>
      <c r="J602" s="1189">
        <f>IF(OR(J$46=0,J600=""),"",J600*SUM($D601)/J$46/365/$P$1)</f>
        <v>0</v>
      </c>
      <c r="K602" s="1189">
        <f>IF(OR(K$46=0,K600=""),"",K600*SUM($D601)/K$46/365/$P$1)</f>
        <v>0</v>
      </c>
      <c r="L602" s="867"/>
      <c r="M602" s="1780" t="str">
        <f>IF(SUM(H602)=SUM(C602),"",SUM(H602)-SUM(C602))</f>
        <v/>
      </c>
      <c r="N602" s="1780" t="str">
        <f>IF(SUM(I602)=SUM(D602),"",SUM(I602)-SUM(D602))</f>
        <v/>
      </c>
      <c r="O602" s="1780" t="str">
        <f>IF(SUM(J602)=SUM(E602),"",SUM(J602)-SUM(E602))</f>
        <v/>
      </c>
      <c r="P602" s="1780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190" t="str">
        <f>IF(C603="","",C600*C603)</f>
        <v/>
      </c>
      <c r="D604" s="1190" t="str">
        <f>IF(D603="","",D600*D603)</f>
        <v/>
      </c>
      <c r="E604" s="1190" t="str">
        <f>IF(E603="","",E600*E603)</f>
        <v/>
      </c>
      <c r="F604" s="1190" t="str">
        <f>IF(F603="","",F600*F603)</f>
        <v/>
      </c>
      <c r="G604" s="867"/>
      <c r="H604" s="1190">
        <f>IF(H$46=0,"",IF($D603="",H600*[1]ExpFactors!$H$63,H600*$D603))</f>
        <v>0</v>
      </c>
      <c r="I604" s="1190">
        <f>IF(I$46=0,"",IF($D603="",I600*[1]ExpFactors!$H$63,I600*$D603))</f>
        <v>0</v>
      </c>
      <c r="J604" s="1190">
        <f>IF(J$46=0,"",IF($D603="",J600*[1]ExpFactors!$H$63,J600*$D603))</f>
        <v>0</v>
      </c>
      <c r="K604" s="1190">
        <f>IF(K$46=0,"",IF($D603="",K600*[1]ExpFactors!$H$63,K600*$D603))</f>
        <v>0</v>
      </c>
      <c r="L604" s="867"/>
      <c r="M604" s="1781" t="str">
        <f>IF(SUM(H604)=SUM(C604),"",SUM(H604)-SUM(C604))</f>
        <v/>
      </c>
      <c r="N604" s="1781" t="str">
        <f>IF(SUM(I604)=SUM(D604),"",SUM(I604)-SUM(D604))</f>
        <v/>
      </c>
      <c r="O604" s="1781" t="str">
        <f>IF(SUM(J604)=SUM(E604),"",SUM(J604)-SUM(E604))</f>
        <v/>
      </c>
      <c r="P604" s="1781" t="str">
        <f>IF(SUM(K604)=SUM(F604),"",SUM(K604)-SUM(F604))</f>
        <v/>
      </c>
      <c r="Q604" s="1782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10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 t="str">
        <f>IF(Data!BV606="","",Data!BV606)</f>
        <v/>
      </c>
      <c r="D606" s="772" t="str">
        <f>IF(Data!BW606="","",Data!BW606)</f>
        <v/>
      </c>
      <c r="E606" s="772" t="str">
        <f>IF(Data!BX606="","",Data!BX606)</f>
        <v/>
      </c>
      <c r="F606" s="772" t="str">
        <f>IF(Data!BY606="","",Data!BY606)</f>
        <v/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9" t="str">
        <f>IF(C606="","",C606*C607/C$46/365/$P$1)</f>
        <v/>
      </c>
      <c r="D608" s="1189" t="str">
        <f>IF(D606="","",D606*D607/D$46/365/$P$1)</f>
        <v/>
      </c>
      <c r="E608" s="1189" t="str">
        <f>IF(E606="","",E606*E607/E$46/365/$P$1)</f>
        <v/>
      </c>
      <c r="F608" s="1189" t="str">
        <f>IF(F606="","",F606*F607/F$46/365/$P$1)</f>
        <v/>
      </c>
      <c r="G608" s="867"/>
      <c r="H608" s="1189">
        <f>IF(OR(H$46=0,H606=""),"",H606*SUM($D607)/H$46/365/$P$1)</f>
        <v>0</v>
      </c>
      <c r="I608" s="1189">
        <f>IF(OR(I$46=0,I606=""),"",I606*SUM($D607)/I$46/365/$P$1)</f>
        <v>0</v>
      </c>
      <c r="J608" s="1189">
        <f>IF(OR(J$46=0,J606=""),"",J606*SUM($D607)/J$46/365/$P$1)</f>
        <v>0</v>
      </c>
      <c r="K608" s="1189">
        <f>IF(OR(K$46=0,K606=""),"",K606*SUM($D607)/K$46/365/$P$1)</f>
        <v>0</v>
      </c>
      <c r="L608" s="867"/>
      <c r="M608" s="915" t="str">
        <f>IF(SUM(H608)=SUM(C608),"",SUM(H608)-SUM(C608))</f>
        <v/>
      </c>
      <c r="N608" s="915" t="str">
        <f>IF(SUM(I608)=SUM(D608),"",SUM(I608)-SUM(D608))</f>
        <v/>
      </c>
      <c r="O608" s="915" t="str">
        <f>IF(SUM(J608)=SUM(E608),"",SUM(J608)-SUM(E608))</f>
        <v/>
      </c>
      <c r="P608" s="915" t="str">
        <f>IF(SUM(K608)=SUM(F608),"",SUM(K608)-SUM(F608))</f>
        <v/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 t="str">
        <f>IF(Data!BV609="","",Data!BV609)</f>
        <v/>
      </c>
      <c r="D609" s="772" t="str">
        <f>IF(Data!BW609="","",Data!BW609)</f>
        <v/>
      </c>
      <c r="E609" s="772" t="str">
        <f>IF(Data!BX609="","",Data!BX609)</f>
        <v/>
      </c>
      <c r="F609" s="772" t="str">
        <f>IF(Data!BY609="","",Data!BY609)</f>
        <v/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90" t="str">
        <f>IF(C609="","",C606*C609)</f>
        <v/>
      </c>
      <c r="D610" s="1190" t="str">
        <f>IF(D609="","",D606*D609)</f>
        <v/>
      </c>
      <c r="E610" s="1190" t="str">
        <f>IF(E609="","",E606*E609)</f>
        <v/>
      </c>
      <c r="F610" s="1190" t="str">
        <f>IF(F609="","",F606*F609)</f>
        <v/>
      </c>
      <c r="G610" s="867"/>
      <c r="H610" s="1190">
        <f>IF(H$46=0,"",IF($D609="",H606*[1]ExpFactors!$H$64,H606*$D609))</f>
        <v>0</v>
      </c>
      <c r="I610" s="1190">
        <f>IF(I$46=0,"",IF($D609="",I606*[1]ExpFactors!$H$64,I606*$D609))</f>
        <v>0</v>
      </c>
      <c r="J610" s="1190">
        <f>IF(J$46=0,"",IF($D609="",J606*[1]ExpFactors!$H$64,J606*$D609))</f>
        <v>0</v>
      </c>
      <c r="K610" s="1190">
        <f>IF(K$46=0,"",IF($D609="",K606*[1]ExpFactors!$H$64,K606*$D609))</f>
        <v>0</v>
      </c>
      <c r="L610" s="867"/>
      <c r="M610" s="743" t="str">
        <f>IF(SUM(H610)=SUM(C610),"",SUM(H610)-SUM(C610))</f>
        <v/>
      </c>
      <c r="N610" s="743" t="str">
        <f>IF(SUM(I610)=SUM(D610),"",SUM(I610)-SUM(D610))</f>
        <v/>
      </c>
      <c r="O610" s="743" t="str">
        <f>IF(SUM(J610)=SUM(E610),"",SUM(J610)-SUM(E610))</f>
        <v/>
      </c>
      <c r="P610" s="743" t="str">
        <f>IF(SUM(K610)=SUM(F610),"",SUM(K610)-SUM(F610))</f>
        <v/>
      </c>
      <c r="Q610" s="1786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86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10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9" t="str">
        <f>IF(C618="","",C618*C619/C$46/365/$P$1)</f>
        <v/>
      </c>
      <c r="D620" s="1189" t="str">
        <f>IF(D618="","",D618*D619/D$46/365/$P$1)</f>
        <v/>
      </c>
      <c r="E620" s="1189" t="str">
        <f>IF(E618="","",E618*E619/E$46/365/$P$1)</f>
        <v/>
      </c>
      <c r="F620" s="1189" t="str">
        <f>IF(F618="","",F618*F619/F$46/365/$P$1)</f>
        <v/>
      </c>
      <c r="G620" s="867"/>
      <c r="H620" s="1189">
        <f>IF(OR(H$46=0,H618=""),"",H618*SUM($D619)/H$46/365/$P$1)</f>
        <v>0</v>
      </c>
      <c r="I620" s="1189">
        <f>IF(OR(I$46=0,I618=""),"",I618*SUM($D619)/I$46/365/$P$1)</f>
        <v>0</v>
      </c>
      <c r="J620" s="1189">
        <f>IF(OR(J$46=0,J618=""),"",J618*SUM($D619)/J$46/365/$P$1)</f>
        <v>0</v>
      </c>
      <c r="K620" s="1189">
        <f>IF(OR(K$46=0,K618=""),"",K618*SUM($D619)/K$46/365/$P$1)</f>
        <v>0</v>
      </c>
      <c r="L620" s="867"/>
      <c r="M620" s="1780" t="str">
        <f>IF(SUM(H620)=SUM(C620),"",SUM(H620)-SUM(C620))</f>
        <v/>
      </c>
      <c r="N620" s="1780" t="str">
        <f>IF(SUM(I620)=SUM(D620),"",SUM(I620)-SUM(D620))</f>
        <v/>
      </c>
      <c r="O620" s="1780" t="str">
        <f>IF(SUM(J620)=SUM(E620),"",SUM(J620)-SUM(E620))</f>
        <v/>
      </c>
      <c r="P620" s="1780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90" t="str">
        <f>IF(C621="","",C618*C621)</f>
        <v/>
      </c>
      <c r="D622" s="1190" t="str">
        <f>IF(D621="","",D618*D621)</f>
        <v/>
      </c>
      <c r="E622" s="1190" t="str">
        <f>IF(E621="","",E618*E621)</f>
        <v/>
      </c>
      <c r="F622" s="1190" t="str">
        <f>IF(F621="","",F618*F621)</f>
        <v/>
      </c>
      <c r="G622" s="867"/>
      <c r="H622" s="1190">
        <f>IF(H$46=0,"",IF($D621="",H618*[1]ExpFactors!$H$43,H618*$D621))</f>
        <v>0</v>
      </c>
      <c r="I622" s="1190">
        <f>IF(I$46=0,"",IF($D621="",I618*[1]ExpFactors!$H$43,I618*$D621))</f>
        <v>0</v>
      </c>
      <c r="J622" s="1190">
        <f>IF(J$46=0,"",IF($D621="",J618*[1]ExpFactors!$H$43,J618*$D621))</f>
        <v>0</v>
      </c>
      <c r="K622" s="1190">
        <f>IF(K$46=0,"",IF($D621="",K618*[1]ExpFactors!$H$43,K618*$D621))</f>
        <v>0</v>
      </c>
      <c r="L622" s="867"/>
      <c r="M622" s="1781" t="str">
        <f>IF(SUM(H622)=SUM(C622),"",SUM(H622)-SUM(C622))</f>
        <v/>
      </c>
      <c r="N622" s="1781" t="str">
        <f>IF(SUM(I622)=SUM(D622),"",SUM(I622)-SUM(D622))</f>
        <v/>
      </c>
      <c r="O622" s="1781" t="str">
        <f>IF(SUM(J622)=SUM(E622),"",SUM(J622)-SUM(E622))</f>
        <v/>
      </c>
      <c r="P622" s="1781" t="str">
        <f>IF(SUM(K622)=SUM(F622),"",SUM(K622)-SUM(F622))</f>
        <v/>
      </c>
      <c r="Q622" s="1782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80" t="str">
        <f>IF(SUM(H626)=SUM(C626),"",SUM(H626)-SUM(C626))</f>
        <v/>
      </c>
      <c r="N626" s="1780" t="str">
        <f>IF(SUM(I626)=SUM(D626),"",SUM(I626)-SUM(D626))</f>
        <v/>
      </c>
      <c r="O626" s="1780" t="str">
        <f>IF(SUM(J626)=SUM(E626),"",SUM(J626)-SUM(E626))</f>
        <v/>
      </c>
      <c r="P626" s="1780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81" t="str">
        <f>IF(SUM(H628)=SUM(C628),"",SUM(H628)-SUM(C628))</f>
        <v/>
      </c>
      <c r="N628" s="1781" t="str">
        <f>IF(SUM(I628)=SUM(D628),"",SUM(I628)-SUM(D628))</f>
        <v/>
      </c>
      <c r="O628" s="1781" t="str">
        <f>IF(SUM(J628)=SUM(E628),"",SUM(J628)-SUM(E628))</f>
        <v/>
      </c>
      <c r="P628" s="1781" t="str">
        <f>IF(SUM(K628)=SUM(F628),"",SUM(K628)-SUM(F628))</f>
        <v/>
      </c>
      <c r="Q628" s="1782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80" t="str">
        <f>IF(SUM(H632)=SUM(C632),"",SUM(H632)-SUM(C632))</f>
        <v/>
      </c>
      <c r="N632" s="1780" t="str">
        <f>IF(SUM(I632)=SUM(D632),"",SUM(I632)-SUM(D632))</f>
        <v/>
      </c>
      <c r="O632" s="1780" t="str">
        <f>IF(SUM(J632)=SUM(E632),"",SUM(J632)-SUM(E632))</f>
        <v/>
      </c>
      <c r="P632" s="1780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81" t="str">
        <f>IF(SUM(H634)=SUM(C634),"",SUM(H634)-SUM(C634))</f>
        <v/>
      </c>
      <c r="N634" s="1781" t="str">
        <f>IF(SUM(I634)=SUM(D634),"",SUM(I634)-SUM(D634))</f>
        <v/>
      </c>
      <c r="O634" s="1781" t="str">
        <f>IF(SUM(J634)=SUM(E634),"",SUM(J634)-SUM(E634))</f>
        <v/>
      </c>
      <c r="P634" s="1781" t="str">
        <f>IF(SUM(K634)=SUM(F634),"",SUM(K634)-SUM(F634))</f>
        <v/>
      </c>
      <c r="Q634" s="1782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60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83" t="str">
        <f>IF(SUM(H639)=SUM(C639),"",SUM(H639)-SUM(C639))</f>
        <v/>
      </c>
      <c r="N639" s="1783" t="str">
        <f>IF(SUM(I639)=SUM(D639),"",SUM(I639)-SUM(D639))</f>
        <v/>
      </c>
      <c r="O639" s="1783" t="str">
        <f>IF(SUM(J639)=SUM(E639),"",SUM(J639)-SUM(E639))</f>
        <v/>
      </c>
      <c r="P639" s="1783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84" t="str">
        <f>IF(SUM(H641)=SUM(C641),"",SUM(H641)-SUM(C641))</f>
        <v/>
      </c>
      <c r="N641" s="1784" t="str">
        <f>IF(SUM(I641)=SUM(D641),"",SUM(I641)-SUM(D641))</f>
        <v/>
      </c>
      <c r="O641" s="1784" t="str">
        <f>IF(SUM(J641)=SUM(E641),"",SUM(J641)-SUM(E641))</f>
        <v/>
      </c>
      <c r="P641" s="1784" t="str">
        <f>IF(SUM(K641)=SUM(F641),"",SUM(K641)-SUM(F641))</f>
        <v/>
      </c>
      <c r="Q641" s="1785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1" t="s">
        <v>262</v>
      </c>
      <c r="B642" s="870"/>
      <c r="C642" s="962"/>
      <c r="D642" s="962"/>
      <c r="E642" s="962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3" t="str">
        <f>IF(SUM(C644)&gt;0,C644*'Exp factors'!C$28,"")</f>
        <v/>
      </c>
      <c r="I644" s="963" t="str">
        <f>IF(SUM(D644)&gt;0,D644*'Exp factors'!D$28,"")</f>
        <v/>
      </c>
      <c r="J644" s="963" t="str">
        <f>IF(SUM(E644)&gt;0,E644*'Exp factors'!E$28,"")</f>
        <v/>
      </c>
      <c r="K644" s="963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3" t="str">
        <f t="shared" ref="H645:K646" si="19">IF(C645&gt;0,C645,"")</f>
        <v/>
      </c>
      <c r="I645" s="963" t="str">
        <f t="shared" si="19"/>
        <v/>
      </c>
      <c r="J645" s="963" t="str">
        <f t="shared" si="19"/>
        <v/>
      </c>
      <c r="K645" s="963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3" t="str">
        <f t="shared" si="19"/>
        <v/>
      </c>
      <c r="I646" s="963" t="str">
        <f t="shared" si="19"/>
        <v/>
      </c>
      <c r="J646" s="963" t="str">
        <f t="shared" si="19"/>
        <v/>
      </c>
      <c r="K646" s="963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3" t="str">
        <f>IF(SUM(C650)&gt;0,C650*'Exp factors'!C$28,"")</f>
        <v/>
      </c>
      <c r="I650" s="963" t="str">
        <f>IF(SUM(D650)&gt;0,D650*'Exp factors'!D$28,"")</f>
        <v/>
      </c>
      <c r="J650" s="963" t="str">
        <f>IF(SUM(E650)&gt;0,E650*'Exp factors'!E$28,"")</f>
        <v/>
      </c>
      <c r="K650" s="963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3" t="str">
        <f t="shared" ref="H651:K652" si="20">IF(C651&gt;0,C651,"")</f>
        <v/>
      </c>
      <c r="I651" s="963" t="str">
        <f t="shared" si="20"/>
        <v/>
      </c>
      <c r="J651" s="963" t="str">
        <f t="shared" si="20"/>
        <v/>
      </c>
      <c r="K651" s="963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3" t="str">
        <f t="shared" si="20"/>
        <v/>
      </c>
      <c r="I652" s="963" t="str">
        <f t="shared" si="20"/>
        <v/>
      </c>
      <c r="J652" s="963" t="str">
        <f t="shared" si="20"/>
        <v/>
      </c>
      <c r="K652" s="963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3" t="str">
        <f>IF(SUM(C656)&gt;0,C656*'Exp factors'!C$28,"")</f>
        <v/>
      </c>
      <c r="I656" s="963" t="str">
        <f>IF(SUM(D656)&gt;0,D656*'Exp factors'!D$28,"")</f>
        <v/>
      </c>
      <c r="J656" s="963" t="str">
        <f>IF(SUM(E656)&gt;0,E656*'Exp factors'!E$28,"")</f>
        <v/>
      </c>
      <c r="K656" s="963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3" t="str">
        <f t="shared" ref="H657:K658" si="21">IF(C657&gt;0,C657,"")</f>
        <v/>
      </c>
      <c r="I657" s="963" t="str">
        <f t="shared" si="21"/>
        <v/>
      </c>
      <c r="J657" s="963" t="str">
        <f t="shared" si="21"/>
        <v/>
      </c>
      <c r="K657" s="963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3" t="str">
        <f t="shared" si="21"/>
        <v/>
      </c>
      <c r="I658" s="963" t="str">
        <f t="shared" si="21"/>
        <v/>
      </c>
      <c r="J658" s="963" t="str">
        <f t="shared" si="21"/>
        <v/>
      </c>
      <c r="K658" s="963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3" t="str">
        <f>IF(SUM(C661)&gt;0,C661*'Exp factors'!C$30,"")</f>
        <v/>
      </c>
      <c r="I661" s="963" t="str">
        <f>IF(SUM(D661)&gt;0,D661*'Exp factors'!D$30,"")</f>
        <v/>
      </c>
      <c r="J661" s="963" t="str">
        <f>IF(SUM(E661)&gt;0,E661*'Exp factors'!E$30,"")</f>
        <v/>
      </c>
      <c r="K661" s="963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3" t="str">
        <f>IF(C662&gt;0,C662,"")</f>
        <v/>
      </c>
      <c r="I662" s="963" t="str">
        <f>IF(D662&gt;0,D662,"")</f>
        <v/>
      </c>
      <c r="J662" s="963" t="str">
        <f>IF(E662&gt;0,E662,"")</f>
        <v/>
      </c>
      <c r="K662" s="963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4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5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6"/>
      <c r="C677" s="967" t="str">
        <f>IF(Data!BV677="","",Data!BV677)</f>
        <v/>
      </c>
      <c r="D677" s="967" t="str">
        <f>IF(Data!BW677="","",Data!BW677)</f>
        <v/>
      </c>
      <c r="E677" s="967" t="str">
        <f>IF(Data!BX677="","",Data!BX677)</f>
        <v/>
      </c>
      <c r="F677" s="967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6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6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6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3" t="str">
        <f>IF(C687="","",C687*'Exp factors'!C$38)</f>
        <v/>
      </c>
      <c r="I687" s="963" t="str">
        <f>IF(D687="","",D687*'Exp factors'!D$38)</f>
        <v/>
      </c>
      <c r="J687" s="963" t="str">
        <f>IF(E687="","",E687*'Exp factors'!E$38)</f>
        <v/>
      </c>
      <c r="K687" s="963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6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3" t="str">
        <f>IF(C688&gt;0,C688,"")</f>
        <v/>
      </c>
      <c r="I688" s="963" t="str">
        <f>IF(D688&gt;0,D688,"")</f>
        <v/>
      </c>
      <c r="J688" s="963" t="str">
        <f>IF(E688&gt;0,E688,"")</f>
        <v/>
      </c>
      <c r="K688" s="963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6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6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6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6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4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8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3" t="str">
        <f>IF(C703="","",C703*'Exp factors'!C$28)</f>
        <v/>
      </c>
      <c r="I703" s="963" t="str">
        <f>IF(D703="","",D703*'Exp factors'!D$28)</f>
        <v/>
      </c>
      <c r="J703" s="963" t="str">
        <f>IF(E703="","",E703*'Exp factors'!E$28)</f>
        <v/>
      </c>
      <c r="K703" s="963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3" t="str">
        <f t="shared" ref="H704:K705" si="22">IF(C704&gt;0,C704,"")</f>
        <v/>
      </c>
      <c r="I704" s="963" t="str">
        <f t="shared" si="22"/>
        <v/>
      </c>
      <c r="J704" s="963" t="str">
        <f t="shared" si="22"/>
        <v/>
      </c>
      <c r="K704" s="963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3" t="str">
        <f t="shared" si="22"/>
        <v/>
      </c>
      <c r="I705" s="963" t="str">
        <f t="shared" si="22"/>
        <v/>
      </c>
      <c r="J705" s="963" t="str">
        <f t="shared" si="22"/>
        <v/>
      </c>
      <c r="K705" s="963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3">
        <f>IF(C707="","",C707*'Exp factors'!C$28)</f>
        <v>0</v>
      </c>
      <c r="I707" s="963">
        <f>IF(D707="","",D707*'Exp factors'!D$28)</f>
        <v>0</v>
      </c>
      <c r="J707" s="963">
        <f>IF(E707="","",E707*'Exp factors'!E$28)</f>
        <v>0</v>
      </c>
      <c r="K707" s="963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8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3" t="str">
        <f>IF(C709="","",C709*'Exp factors'!C$28)</f>
        <v/>
      </c>
      <c r="I709" s="963" t="str">
        <f>IF(D709="","",D709*'Exp factors'!D$28)</f>
        <v/>
      </c>
      <c r="J709" s="963" t="str">
        <f>IF(E709="","",E709*'Exp factors'!E$28)</f>
        <v/>
      </c>
      <c r="K709" s="963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3" t="str">
        <f t="shared" ref="H710:K711" si="23">IF(C710&gt;0,C710,"")</f>
        <v/>
      </c>
      <c r="I710" s="963" t="str">
        <f t="shared" si="23"/>
        <v/>
      </c>
      <c r="J710" s="963" t="str">
        <f t="shared" si="23"/>
        <v/>
      </c>
      <c r="K710" s="963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3" t="str">
        <f t="shared" si="23"/>
        <v/>
      </c>
      <c r="I711" s="963" t="str">
        <f t="shared" si="23"/>
        <v/>
      </c>
      <c r="J711" s="963" t="str">
        <f t="shared" si="23"/>
        <v/>
      </c>
      <c r="K711" s="963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3">
        <f>IF(C713="","",C713*'Exp factors'!C$28)</f>
        <v>0</v>
      </c>
      <c r="I713" s="963">
        <f>IF(D713="","",D713*'Exp factors'!D$28)</f>
        <v>0</v>
      </c>
      <c r="J713" s="963">
        <f>IF(E713="","",E713*'Exp factors'!E$28)</f>
        <v>0</v>
      </c>
      <c r="K713" s="963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8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3" t="str">
        <f>IF(C715="","",C715*'Exp factors'!C$28)</f>
        <v/>
      </c>
      <c r="I715" s="963" t="str">
        <f>IF(D715="","",D715*'Exp factors'!D$28)</f>
        <v/>
      </c>
      <c r="J715" s="963" t="str">
        <f>IF(E715="","",E715*'Exp factors'!E$28)</f>
        <v/>
      </c>
      <c r="K715" s="963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3" t="str">
        <f t="shared" ref="H716:K717" si="24">IF(C716&gt;0,C716,"")</f>
        <v/>
      </c>
      <c r="I716" s="963" t="str">
        <f t="shared" si="24"/>
        <v/>
      </c>
      <c r="J716" s="963" t="str">
        <f t="shared" si="24"/>
        <v/>
      </c>
      <c r="K716" s="963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3" t="str">
        <f t="shared" si="24"/>
        <v/>
      </c>
      <c r="I717" s="963" t="str">
        <f t="shared" si="24"/>
        <v/>
      </c>
      <c r="J717" s="963" t="str">
        <f t="shared" si="24"/>
        <v/>
      </c>
      <c r="K717" s="963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3">
        <f>IF(C719="","",C719*'Exp factors'!C$28)</f>
        <v>0</v>
      </c>
      <c r="I719" s="963">
        <f>IF(D719="","",D719*'Exp factors'!D$28)</f>
        <v>0</v>
      </c>
      <c r="J719" s="963">
        <f>IF(E719="","",E719*'Exp factors'!E$28)</f>
        <v>0</v>
      </c>
      <c r="K719" s="963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3" t="str">
        <f>IF(C720="","",C720*'Exp factors'!C$30)</f>
        <v/>
      </c>
      <c r="I720" s="963" t="str">
        <f>IF(D720="","",D720*'Exp factors'!D$30)</f>
        <v/>
      </c>
      <c r="J720" s="963" t="str">
        <f>IF(E720="","",E720*'Exp factors'!E$30)</f>
        <v/>
      </c>
      <c r="K720" s="963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3" t="str">
        <f t="shared" ref="H721:K722" si="25">IF(C721&gt;0,C721,"")</f>
        <v/>
      </c>
      <c r="I721" s="963" t="str">
        <f t="shared" si="25"/>
        <v/>
      </c>
      <c r="J721" s="963" t="str">
        <f t="shared" si="25"/>
        <v/>
      </c>
      <c r="K721" s="963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3" t="str">
        <f t="shared" si="25"/>
        <v/>
      </c>
      <c r="I722" s="963" t="str">
        <f t="shared" si="25"/>
        <v/>
      </c>
      <c r="J722" s="963" t="str">
        <f t="shared" si="25"/>
        <v/>
      </c>
      <c r="K722" s="963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3" t="str">
        <f>IF(C724="","",C724*'Exp factors'!C$32)</f>
        <v/>
      </c>
      <c r="I724" s="963" t="str">
        <f>IF(D724="","",D724*'Exp factors'!D$32)</f>
        <v/>
      </c>
      <c r="J724" s="963" t="str">
        <f>IF(E724="","",E724*'Exp factors'!E$32)</f>
        <v/>
      </c>
      <c r="K724" s="963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3" t="str">
        <f>IF(C725&gt;0,C725,"")</f>
        <v/>
      </c>
      <c r="I725" s="963" t="str">
        <f>IF(D725&gt;0,D725,"")</f>
        <v/>
      </c>
      <c r="J725" s="963" t="str">
        <f>IF(E725&gt;0,E725,"")</f>
        <v/>
      </c>
      <c r="K725" s="963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3" t="str">
        <f>IF(C727="","",C727*'Exp factors'!C$34)</f>
        <v/>
      </c>
      <c r="I727" s="963" t="str">
        <f>IF(D727="","",D727*'Exp factors'!D$34)</f>
        <v/>
      </c>
      <c r="J727" s="963" t="str">
        <f>IF(E727="","",E727*'Exp factors'!E$34)</f>
        <v/>
      </c>
      <c r="K727" s="963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3" t="str">
        <f t="shared" ref="H728:K729" si="26">IF(C728&gt;0,C728,"")</f>
        <v/>
      </c>
      <c r="I728" s="963" t="str">
        <f t="shared" si="26"/>
        <v/>
      </c>
      <c r="J728" s="963" t="str">
        <f t="shared" si="26"/>
        <v/>
      </c>
      <c r="K728" s="963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3" t="str">
        <f t="shared" si="26"/>
        <v/>
      </c>
      <c r="I729" s="963" t="str">
        <f t="shared" si="26"/>
        <v/>
      </c>
      <c r="J729" s="963" t="str">
        <f t="shared" si="26"/>
        <v/>
      </c>
      <c r="K729" s="963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3" t="str">
        <f>IF(C732="","",C732*'Exp factors'!C$34)</f>
        <v/>
      </c>
      <c r="I732" s="963" t="str">
        <f>IF(D732="","",D732*'Exp factors'!D$34)</f>
        <v/>
      </c>
      <c r="J732" s="963" t="str">
        <f>IF(E732="","",E732*'Exp factors'!E$34)</f>
        <v/>
      </c>
      <c r="K732" s="963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3" t="str">
        <f t="shared" ref="H733:K734" si="27">IF(C733&gt;0,C733,"")</f>
        <v/>
      </c>
      <c r="I733" s="963" t="str">
        <f t="shared" si="27"/>
        <v/>
      </c>
      <c r="J733" s="963" t="str">
        <f t="shared" si="27"/>
        <v/>
      </c>
      <c r="K733" s="963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3" t="str">
        <f t="shared" si="27"/>
        <v/>
      </c>
      <c r="I734" s="963" t="str">
        <f t="shared" si="27"/>
        <v/>
      </c>
      <c r="J734" s="963" t="str">
        <f t="shared" si="27"/>
        <v/>
      </c>
      <c r="K734" s="963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8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9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3" t="str">
        <f>IF(C738="","",C738*'Exp factors'!C$36)</f>
        <v/>
      </c>
      <c r="I738" s="963" t="str">
        <f>IF(D738="","",D738*'Exp factors'!D$36)</f>
        <v/>
      </c>
      <c r="J738" s="963" t="str">
        <f>IF(E738="","",E738*'Exp factors'!E$36)</f>
        <v/>
      </c>
      <c r="K738" s="963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9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3" t="str">
        <f t="shared" ref="H739:K740" si="28">IF(C739&gt;0,C739,"")</f>
        <v/>
      </c>
      <c r="I739" s="963" t="str">
        <f t="shared" si="28"/>
        <v/>
      </c>
      <c r="J739" s="963" t="str">
        <f t="shared" si="28"/>
        <v/>
      </c>
      <c r="K739" s="963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9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3" t="str">
        <f t="shared" si="28"/>
        <v/>
      </c>
      <c r="I740" s="963" t="str">
        <f t="shared" si="28"/>
        <v/>
      </c>
      <c r="J740" s="963" t="str">
        <f t="shared" si="28"/>
        <v/>
      </c>
      <c r="K740" s="963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9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8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9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3" t="str">
        <f>IF(C744="","",C744*'Exp factors'!C$36)</f>
        <v/>
      </c>
      <c r="I744" s="963" t="str">
        <f>IF(D744="","",D744*'Exp factors'!D$36)</f>
        <v/>
      </c>
      <c r="J744" s="963" t="str">
        <f>IF(E744="","",E744*'Exp factors'!E$36)</f>
        <v/>
      </c>
      <c r="K744" s="963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9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3" t="str">
        <f t="shared" ref="H745:K746" si="29">IF(C745&gt;0,C745,"")</f>
        <v/>
      </c>
      <c r="I745" s="963" t="str">
        <f t="shared" si="29"/>
        <v/>
      </c>
      <c r="J745" s="963" t="str">
        <f t="shared" si="29"/>
        <v/>
      </c>
      <c r="K745" s="963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9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3" t="str">
        <f t="shared" si="29"/>
        <v/>
      </c>
      <c r="I746" s="963" t="str">
        <f t="shared" si="29"/>
        <v/>
      </c>
      <c r="J746" s="963" t="str">
        <f t="shared" si="29"/>
        <v/>
      </c>
      <c r="K746" s="963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9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8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9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3" t="str">
        <f>IF(C750="","",C750*'Exp factors'!C$36)</f>
        <v/>
      </c>
      <c r="I750" s="963" t="str">
        <f>IF(D750="","",D750*'Exp factors'!D$36)</f>
        <v/>
      </c>
      <c r="J750" s="963" t="str">
        <f>IF(E750="","",E750*'Exp factors'!E$36)</f>
        <v/>
      </c>
      <c r="K750" s="963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9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3" t="str">
        <f t="shared" ref="H751:K752" si="30">IF(C751&gt;0,C751,"")</f>
        <v/>
      </c>
      <c r="I751" s="963" t="str">
        <f t="shared" si="30"/>
        <v/>
      </c>
      <c r="J751" s="963" t="str">
        <f t="shared" si="30"/>
        <v/>
      </c>
      <c r="K751" s="963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9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3" t="str">
        <f t="shared" si="30"/>
        <v/>
      </c>
      <c r="I752" s="963" t="str">
        <f t="shared" si="30"/>
        <v/>
      </c>
      <c r="J752" s="963" t="str">
        <f t="shared" si="30"/>
        <v/>
      </c>
      <c r="K752" s="963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9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3">
        <f>IF(C754="","",C754*'Exp factors'!C$36)</f>
        <v>0</v>
      </c>
      <c r="I754" s="963">
        <f>IF(D754="","",D754*'Exp factors'!D$36)</f>
        <v>0</v>
      </c>
      <c r="J754" s="963">
        <f>IF(E754="","",E754*'Exp factors'!E$36)</f>
        <v>0</v>
      </c>
      <c r="K754" s="963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8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3" t="str">
        <f>IF(C755="","",C755*'Exp factors'!C$36)</f>
        <v/>
      </c>
      <c r="I755" s="963" t="str">
        <f>IF(D755="","",D755*'Exp factors'!D$36)</f>
        <v/>
      </c>
      <c r="J755" s="963" t="str">
        <f>IF(E755="","",E755*'Exp factors'!E$36)</f>
        <v/>
      </c>
      <c r="K755" s="963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9" t="s">
        <v>265</v>
      </c>
      <c r="B756" s="970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3" t="str">
        <f t="shared" ref="H756:K758" si="31">IF(C756&gt;0,C756,"")</f>
        <v/>
      </c>
      <c r="I756" s="963" t="str">
        <f t="shared" si="31"/>
        <v/>
      </c>
      <c r="J756" s="963" t="str">
        <f t="shared" si="31"/>
        <v/>
      </c>
      <c r="K756" s="963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9" t="s">
        <v>252</v>
      </c>
      <c r="B757" s="970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3" t="str">
        <f t="shared" si="31"/>
        <v/>
      </c>
      <c r="I757" s="963" t="str">
        <f t="shared" si="31"/>
        <v/>
      </c>
      <c r="J757" s="963" t="str">
        <f t="shared" si="31"/>
        <v/>
      </c>
      <c r="K757" s="963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9" t="s">
        <v>296</v>
      </c>
      <c r="B758" s="970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3" t="str">
        <f t="shared" si="31"/>
        <v/>
      </c>
      <c r="I758" s="963" t="str">
        <f t="shared" si="31"/>
        <v/>
      </c>
      <c r="J758" s="963" t="str">
        <f t="shared" si="31"/>
        <v/>
      </c>
      <c r="K758" s="963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70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70" t="str">
        <f>IF(Data!A760="","",Data!A760)</f>
        <v>Gifts/social support: type</v>
      </c>
      <c r="B760" s="970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70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3" t="str">
        <f>IF(C761="","",C761*'Exp factors'!C$38)</f>
        <v/>
      </c>
      <c r="I761" s="963" t="str">
        <f>IF(D761="","",D761*'Exp factors'!D$38)</f>
        <v/>
      </c>
      <c r="J761" s="963" t="str">
        <f>IF(E761="","",E761*'Exp factors'!E$38)</f>
        <v/>
      </c>
      <c r="K761" s="963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70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3" t="str">
        <f t="shared" ref="H762:K763" si="32">IF(C762&gt;0,C762,"")</f>
        <v/>
      </c>
      <c r="I762" s="963" t="str">
        <f t="shared" si="32"/>
        <v/>
      </c>
      <c r="J762" s="963" t="str">
        <f t="shared" si="32"/>
        <v/>
      </c>
      <c r="K762" s="963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70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3" t="str">
        <f t="shared" si="32"/>
        <v/>
      </c>
      <c r="I763" s="963" t="str">
        <f t="shared" si="32"/>
        <v/>
      </c>
      <c r="J763" s="963" t="str">
        <f t="shared" si="32"/>
        <v/>
      </c>
      <c r="K763" s="963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70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8" t="str">
        <f>IF(Data!A765="","",Data!A765)</f>
        <v>Other income: e.g. Credit (cotton loans)</v>
      </c>
      <c r="B765" s="970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9" t="s">
        <v>265</v>
      </c>
      <c r="B766" s="970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9" t="s">
        <v>252</v>
      </c>
      <c r="B767" s="970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9" t="s">
        <v>282</v>
      </c>
      <c r="B768" s="970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70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70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70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4"/>
      <c r="M771" s="1195">
        <f t="shared" ref="M771:P775" si="33">IF(H771="","",SUM(H771)-SUM(C771))</f>
        <v>0</v>
      </c>
      <c r="N771" s="1195">
        <f t="shared" si="33"/>
        <v>0</v>
      </c>
      <c r="O771" s="1195">
        <f t="shared" si="33"/>
        <v>0</v>
      </c>
      <c r="P771" s="1195">
        <f t="shared" si="33"/>
        <v>0</v>
      </c>
      <c r="Q771" s="1786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70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4"/>
      <c r="M772" s="1195">
        <f t="shared" si="33"/>
        <v>0</v>
      </c>
      <c r="N772" s="1195">
        <f t="shared" si="33"/>
        <v>0</v>
      </c>
      <c r="O772" s="1195">
        <f t="shared" si="33"/>
        <v>0</v>
      </c>
      <c r="P772" s="1195">
        <f t="shared" si="33"/>
        <v>0</v>
      </c>
      <c r="Q772" s="1786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70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4"/>
      <c r="M773" s="1195">
        <f t="shared" si="33"/>
        <v>0</v>
      </c>
      <c r="N773" s="1195">
        <f t="shared" si="33"/>
        <v>0</v>
      </c>
      <c r="O773" s="1195">
        <f t="shared" si="33"/>
        <v>0</v>
      </c>
      <c r="P773" s="1195">
        <f t="shared" si="33"/>
        <v>0</v>
      </c>
      <c r="Q773" s="1786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70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4"/>
      <c r="M774" s="1787">
        <f t="shared" si="33"/>
        <v>0</v>
      </c>
      <c r="N774" s="1787">
        <f t="shared" si="33"/>
        <v>0</v>
      </c>
      <c r="O774" s="1787">
        <f t="shared" si="33"/>
        <v>0</v>
      </c>
      <c r="P774" s="1787">
        <f t="shared" si="33"/>
        <v>0</v>
      </c>
      <c r="Q774" s="1782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70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4"/>
      <c r="M775" s="1195">
        <f t="shared" si="33"/>
        <v>0</v>
      </c>
      <c r="N775" s="1195">
        <f t="shared" si="33"/>
        <v>0</v>
      </c>
      <c r="O775" s="1195">
        <f t="shared" si="33"/>
        <v>0</v>
      </c>
      <c r="P775" s="1195">
        <f t="shared" si="33"/>
        <v>0</v>
      </c>
      <c r="Q775" s="1786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70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4"/>
      <c r="M776" s="1196"/>
      <c r="N776" s="1196"/>
      <c r="O776" s="1196"/>
      <c r="P776" s="1196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70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4"/>
      <c r="M777" s="1196"/>
      <c r="N777" s="1196"/>
      <c r="O777" s="1196"/>
      <c r="P777" s="1196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70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4"/>
      <c r="M778" s="1196"/>
      <c r="N778" s="1196"/>
      <c r="O778" s="1196"/>
      <c r="P778" s="1196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70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4"/>
      <c r="M779" s="1196"/>
      <c r="N779" s="1196"/>
      <c r="O779" s="1196"/>
      <c r="P779" s="1196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70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7"/>
      <c r="M780" s="1195">
        <f t="shared" ref="M780:P784" si="34">IF(H780="","",SUM(H780)-SUM(C780))</f>
        <v>0</v>
      </c>
      <c r="N780" s="1195">
        <f t="shared" si="34"/>
        <v>0</v>
      </c>
      <c r="O780" s="1195">
        <f t="shared" si="34"/>
        <v>0</v>
      </c>
      <c r="P780" s="1195">
        <f t="shared" si="34"/>
        <v>0</v>
      </c>
      <c r="Q780" s="1786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70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4"/>
      <c r="M781" s="1195">
        <f t="shared" si="34"/>
        <v>0</v>
      </c>
      <c r="N781" s="1195">
        <f t="shared" si="34"/>
        <v>0</v>
      </c>
      <c r="O781" s="1195">
        <f t="shared" si="34"/>
        <v>0</v>
      </c>
      <c r="P781" s="1195">
        <f t="shared" si="34"/>
        <v>0</v>
      </c>
      <c r="Q781" s="1786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70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4"/>
      <c r="M782" s="1787">
        <f t="shared" si="34"/>
        <v>0</v>
      </c>
      <c r="N782" s="1787">
        <f t="shared" si="34"/>
        <v>0</v>
      </c>
      <c r="O782" s="1787">
        <f t="shared" si="34"/>
        <v>0</v>
      </c>
      <c r="P782" s="1787">
        <f t="shared" si="34"/>
        <v>0</v>
      </c>
      <c r="Q782" s="1782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70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4"/>
      <c r="M783" s="1787">
        <f t="shared" si="34"/>
        <v>0</v>
      </c>
      <c r="N783" s="1787">
        <f t="shared" si="34"/>
        <v>0</v>
      </c>
      <c r="O783" s="1787">
        <f t="shared" si="34"/>
        <v>0</v>
      </c>
      <c r="P783" s="1787">
        <f t="shared" si="34"/>
        <v>0</v>
      </c>
      <c r="Q783" s="1782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70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4"/>
      <c r="M784" s="1787">
        <f t="shared" si="34"/>
        <v>0</v>
      </c>
      <c r="N784" s="1787">
        <f t="shared" si="34"/>
        <v>0</v>
      </c>
      <c r="O784" s="1787">
        <f t="shared" si="34"/>
        <v>0</v>
      </c>
      <c r="P784" s="1787">
        <f t="shared" si="34"/>
        <v>0</v>
      </c>
      <c r="Q784" s="1782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70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4"/>
      <c r="M785" s="1196"/>
      <c r="N785" s="1196"/>
      <c r="O785" s="1196"/>
      <c r="P785" s="1196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70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4"/>
      <c r="M786" s="1196"/>
      <c r="N786" s="1196"/>
      <c r="O786" s="1196"/>
      <c r="P786" s="1196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70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4"/>
      <c r="M787" s="1196"/>
      <c r="N787" s="1196"/>
      <c r="O787" s="1196"/>
      <c r="P787" s="1196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70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4"/>
      <c r="M788" s="1196"/>
      <c r="N788" s="1196"/>
      <c r="O788" s="1196"/>
      <c r="P788" s="1196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70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7"/>
      <c r="M789" s="1787" t="str">
        <f t="shared" ref="M789:M809" si="35">IF(H789="","",SUM(H789)-SUM(C789))</f>
        <v/>
      </c>
      <c r="N789" s="1787" t="str">
        <f t="shared" ref="N789:P809" si="36">IF(I789="","",SUM(I789)-SUM(D789))</f>
        <v/>
      </c>
      <c r="O789" s="1787" t="str">
        <f t="shared" si="36"/>
        <v/>
      </c>
      <c r="P789" s="1787" t="str">
        <f t="shared" si="36"/>
        <v/>
      </c>
      <c r="Q789" s="1782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70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4"/>
      <c r="M790" s="1787">
        <f t="shared" si="35"/>
        <v>0</v>
      </c>
      <c r="N790" s="1787">
        <f t="shared" si="36"/>
        <v>0</v>
      </c>
      <c r="O790" s="1787">
        <f t="shared" si="36"/>
        <v>0</v>
      </c>
      <c r="P790" s="1787">
        <f t="shared" si="36"/>
        <v>0</v>
      </c>
      <c r="Q790" s="1782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70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8"/>
      <c r="M791" s="1787">
        <f t="shared" si="35"/>
        <v>0</v>
      </c>
      <c r="N791" s="1787">
        <f t="shared" si="36"/>
        <v>0</v>
      </c>
      <c r="O791" s="1787">
        <f t="shared" si="36"/>
        <v>0</v>
      </c>
      <c r="P791" s="1787">
        <f t="shared" si="36"/>
        <v>0</v>
      </c>
      <c r="Q791" s="1782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70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8"/>
      <c r="M792" s="1787">
        <f t="shared" si="35"/>
        <v>0</v>
      </c>
      <c r="N792" s="1787">
        <f t="shared" si="36"/>
        <v>0</v>
      </c>
      <c r="O792" s="1787">
        <f t="shared" si="36"/>
        <v>0</v>
      </c>
      <c r="P792" s="1787">
        <f t="shared" si="36"/>
        <v>0</v>
      </c>
      <c r="Q792" s="1782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70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8"/>
      <c r="M793" s="1787">
        <f t="shared" si="35"/>
        <v>0</v>
      </c>
      <c r="N793" s="1787">
        <f t="shared" si="36"/>
        <v>0</v>
      </c>
      <c r="O793" s="1787">
        <f t="shared" si="36"/>
        <v>0</v>
      </c>
      <c r="P793" s="1787">
        <f t="shared" si="36"/>
        <v>0</v>
      </c>
      <c r="Q793" s="1782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70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8"/>
      <c r="M794" s="1787">
        <f t="shared" si="35"/>
        <v>0</v>
      </c>
      <c r="N794" s="1787">
        <f t="shared" si="36"/>
        <v>0</v>
      </c>
      <c r="O794" s="1787">
        <f t="shared" si="36"/>
        <v>0</v>
      </c>
      <c r="P794" s="1787">
        <f t="shared" si="36"/>
        <v>0</v>
      </c>
      <c r="Q794" s="1782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70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8"/>
      <c r="M795" s="1787">
        <f t="shared" si="35"/>
        <v>0</v>
      </c>
      <c r="N795" s="1787">
        <f t="shared" si="36"/>
        <v>0</v>
      </c>
      <c r="O795" s="1787">
        <f t="shared" si="36"/>
        <v>0</v>
      </c>
      <c r="P795" s="1787">
        <f t="shared" si="36"/>
        <v>0</v>
      </c>
      <c r="Q795" s="1782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70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8"/>
      <c r="M796" s="1787">
        <f t="shared" si="35"/>
        <v>0</v>
      </c>
      <c r="N796" s="1787">
        <f t="shared" si="36"/>
        <v>0</v>
      </c>
      <c r="O796" s="1787">
        <f t="shared" si="36"/>
        <v>0</v>
      </c>
      <c r="P796" s="1787">
        <f t="shared" si="36"/>
        <v>0</v>
      </c>
      <c r="Q796" s="1782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70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8"/>
      <c r="M797" s="1787">
        <f t="shared" si="35"/>
        <v>0</v>
      </c>
      <c r="N797" s="1787">
        <f t="shared" si="36"/>
        <v>0</v>
      </c>
      <c r="O797" s="1787">
        <f t="shared" si="36"/>
        <v>0</v>
      </c>
      <c r="P797" s="1787">
        <f t="shared" si="36"/>
        <v>0</v>
      </c>
      <c r="Q797" s="1782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70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8"/>
      <c r="M798" s="1787">
        <f t="shared" si="35"/>
        <v>0</v>
      </c>
      <c r="N798" s="1787">
        <f t="shared" si="36"/>
        <v>0</v>
      </c>
      <c r="O798" s="1787">
        <f t="shared" si="36"/>
        <v>0</v>
      </c>
      <c r="P798" s="1787">
        <f t="shared" si="36"/>
        <v>0</v>
      </c>
      <c r="Q798" s="1782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70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8"/>
      <c r="M799" s="1787">
        <f t="shared" si="35"/>
        <v>0</v>
      </c>
      <c r="N799" s="1787">
        <f t="shared" si="36"/>
        <v>0</v>
      </c>
      <c r="O799" s="1787">
        <f t="shared" si="36"/>
        <v>0</v>
      </c>
      <c r="P799" s="1787">
        <f t="shared" si="36"/>
        <v>0</v>
      </c>
      <c r="Q799" s="1782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70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8"/>
      <c r="M800" s="1787">
        <f t="shared" si="35"/>
        <v>0</v>
      </c>
      <c r="N800" s="1787">
        <f t="shared" si="36"/>
        <v>0</v>
      </c>
      <c r="O800" s="1787">
        <f t="shared" si="36"/>
        <v>0</v>
      </c>
      <c r="P800" s="1787">
        <f t="shared" si="36"/>
        <v>0</v>
      </c>
      <c r="Q800" s="1782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70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8"/>
      <c r="M801" s="1787">
        <f t="shared" si="35"/>
        <v>0</v>
      </c>
      <c r="N801" s="1787">
        <f t="shared" si="36"/>
        <v>0</v>
      </c>
      <c r="O801" s="1787">
        <f t="shared" si="36"/>
        <v>0</v>
      </c>
      <c r="P801" s="1787">
        <f t="shared" si="36"/>
        <v>0</v>
      </c>
      <c r="Q801" s="1782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70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8"/>
      <c r="M802" s="1787">
        <f t="shared" si="35"/>
        <v>0</v>
      </c>
      <c r="N802" s="1787">
        <f t="shared" si="36"/>
        <v>0</v>
      </c>
      <c r="O802" s="1787">
        <f t="shared" si="36"/>
        <v>0</v>
      </c>
      <c r="P802" s="1787">
        <f t="shared" si="36"/>
        <v>0</v>
      </c>
      <c r="Q802" s="1782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70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8"/>
      <c r="M803" s="1788">
        <f t="shared" si="35"/>
        <v>0</v>
      </c>
      <c r="N803" s="1788">
        <f t="shared" si="36"/>
        <v>0</v>
      </c>
      <c r="O803" s="1788">
        <f t="shared" si="36"/>
        <v>0</v>
      </c>
      <c r="P803" s="1788">
        <f t="shared" si="36"/>
        <v>0</v>
      </c>
      <c r="Q803" s="1785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70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8"/>
      <c r="M804" s="1788">
        <f t="shared" si="35"/>
        <v>0</v>
      </c>
      <c r="N804" s="1788">
        <f t="shared" si="36"/>
        <v>0</v>
      </c>
      <c r="O804" s="1788">
        <f t="shared" si="36"/>
        <v>0</v>
      </c>
      <c r="P804" s="1788">
        <f t="shared" si="36"/>
        <v>0</v>
      </c>
      <c r="Q804" s="1785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70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8"/>
      <c r="M805" s="1195">
        <f t="shared" si="35"/>
        <v>0</v>
      </c>
      <c r="N805" s="1195">
        <f t="shared" si="36"/>
        <v>0</v>
      </c>
      <c r="O805" s="1195">
        <f t="shared" si="36"/>
        <v>0</v>
      </c>
      <c r="P805" s="1195">
        <f t="shared" si="36"/>
        <v>0</v>
      </c>
      <c r="Q805" s="1786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70"/>
      <c r="C806" s="1192" t="str">
        <f>IF(Data!BV806="","",Data!BV806)</f>
        <v/>
      </c>
      <c r="D806" s="1192" t="str">
        <f>IF(Data!BW806="","",Data!BW806)</f>
        <v/>
      </c>
      <c r="E806" s="1192" t="str">
        <f>IF(Data!BX806="","",Data!BX806)</f>
        <v/>
      </c>
      <c r="F806" s="1192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8"/>
      <c r="M806" s="1787">
        <f t="shared" si="35"/>
        <v>0</v>
      </c>
      <c r="N806" s="1787">
        <f t="shared" si="36"/>
        <v>0</v>
      </c>
      <c r="O806" s="1787">
        <f t="shared" si="36"/>
        <v>0</v>
      </c>
      <c r="P806" s="1787">
        <f t="shared" si="36"/>
        <v>0</v>
      </c>
      <c r="Q806" s="1782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70"/>
      <c r="C807" s="1192" t="str">
        <f>IF(Data!BV807="","",Data!BV807)</f>
        <v/>
      </c>
      <c r="D807" s="1192" t="str">
        <f>IF(Data!BW807="","",Data!BW807)</f>
        <v/>
      </c>
      <c r="E807" s="1192" t="str">
        <f>IF(Data!BX807="","",Data!BX807)</f>
        <v/>
      </c>
      <c r="F807" s="1192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8"/>
      <c r="M807" s="1787">
        <f t="shared" si="35"/>
        <v>0</v>
      </c>
      <c r="N807" s="1787">
        <f t="shared" si="36"/>
        <v>0</v>
      </c>
      <c r="O807" s="1787">
        <f t="shared" si="36"/>
        <v>0</v>
      </c>
      <c r="P807" s="1787">
        <f t="shared" si="36"/>
        <v>0</v>
      </c>
      <c r="Q807" s="1782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70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8"/>
      <c r="M808" s="1787">
        <f t="shared" si="35"/>
        <v>0</v>
      </c>
      <c r="N808" s="1787">
        <f t="shared" si="36"/>
        <v>0</v>
      </c>
      <c r="O808" s="1787">
        <f t="shared" si="36"/>
        <v>0</v>
      </c>
      <c r="P808" s="1787">
        <f t="shared" si="36"/>
        <v>0</v>
      </c>
      <c r="Q808" s="1782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70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8"/>
      <c r="M809" s="1788">
        <f t="shared" si="35"/>
        <v>0</v>
      </c>
      <c r="N809" s="1788">
        <f t="shared" si="36"/>
        <v>0</v>
      </c>
      <c r="O809" s="1788">
        <f t="shared" si="36"/>
        <v>0</v>
      </c>
      <c r="P809" s="1788">
        <f t="shared" si="36"/>
        <v>0</v>
      </c>
      <c r="Q809" s="1785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1" t="s">
        <v>342</v>
      </c>
      <c r="B810" s="970"/>
      <c r="C810" s="972">
        <f>C20-C31</f>
        <v>100</v>
      </c>
      <c r="D810" s="972">
        <f>D20-D31</f>
        <v>518</v>
      </c>
      <c r="E810" s="972">
        <f>E20-E31</f>
        <v>11543</v>
      </c>
      <c r="F810" s="972">
        <f>F20-F31</f>
        <v>24379</v>
      </c>
      <c r="G810" s="965"/>
      <c r="H810" s="973">
        <f>C810*'Exp factors'!$D$71</f>
        <v>100</v>
      </c>
      <c r="I810" s="973">
        <f>D810*'Exp factors'!$D$71</f>
        <v>518</v>
      </c>
      <c r="J810" s="973">
        <f>E810*'Exp factors'!$D$71</f>
        <v>11543</v>
      </c>
      <c r="K810" s="973">
        <f>F810*'Exp factors'!$D$71</f>
        <v>24379</v>
      </c>
      <c r="L810" s="965"/>
      <c r="M810" s="973">
        <f>IF(H810="","",SUM(H810)-SUM(C810))</f>
        <v>0</v>
      </c>
      <c r="N810" s="973">
        <f>IF(I810="","",SUM(I810)-SUM(D810))</f>
        <v>0</v>
      </c>
      <c r="O810" s="973">
        <f>IF(J810="","",SUM(J810)-SUM(E810))</f>
        <v>0</v>
      </c>
      <c r="P810" s="973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70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6"/>
      <c r="H811" s="974">
        <f>SUM(H771:H775,H780:H784,H789:H809)</f>
        <v>0</v>
      </c>
      <c r="I811" s="974">
        <f>SUM(I771:I775,I780:I784,I789:I809)</f>
        <v>0</v>
      </c>
      <c r="J811" s="974">
        <f>SUM(J771:J775,J780:J784,J789:J809)</f>
        <v>0</v>
      </c>
      <c r="K811" s="974">
        <f>SUM(K771:K775,K780:K784,K789:K809)</f>
        <v>0</v>
      </c>
      <c r="L811" s="966"/>
      <c r="M811" s="974">
        <f>SUM(M771:M775,M780:M784,M789:M809)</f>
        <v>0</v>
      </c>
      <c r="N811" s="974">
        <f>SUM(N771:N775,N780:N784,N789:N809)</f>
        <v>0</v>
      </c>
      <c r="O811" s="974">
        <f>SUM(O771:O775,O780:O784,O789:O809)</f>
        <v>0</v>
      </c>
      <c r="P811" s="974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5" t="s">
        <v>344</v>
      </c>
      <c r="B812" s="970"/>
      <c r="C812" s="806"/>
      <c r="D812" s="806"/>
      <c r="E812" s="806"/>
      <c r="F812" s="806"/>
      <c r="G812" s="966"/>
      <c r="H812" s="976"/>
      <c r="I812" s="976"/>
      <c r="J812" s="976"/>
      <c r="K812" s="976"/>
      <c r="L812" s="966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5"/>
      <c r="B813" s="970"/>
      <c r="C813" s="885"/>
      <c r="D813" s="885"/>
      <c r="E813" s="885"/>
      <c r="F813" s="885"/>
      <c r="G813" s="966"/>
      <c r="H813" s="976"/>
      <c r="I813" s="976"/>
      <c r="J813" s="976"/>
      <c r="K813" s="976"/>
      <c r="L813" s="966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5"/>
      <c r="B814" s="970"/>
      <c r="C814" s="806"/>
      <c r="D814" s="806"/>
      <c r="E814" s="806"/>
      <c r="F814" s="806"/>
      <c r="G814" s="966"/>
      <c r="H814" s="976"/>
      <c r="I814" s="976"/>
      <c r="J814" s="976"/>
      <c r="K814" s="976"/>
      <c r="L814" s="966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5"/>
      <c r="B815" s="970"/>
      <c r="C815" s="806"/>
      <c r="D815" s="806"/>
      <c r="E815" s="806"/>
      <c r="F815" s="806"/>
      <c r="G815" s="966"/>
      <c r="H815" s="976"/>
      <c r="I815" s="976"/>
      <c r="J815" s="976"/>
      <c r="K815" s="976"/>
      <c r="L815" s="966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70"/>
      <c r="C816" s="898"/>
      <c r="D816" s="898"/>
      <c r="E816" s="898"/>
      <c r="F816" s="898"/>
      <c r="G816" s="720"/>
      <c r="H816" s="977"/>
      <c r="I816" s="977"/>
      <c r="J816" s="977"/>
      <c r="K816" s="977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8" t="s">
        <v>345</v>
      </c>
      <c r="B817" s="970"/>
      <c r="C817" s="806"/>
      <c r="D817" s="806"/>
      <c r="E817" s="806"/>
      <c r="F817" s="806"/>
      <c r="G817" s="966"/>
      <c r="H817" s="979"/>
      <c r="I817" s="979"/>
      <c r="J817" s="979"/>
      <c r="K817" s="979"/>
      <c r="L817" s="966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4" t="s">
        <v>19</v>
      </c>
      <c r="B818" s="970"/>
      <c r="C818" s="806"/>
      <c r="D818" s="806"/>
      <c r="E818" s="806"/>
      <c r="F818" s="806"/>
      <c r="G818" s="966"/>
      <c r="H818" s="979"/>
      <c r="I818" s="979"/>
      <c r="J818" s="979"/>
      <c r="K818" s="979"/>
      <c r="L818" s="966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2" t="s">
        <v>346</v>
      </c>
      <c r="B819" s="970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6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6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70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6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6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2" t="s">
        <v>348</v>
      </c>
      <c r="B821" s="970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70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2" t="s">
        <v>350</v>
      </c>
      <c r="B823" s="970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70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2" t="s">
        <v>352</v>
      </c>
      <c r="B825" s="970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70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2" t="s">
        <v>354</v>
      </c>
      <c r="B827" s="970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4" t="s">
        <v>20</v>
      </c>
      <c r="B828" s="970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6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70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80" t="str">
        <f>$A$236</f>
        <v>Maize: kg produced</v>
      </c>
      <c r="B831" s="970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6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6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6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6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70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70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70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70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80" t="str">
        <f>$A$299</f>
        <v>Cassava (fresh): no. local meas.</v>
      </c>
      <c r="B840" s="970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70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70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70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70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70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70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70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70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3" t="s">
        <v>644</v>
      </c>
      <c r="B849" s="970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70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70"/>
      <c r="C851" s="898">
        <f>SUM($C$446)</f>
        <v>6.7449445531637314E-2</v>
      </c>
      <c r="D851" s="898">
        <f>SUM($D$446)</f>
        <v>4.9054142204827136E-2</v>
      </c>
      <c r="E851" s="898">
        <f>SUM($E$446)</f>
        <v>4.1389432485322897E-2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-6.7449445531637314E-2</v>
      </c>
      <c r="N851" s="898">
        <f>SUM($N$446)</f>
        <v>-4.9054142204827136E-2</v>
      </c>
      <c r="O851" s="898">
        <f>SUM($O$446)</f>
        <v>-4.1389432485322897E-2</v>
      </c>
      <c r="P851" s="898">
        <f>SUM($P$446)</f>
        <v>0</v>
      </c>
      <c r="R851" s="27">
        <v>28</v>
      </c>
      <c r="S851" s="29">
        <f t="shared" si="38"/>
        <v>18</v>
      </c>
      <c r="T851" s="29">
        <f t="shared" si="37"/>
        <v>18</v>
      </c>
      <c r="U851" s="828">
        <v>852</v>
      </c>
      <c r="V851" s="29"/>
    </row>
    <row r="852" spans="1:22" ht="15.75" customHeight="1">
      <c r="A852" s="591" t="s">
        <v>21</v>
      </c>
      <c r="B852" s="970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18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0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18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70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18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70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18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70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18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70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70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79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70"/>
      <c r="C859" s="898">
        <f>SUM(C$463)</f>
        <v>0</v>
      </c>
      <c r="D859" s="898">
        <f t="shared" ref="D859:F859" si="45">SUM(D$463)</f>
        <v>0</v>
      </c>
      <c r="E859" s="898">
        <f t="shared" si="45"/>
        <v>0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79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70"/>
      <c r="C860" s="898">
        <f>SUM(C$472)</f>
        <v>0</v>
      </c>
      <c r="D860" s="898">
        <f t="shared" ref="D860:F860" si="48">SUM(D$472)</f>
        <v>0</v>
      </c>
      <c r="E860" s="898">
        <f t="shared" si="48"/>
        <v>3.4637964774951076E-2</v>
      </c>
      <c r="F860" s="898">
        <f t="shared" si="48"/>
        <v>2.7710371819960861E-2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0</v>
      </c>
      <c r="N860" s="898">
        <f t="shared" ref="N860:P860" si="50">SUM(N$472)</f>
        <v>0</v>
      </c>
      <c r="O860" s="898">
        <f t="shared" si="50"/>
        <v>-3.4637964774951076E-2</v>
      </c>
      <c r="P860" s="898">
        <f t="shared" si="50"/>
        <v>-2.7710371819960861E-2</v>
      </c>
      <c r="Q860" s="1782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70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85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70"/>
      <c r="C862" s="898">
        <f>SUM(C$490)</f>
        <v>0</v>
      </c>
      <c r="D862" s="898">
        <f t="shared" ref="D862:F862" si="54">SUM(D$490)</f>
        <v>0</v>
      </c>
      <c r="E862" s="898">
        <f t="shared" si="54"/>
        <v>0</v>
      </c>
      <c r="F862" s="898">
        <f t="shared" si="54"/>
        <v>0</v>
      </c>
      <c r="G862" s="720"/>
      <c r="H862" s="898" t="e">
        <f>SUM(H$490)</f>
        <v>#VALUE!</v>
      </c>
      <c r="I862" s="898" t="e">
        <f t="shared" ref="I862:K862" si="55">SUM(I$490)</f>
        <v>#VALUE!</v>
      </c>
      <c r="J862" s="898" t="e">
        <f t="shared" si="55"/>
        <v>#VALUE!</v>
      </c>
      <c r="K862" s="898" t="e">
        <f t="shared" si="55"/>
        <v>#VALUE!</v>
      </c>
      <c r="L862" s="720"/>
      <c r="M862" s="898" t="e">
        <f>SUM(M$490)</f>
        <v>#VALUE!</v>
      </c>
      <c r="N862" s="898" t="e">
        <f t="shared" ref="N862:P862" si="56">SUM(N$490)</f>
        <v>#VALUE!</v>
      </c>
      <c r="O862" s="898" t="e">
        <f t="shared" si="56"/>
        <v>#VALUE!</v>
      </c>
      <c r="P862" s="898" t="e">
        <f t="shared" si="56"/>
        <v>#VALUE!</v>
      </c>
      <c r="Q862" s="1785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70"/>
      <c r="C863" s="898">
        <f>SUM(C$499)</f>
        <v>0</v>
      </c>
      <c r="D863" s="898">
        <f t="shared" ref="D863:F863" si="58">SUM(D$499)</f>
        <v>3.6164383561643827E-3</v>
      </c>
      <c r="E863" s="898">
        <f t="shared" si="58"/>
        <v>3.6164383561643827E-3</v>
      </c>
      <c r="F863" s="898">
        <f t="shared" si="58"/>
        <v>1.1572602739726025E-2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-3.6164383561643827E-3</v>
      </c>
      <c r="O863" s="898">
        <f t="shared" si="60"/>
        <v>-3.6164383561643827E-3</v>
      </c>
      <c r="P863" s="898">
        <f t="shared" si="60"/>
        <v>-1.1572602739726025E-2</v>
      </c>
      <c r="Q863" s="1782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70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8.923679060665362E-3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-8.923679060665362E-3</v>
      </c>
      <c r="Q864" s="1782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70"/>
      <c r="C865" s="898">
        <f>SUM(C$511)</f>
        <v>0</v>
      </c>
      <c r="D865" s="898">
        <f t="shared" ref="D865:F865" si="64">SUM(D$511)</f>
        <v>0</v>
      </c>
      <c r="E865" s="898">
        <f t="shared" si="64"/>
        <v>0</v>
      </c>
      <c r="F865" s="898">
        <f t="shared" si="64"/>
        <v>0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0</v>
      </c>
      <c r="N865" s="898">
        <f t="shared" ref="N865:P865" si="66">SUM(N$511)</f>
        <v>0</v>
      </c>
      <c r="O865" s="898">
        <f t="shared" si="66"/>
        <v>0</v>
      </c>
      <c r="P865" s="898">
        <f t="shared" si="66"/>
        <v>0</v>
      </c>
      <c r="Q865" s="1786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70"/>
      <c r="C866" s="898">
        <f>SUM(C$517)</f>
        <v>0</v>
      </c>
      <c r="D866" s="898">
        <f t="shared" ref="D866:F866" si="67">SUM(D$517)</f>
        <v>0</v>
      </c>
      <c r="E866" s="898">
        <f t="shared" si="67"/>
        <v>0</v>
      </c>
      <c r="F866" s="898">
        <f t="shared" si="67"/>
        <v>0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0</v>
      </c>
      <c r="N866" s="898">
        <f t="shared" ref="N866:P866" si="69">SUM(N$517)</f>
        <v>0</v>
      </c>
      <c r="O866" s="898">
        <f t="shared" si="69"/>
        <v>0</v>
      </c>
      <c r="P866" s="898">
        <f t="shared" si="69"/>
        <v>0</v>
      </c>
      <c r="Q866" s="1786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70"/>
      <c r="C867" s="898">
        <f>SUM(C$523)</f>
        <v>0</v>
      </c>
      <c r="D867" s="898">
        <f t="shared" ref="D867:F867" si="70">SUM(D$523)</f>
        <v>0</v>
      </c>
      <c r="E867" s="898">
        <f t="shared" si="70"/>
        <v>0</v>
      </c>
      <c r="F867" s="898">
        <f t="shared" si="70"/>
        <v>0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0</v>
      </c>
      <c r="N867" s="898">
        <f t="shared" ref="N867:P867" si="72">SUM(N$523)</f>
        <v>0</v>
      </c>
      <c r="O867" s="898">
        <f t="shared" si="72"/>
        <v>0</v>
      </c>
      <c r="P867" s="898">
        <f t="shared" si="72"/>
        <v>0</v>
      </c>
      <c r="Q867" s="1782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70"/>
      <c r="C868" s="898">
        <f>SUM(C$529)</f>
        <v>0</v>
      </c>
      <c r="D868" s="898">
        <f t="shared" ref="D868:F868" si="73">SUM(D$529)</f>
        <v>0</v>
      </c>
      <c r="E868" s="898">
        <f t="shared" si="73"/>
        <v>0</v>
      </c>
      <c r="F868" s="898">
        <f t="shared" si="73"/>
        <v>0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0</v>
      </c>
      <c r="O868" s="898">
        <f t="shared" si="75"/>
        <v>0</v>
      </c>
      <c r="P868" s="898">
        <f t="shared" si="75"/>
        <v>0</v>
      </c>
      <c r="Q868" s="1782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70"/>
      <c r="C869" s="898">
        <f>SUM(C$535)</f>
        <v>0</v>
      </c>
      <c r="D869" s="898">
        <f t="shared" ref="D869:F869" si="76">SUM(D$535)</f>
        <v>0</v>
      </c>
      <c r="E869" s="898">
        <f t="shared" si="76"/>
        <v>0</v>
      </c>
      <c r="F869" s="898">
        <f t="shared" si="76"/>
        <v>0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0</v>
      </c>
      <c r="N869" s="898">
        <f t="shared" ref="N869:P869" si="78">SUM(N$535)</f>
        <v>0</v>
      </c>
      <c r="O869" s="898">
        <f t="shared" si="78"/>
        <v>0</v>
      </c>
      <c r="P869" s="898">
        <f t="shared" si="78"/>
        <v>0</v>
      </c>
      <c r="Q869" s="1782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70"/>
      <c r="C870" s="898">
        <f>SUM(C$541)</f>
        <v>0</v>
      </c>
      <c r="D870" s="898">
        <f t="shared" ref="D870:F870" si="79">SUM(D$541)</f>
        <v>0</v>
      </c>
      <c r="E870" s="898">
        <f t="shared" si="79"/>
        <v>0</v>
      </c>
      <c r="F870" s="898">
        <f t="shared" si="79"/>
        <v>0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0</v>
      </c>
      <c r="N870" s="898">
        <f t="shared" ref="N870:P870" si="81">SUM(N$541)</f>
        <v>0</v>
      </c>
      <c r="O870" s="898">
        <f t="shared" si="81"/>
        <v>0</v>
      </c>
      <c r="P870" s="898">
        <f t="shared" si="81"/>
        <v>0</v>
      </c>
      <c r="Q870" s="1782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70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85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Irish Potatoes - unit</v>
      </c>
      <c r="B872" s="970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82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70"/>
      <c r="C873" s="898">
        <f>SUM(C$559)</f>
        <v>0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0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0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0</v>
      </c>
      <c r="Q873" s="1782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70"/>
      <c r="C874" s="898">
        <f>SUM(C$565)</f>
        <v>0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0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85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70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85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70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 t="e">
        <f>SUM(H$577)</f>
        <v>#DIV/0!</v>
      </c>
      <c r="I876" s="898" t="e">
        <f t="shared" ref="I876:K876" si="98">SUM(I$577)</f>
        <v>#DIV/0!</v>
      </c>
      <c r="J876" s="898" t="e">
        <f t="shared" si="98"/>
        <v>#DIV/0!</v>
      </c>
      <c r="K876" s="898" t="e">
        <f t="shared" si="98"/>
        <v>#DIV/0!</v>
      </c>
      <c r="L876" s="720"/>
      <c r="M876" s="898" t="e">
        <f>SUM(M$577)</f>
        <v>#DIV/0!</v>
      </c>
      <c r="N876" s="898" t="e">
        <f t="shared" ref="N876:P876" si="99">SUM(N$577)</f>
        <v>#DIV/0!</v>
      </c>
      <c r="O876" s="898" t="e">
        <f t="shared" si="99"/>
        <v>#DIV/0!</v>
      </c>
      <c r="P876" s="898" t="e">
        <f t="shared" si="99"/>
        <v>#DIV/0!</v>
      </c>
      <c r="Q876" s="1782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70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82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70"/>
      <c r="C878" s="898">
        <f>SUM(C$589)</f>
        <v>0</v>
      </c>
      <c r="D878" s="898">
        <f t="shared" ref="D878:F878" si="103">SUM(D$589)</f>
        <v>0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0</v>
      </c>
      <c r="N878" s="898">
        <f t="shared" ref="N878:P878" si="105">SUM(N$589)</f>
        <v>0</v>
      </c>
      <c r="O878" s="898">
        <f t="shared" si="105"/>
        <v>0</v>
      </c>
      <c r="P878" s="898">
        <f t="shared" si="105"/>
        <v>0</v>
      </c>
      <c r="Q878" s="1782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70"/>
      <c r="C879" s="898">
        <f>SUM(C$596)</f>
        <v>0</v>
      </c>
      <c r="D879" s="898">
        <f t="shared" ref="D879:F879" si="106">SUM(D$596)</f>
        <v>0</v>
      </c>
      <c r="E879" s="898">
        <f t="shared" si="106"/>
        <v>0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0</v>
      </c>
      <c r="N879" s="898">
        <f t="shared" ref="N879:P879" si="108">SUM(N$596)</f>
        <v>0</v>
      </c>
      <c r="O879" s="898">
        <f t="shared" si="108"/>
        <v>0</v>
      </c>
      <c r="P879" s="898">
        <f t="shared" si="108"/>
        <v>0</v>
      </c>
      <c r="Q879" s="1782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70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82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70"/>
      <c r="C881" s="898">
        <f>SUM(C$608)</f>
        <v>0</v>
      </c>
      <c r="D881" s="898">
        <f t="shared" ref="D881:F881" si="112">SUM(D$608)</f>
        <v>0</v>
      </c>
      <c r="E881" s="898">
        <f t="shared" si="112"/>
        <v>0</v>
      </c>
      <c r="F881" s="898">
        <f t="shared" si="112"/>
        <v>0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0</v>
      </c>
      <c r="N881" s="898">
        <f t="shared" ref="N881:P881" si="114">SUM(N$608)</f>
        <v>0</v>
      </c>
      <c r="O881" s="898">
        <f t="shared" si="114"/>
        <v>0</v>
      </c>
      <c r="P881" s="898">
        <f t="shared" si="114"/>
        <v>0</v>
      </c>
      <c r="Q881" s="1786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70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86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70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82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70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82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70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82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80" t="str">
        <f>$A$635</f>
        <v>Other purchase -- see Data 4</v>
      </c>
      <c r="B886" s="970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85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70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70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70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70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70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70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6" t="str">
        <f>$A$681</f>
        <v>Relief: Under 5 supplementary feeding</v>
      </c>
      <c r="B893" s="970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70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70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70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70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70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70"/>
      <c r="C899" s="898">
        <f>SUM($C$819:$C$898)</f>
        <v>0.47773091976516646</v>
      </c>
      <c r="D899" s="898">
        <f>SUM($D$819:$D$898)</f>
        <v>0.54242514677103726</v>
      </c>
      <c r="E899" s="898">
        <f>SUM($E$819:$E$898)</f>
        <v>0.84794292237442925</v>
      </c>
      <c r="F899" s="898">
        <f>SUM($F$819:$F$898)</f>
        <v>1.1143570123939988</v>
      </c>
      <c r="G899" s="720"/>
      <c r="H899" s="898" t="e">
        <f>SUM($H$819:$H$898)</f>
        <v>#VALUE!</v>
      </c>
      <c r="I899" s="898" t="e">
        <f>SUM($I$819:$I$898)</f>
        <v>#VALUE!</v>
      </c>
      <c r="J899" s="898" t="e">
        <f>SUM($J$819:$J$898)</f>
        <v>#VALUE!</v>
      </c>
      <c r="K899" s="898" t="e">
        <f>SUM($K$819:$K$898)</f>
        <v>#VALUE!</v>
      </c>
      <c r="L899" s="720"/>
      <c r="M899" s="898" t="e">
        <f>SUM($M$819:$M$898)</f>
        <v>#VALUE!</v>
      </c>
      <c r="N899" s="898" t="e">
        <f>SUM($N$819:$N$898)</f>
        <v>#VALUE!</v>
      </c>
      <c r="O899" s="898" t="e">
        <f>SUM($O$819:$O$898)</f>
        <v>#VALUE!</v>
      </c>
      <c r="P899" s="898" t="e">
        <f>SUM($P$819:$P$898)</f>
        <v>#VALUE!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70"/>
      <c r="C900" s="981">
        <f>SUMPRODUCT(C858:C886,$S858:$S886)</f>
        <v>0</v>
      </c>
      <c r="D900" s="981">
        <f>SUMPRODUCT(D858:D886,$S858:$S886)</f>
        <v>0</v>
      </c>
      <c r="E900" s="981">
        <f>SUMPRODUCT(E858:E886,$S858:$S886)</f>
        <v>0</v>
      </c>
      <c r="F900" s="981">
        <f>SUMPRODUCT(F858:F886,$S858:$S886)</f>
        <v>0</v>
      </c>
      <c r="G900" s="720"/>
      <c r="H900" s="981" t="e">
        <f>SUMPRODUCT(H858:H886,$S858:$S886)</f>
        <v>#VALUE!</v>
      </c>
      <c r="I900" s="981" t="e">
        <f>SUMPRODUCT(I858:I886,$S858:$S886)</f>
        <v>#VALUE!</v>
      </c>
      <c r="J900" s="981" t="e">
        <f>SUMPRODUCT(J858:J886,$S858:$S886)</f>
        <v>#VALUE!</v>
      </c>
      <c r="K900" s="981" t="e">
        <f>SUMPRODUCT(K858:K886,$S858:$S886)</f>
        <v>#VALUE!</v>
      </c>
      <c r="L900" s="720"/>
      <c r="M900" s="981" t="e">
        <f>SUMPRODUCT(M858:M886,$S858:$S886)</f>
        <v>#VALUE!</v>
      </c>
      <c r="N900" s="981" t="e">
        <f>SUMPRODUCT(N858:N886,$S858:$S886)</f>
        <v>#VALUE!</v>
      </c>
      <c r="O900" s="981" t="e">
        <f>SUMPRODUCT(O858:O886,$S858:$S886)</f>
        <v>#VALUE!</v>
      </c>
      <c r="P900" s="981" t="e">
        <f>SUMPRODUCT(P858:P886,$S858:$S886)</f>
        <v>#VALUE!</v>
      </c>
      <c r="R900" s="27"/>
      <c r="S900" s="29"/>
      <c r="T900" s="29"/>
      <c r="U900" s="828">
        <v>901</v>
      </c>
      <c r="V900" s="29"/>
    </row>
    <row r="901" spans="1:22" ht="15.75" customHeight="1">
      <c r="A901" s="1163" t="s">
        <v>357</v>
      </c>
      <c r="B901" s="970"/>
      <c r="C901" s="885"/>
      <c r="D901" s="885"/>
      <c r="E901" s="885"/>
      <c r="F901" s="885"/>
      <c r="G901" s="970"/>
      <c r="H901" s="885"/>
      <c r="I901" s="885"/>
      <c r="J901" s="885"/>
      <c r="K901" s="885"/>
      <c r="L901" s="970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4" t="s">
        <v>25</v>
      </c>
      <c r="B902" s="970"/>
      <c r="C902" s="885"/>
      <c r="D902" s="885"/>
      <c r="E902" s="885"/>
      <c r="F902" s="885"/>
      <c r="G902" s="970"/>
      <c r="H902" s="885"/>
      <c r="I902" s="885"/>
      <c r="J902" s="885"/>
      <c r="K902" s="885"/>
      <c r="L902" s="970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2" t="s">
        <v>358</v>
      </c>
      <c r="B903" s="970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70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70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70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70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70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70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70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70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2" t="s">
        <v>361</v>
      </c>
      <c r="B906" s="970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70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70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70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70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70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70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70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70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2" t="s">
        <v>364</v>
      </c>
      <c r="B909" s="970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70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70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70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70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70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70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70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70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2" t="s">
        <v>367</v>
      </c>
      <c r="B912" s="970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70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70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70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70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70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70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70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70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70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70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70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70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70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70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70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70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70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4" t="s">
        <v>26</v>
      </c>
      <c r="B918" s="970"/>
      <c r="C918" s="970"/>
      <c r="D918" s="970"/>
      <c r="E918" s="970"/>
      <c r="F918" s="970"/>
      <c r="G918" s="970"/>
      <c r="H918" s="970"/>
      <c r="I918" s="970"/>
      <c r="J918" s="970"/>
      <c r="K918" s="970"/>
      <c r="L918" s="970"/>
      <c r="M918" s="970"/>
      <c r="N918" s="970"/>
      <c r="O918" s="970"/>
      <c r="P918" s="970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2" t="str">
        <f>$A$184</f>
        <v>Pig sales: no. sold</v>
      </c>
      <c r="B919" s="970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70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70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70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70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70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70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70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70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70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70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70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70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70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70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70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70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70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70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70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70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70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70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70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70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70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70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70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70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70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4" t="s">
        <v>27</v>
      </c>
      <c r="B929" s="970"/>
      <c r="C929" s="970"/>
      <c r="D929" s="970"/>
      <c r="E929" s="970"/>
      <c r="F929" s="970"/>
      <c r="G929" s="970"/>
      <c r="H929" s="970"/>
      <c r="I929" s="970"/>
      <c r="J929" s="970"/>
      <c r="K929" s="970"/>
      <c r="L929" s="970"/>
      <c r="M929" s="970"/>
      <c r="N929" s="970"/>
      <c r="O929" s="970"/>
      <c r="P929" s="970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70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70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70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70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70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70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80" t="str">
        <f>$A$243</f>
        <v>Sorghum: kg produced</v>
      </c>
      <c r="B932" s="970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70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70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70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70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70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70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70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70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70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70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70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70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70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70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70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70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70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70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70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70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70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70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70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80" t="str">
        <f>$A$299</f>
        <v>Cassava (fresh): no. local meas.</v>
      </c>
      <c r="B940" s="970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70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70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70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70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70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70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70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70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70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70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70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70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70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70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70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70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70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70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70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70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70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70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70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70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70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70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80" t="str">
        <f>$A$391</f>
        <v>Main cashcrop kg sold</v>
      </c>
      <c r="B949" s="970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70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70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70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70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70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70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70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70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70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70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70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70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70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70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70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70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70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70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70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70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70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70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70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70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70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70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70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70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70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70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70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70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3" t="s">
        <v>644</v>
      </c>
      <c r="B960" s="970"/>
      <c r="C960" s="970"/>
      <c r="D960" s="970"/>
      <c r="E960" s="970"/>
      <c r="F960" s="970"/>
      <c r="G960" s="970"/>
      <c r="H960" s="970"/>
      <c r="I960" s="970"/>
      <c r="J960" s="970"/>
      <c r="K960" s="970"/>
      <c r="L960" s="970"/>
      <c r="M960" s="970"/>
      <c r="N960" s="970"/>
      <c r="O960" s="970"/>
      <c r="P960" s="970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4"/>
      <c r="C961" s="1166">
        <f>C434</f>
        <v>0</v>
      </c>
      <c r="D961" s="1166">
        <f>D434</f>
        <v>0</v>
      </c>
      <c r="E961" s="1166">
        <f>E434</f>
        <v>0</v>
      </c>
      <c r="F961" s="1166">
        <f>F434</f>
        <v>0</v>
      </c>
      <c r="G961" s="1165"/>
      <c r="H961" s="1166">
        <f>H434</f>
        <v>0</v>
      </c>
      <c r="I961" s="1166">
        <f>I434</f>
        <v>0</v>
      </c>
      <c r="J961" s="1166">
        <f>J434</f>
        <v>0</v>
      </c>
      <c r="K961" s="1166">
        <f>K434</f>
        <v>0</v>
      </c>
      <c r="L961" s="1165"/>
      <c r="M961" s="1166">
        <f>M434</f>
        <v>0</v>
      </c>
      <c r="N961" s="1166">
        <f>N434</f>
        <v>0</v>
      </c>
      <c r="O961" s="1166">
        <f>O434</f>
        <v>0</v>
      </c>
      <c r="P961" s="1166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4"/>
      <c r="C962" s="1167">
        <f>C444</f>
        <v>0</v>
      </c>
      <c r="D962" s="1167">
        <f>D444</f>
        <v>0</v>
      </c>
      <c r="E962" s="1167">
        <f>E444</f>
        <v>0</v>
      </c>
      <c r="F962" s="1167">
        <f>F444</f>
        <v>0</v>
      </c>
      <c r="G962" s="1165"/>
      <c r="H962" s="1167">
        <f>H444</f>
        <v>0</v>
      </c>
      <c r="I962" s="1167">
        <f>I444</f>
        <v>0</v>
      </c>
      <c r="J962" s="1167">
        <f>J444</f>
        <v>0</v>
      </c>
      <c r="K962" s="1167">
        <f>K444</f>
        <v>0</v>
      </c>
      <c r="L962" s="1165"/>
      <c r="M962" s="1167">
        <f>M444</f>
        <v>0</v>
      </c>
      <c r="N962" s="1167">
        <f>N444</f>
        <v>0</v>
      </c>
      <c r="O962" s="1167">
        <f>O444</f>
        <v>0</v>
      </c>
      <c r="P962" s="1167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4" t="s">
        <v>371</v>
      </c>
      <c r="B963" s="970"/>
      <c r="C963" s="970"/>
      <c r="D963" s="970"/>
      <c r="E963" s="970"/>
      <c r="F963" s="970"/>
      <c r="G963" s="970"/>
      <c r="H963" s="970"/>
      <c r="I963" s="970"/>
      <c r="J963" s="970"/>
      <c r="K963" s="970"/>
      <c r="L963" s="970"/>
      <c r="M963" s="970"/>
      <c r="N963" s="970"/>
      <c r="O963" s="970"/>
      <c r="P963" s="970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80" t="str">
        <f>$A$702</f>
        <v>Agricultural cash income -- see Data2</v>
      </c>
      <c r="B964" s="970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70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70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80" t="str">
        <f>$A$708</f>
        <v>Construction cash income -- see Data2</v>
      </c>
      <c r="B965" s="970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70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70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80" t="str">
        <f>$A$714</f>
        <v>Domestic work cash income -- see Data2</v>
      </c>
      <c r="B966" s="970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70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70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70"/>
      <c r="C967" s="970"/>
      <c r="D967" s="970"/>
      <c r="E967" s="970"/>
      <c r="F967" s="970"/>
      <c r="G967" s="970"/>
      <c r="H967" s="970"/>
      <c r="I967" s="970"/>
      <c r="J967" s="970"/>
      <c r="K967" s="970"/>
      <c r="L967" s="970"/>
      <c r="M967" s="970"/>
      <c r="N967" s="970"/>
      <c r="O967" s="970"/>
      <c r="P967" s="970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80" t="str">
        <f>$A$720</f>
        <v>Labour migration(formal employment): no. people per HH</v>
      </c>
      <c r="B968" s="970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70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70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80" t="str">
        <f>$A$732</f>
        <v>Formal Employment (conservancies, etc.)</v>
      </c>
      <c r="B969" s="970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70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70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4" t="s">
        <v>373</v>
      </c>
      <c r="B970" s="970"/>
      <c r="C970" s="970"/>
      <c r="D970" s="970"/>
      <c r="E970" s="970"/>
      <c r="F970" s="970"/>
      <c r="G970" s="970"/>
      <c r="H970" s="970"/>
      <c r="I970" s="970"/>
      <c r="J970" s="970"/>
      <c r="K970" s="970"/>
      <c r="L970" s="970"/>
      <c r="M970" s="970"/>
      <c r="N970" s="970"/>
      <c r="O970" s="970"/>
      <c r="P970" s="970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70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70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70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80" t="str">
        <f>$A$749</f>
        <v>Self-employment -- see Data2</v>
      </c>
      <c r="B972" s="970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70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70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4" t="s">
        <v>374</v>
      </c>
      <c r="B973" s="970"/>
      <c r="C973" s="970"/>
      <c r="D973" s="970"/>
      <c r="E973" s="970"/>
      <c r="F973" s="970"/>
      <c r="G973" s="970"/>
      <c r="H973" s="970"/>
      <c r="I973" s="970"/>
      <c r="J973" s="970"/>
      <c r="K973" s="970"/>
      <c r="L973" s="970"/>
      <c r="M973" s="970"/>
      <c r="N973" s="970"/>
      <c r="O973" s="970"/>
      <c r="P973" s="970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70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70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70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3" t="s">
        <v>645</v>
      </c>
      <c r="B975" s="970"/>
      <c r="C975" s="970"/>
      <c r="D975" s="970"/>
      <c r="E975" s="970"/>
      <c r="F975" s="970"/>
      <c r="G975" s="970"/>
      <c r="H975" s="970"/>
      <c r="I975" s="970"/>
      <c r="J975" s="970"/>
      <c r="K975" s="970"/>
      <c r="L975" s="970"/>
      <c r="M975" s="970"/>
      <c r="N975" s="970"/>
      <c r="O975" s="970"/>
      <c r="P975" s="970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70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70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70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70"/>
      <c r="C977" s="970"/>
      <c r="D977" s="970"/>
      <c r="E977" s="970"/>
      <c r="F977" s="970"/>
      <c r="G977" s="970"/>
      <c r="H977" s="970"/>
      <c r="I977" s="970"/>
      <c r="J977" s="970"/>
      <c r="K977" s="970"/>
      <c r="L977" s="970"/>
      <c r="M977" s="970"/>
      <c r="N977" s="970"/>
      <c r="O977" s="970"/>
      <c r="P977" s="970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70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70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70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4" t="s">
        <v>477</v>
      </c>
      <c r="B979" s="970"/>
      <c r="C979" s="970"/>
      <c r="D979" s="970"/>
      <c r="E979" s="970"/>
      <c r="F979" s="970"/>
      <c r="G979" s="970"/>
      <c r="H979" s="970"/>
      <c r="I979" s="970"/>
      <c r="J979" s="970"/>
      <c r="K979" s="970"/>
      <c r="L979" s="970"/>
      <c r="M979" s="970"/>
      <c r="N979" s="970"/>
      <c r="O979" s="970"/>
      <c r="P979" s="970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70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70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70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70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70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70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70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70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70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70"/>
      <c r="C983" s="970"/>
      <c r="D983" s="970"/>
      <c r="E983" s="970"/>
      <c r="F983" s="970"/>
      <c r="G983" s="970"/>
      <c r="H983" s="970"/>
      <c r="I983" s="970"/>
      <c r="J983" s="970"/>
      <c r="K983" s="970"/>
      <c r="L983" s="970"/>
      <c r="M983" s="970"/>
      <c r="N983" s="970"/>
      <c r="O983" s="970"/>
      <c r="P983" s="970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70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70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70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2"/>
      <c r="B985" s="970"/>
      <c r="C985" s="970"/>
      <c r="D985" s="970"/>
      <c r="E985" s="970"/>
      <c r="F985" s="970"/>
      <c r="G985" s="970"/>
      <c r="H985" s="983"/>
      <c r="I985" s="983"/>
      <c r="J985" s="983"/>
      <c r="K985" s="983"/>
      <c r="L985" s="970"/>
      <c r="M985" s="970"/>
      <c r="N985" s="970"/>
      <c r="O985" s="970"/>
      <c r="P985" s="970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4" t="s">
        <v>378</v>
      </c>
      <c r="B986" s="970"/>
      <c r="C986" s="806"/>
      <c r="D986" s="806"/>
      <c r="E986" s="806"/>
      <c r="F986" s="806"/>
      <c r="G986" s="966"/>
      <c r="H986" s="979"/>
      <c r="I986" s="979"/>
      <c r="J986" s="979"/>
      <c r="K986" s="979"/>
      <c r="L986" s="966"/>
      <c r="M986" s="806"/>
      <c r="N986" s="806"/>
      <c r="O986" s="806"/>
      <c r="P986" s="806"/>
      <c r="Q986" s="1789" t="s">
        <v>1107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70"/>
      <c r="C987" s="569">
        <f>DSUM($C$4:$Q$772,C$4,$Q$986:$Q$987)</f>
        <v>0</v>
      </c>
      <c r="D987" s="569">
        <f t="shared" ref="D987:F987" si="134">DSUM($C$4:$Q$772,D$4,$Q$986:$Q$987)</f>
        <v>0</v>
      </c>
      <c r="E987" s="569">
        <f t="shared" si="134"/>
        <v>0</v>
      </c>
      <c r="F987" s="569">
        <f t="shared" si="134"/>
        <v>0</v>
      </c>
      <c r="G987" s="970"/>
      <c r="H987" s="974">
        <f>C1064*(365*C1037*C1038*C1039)</f>
        <v>0</v>
      </c>
      <c r="I987" s="974">
        <f>E1064*(365*E1037*E1038*E1039)</f>
        <v>0</v>
      </c>
      <c r="J987" s="974">
        <f>H1064*(365*H1037*H1038*H1039)</f>
        <v>0</v>
      </c>
      <c r="K987" s="974">
        <f>J1064*(365*J1037*J1038*J1039)</f>
        <v>0</v>
      </c>
      <c r="L987" s="970"/>
      <c r="M987" s="974">
        <f>H987-C987</f>
        <v>0</v>
      </c>
      <c r="N987" s="974">
        <f>I987-D987</f>
        <v>0</v>
      </c>
      <c r="O987" s="974">
        <f>J987-E987</f>
        <v>0</v>
      </c>
      <c r="P987" s="974">
        <f>K987-F987</f>
        <v>0</v>
      </c>
      <c r="Q987" s="1789" t="s">
        <v>1106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70"/>
      <c r="C988" s="569">
        <f>DSUM($C$4:$Q$772,C$4,$Q$988:$Q$989)</f>
        <v>0</v>
      </c>
      <c r="D988" s="569">
        <f t="shared" ref="D988:F988" si="135">DSUM($C$4:$Q$772,D$4,$Q$988:$Q$989)</f>
        <v>0</v>
      </c>
      <c r="E988" s="569">
        <f t="shared" si="135"/>
        <v>0</v>
      </c>
      <c r="F988" s="569">
        <f t="shared" si="135"/>
        <v>0</v>
      </c>
      <c r="G988" s="970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70"/>
      <c r="M988" s="569">
        <f>DSUM($C$4:$Q$772,11,$Q$988:$Q$989)</f>
        <v>0</v>
      </c>
      <c r="N988" s="569">
        <f>DSUM($C$4:$Q$772,12,$Q$988:$Q$989)</f>
        <v>0</v>
      </c>
      <c r="O988" s="569">
        <f>DSUM($C$4:$Q$772,13,$Q$988:$Q$989)</f>
        <v>0</v>
      </c>
      <c r="P988" s="569">
        <f>DSUM($C$4:$Q$772,14,$Q$988:$Q$989)</f>
        <v>0</v>
      </c>
      <c r="Q988" s="1790" t="s">
        <v>1107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70"/>
      <c r="C989" s="569">
        <f>DSUM($C$4:$Q$772,C$4,$Q$990:$Q$991)</f>
        <v>0</v>
      </c>
      <c r="D989" s="569">
        <f t="shared" ref="D989:F989" si="136">DSUM($C$4:$Q$772,D$4,$Q$990:$Q$991)</f>
        <v>72</v>
      </c>
      <c r="E989" s="569">
        <f t="shared" si="136"/>
        <v>372</v>
      </c>
      <c r="F989" s="569">
        <f t="shared" si="136"/>
        <v>648</v>
      </c>
      <c r="G989" s="970"/>
      <c r="H989" s="569" t="e">
        <f>DSUM($C$4:$Q$772,6,$Q$990:$Q$991)</f>
        <v>#DIV/0!</v>
      </c>
      <c r="I989" s="569" t="e">
        <f>DSUM($C$4:$Q$772,7,$Q$990:$Q$991)</f>
        <v>#DIV/0!</v>
      </c>
      <c r="J989" s="569" t="e">
        <f>DSUM($C$4:$Q$772,8,$Q$990:$Q$991)</f>
        <v>#DIV/0!</v>
      </c>
      <c r="K989" s="569" t="e">
        <f>DSUM($C$4:$Q$772,9,$Q$990:$Q$991)</f>
        <v>#DIV/0!</v>
      </c>
      <c r="L989" s="970"/>
      <c r="M989" s="569" t="e">
        <f>DSUM($C$4:$Q$772,11,$Q$990:$Q$991)</f>
        <v>#DIV/0!</v>
      </c>
      <c r="N989" s="569" t="e">
        <f>DSUM($C$4:$Q$772,12,$Q$990:$Q$991)</f>
        <v>#DIV/0!</v>
      </c>
      <c r="O989" s="569" t="e">
        <f>DSUM($C$4:$Q$772,13,$Q$990:$Q$991)</f>
        <v>#DIV/0!</v>
      </c>
      <c r="P989" s="569" t="e">
        <f>DSUM($C$4:$Q$772,14,$Q$990:$Q$991)</f>
        <v>#DIV/0!</v>
      </c>
      <c r="Q989" s="1790" t="s">
        <v>1108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70"/>
      <c r="C990" s="569">
        <f>DSUM($C$4:$Q$772,C$4,$Q$992:$Q$993)</f>
        <v>0</v>
      </c>
      <c r="D990" s="569">
        <f t="shared" ref="D990:F990" si="137">DSUM($C$4:$Q$772,D$4,$Q$992:$Q$993)</f>
        <v>0</v>
      </c>
      <c r="E990" s="569">
        <f t="shared" si="137"/>
        <v>0</v>
      </c>
      <c r="F990" s="569">
        <f t="shared" si="137"/>
        <v>0</v>
      </c>
      <c r="G990" s="970"/>
      <c r="H990" s="569" t="e">
        <f>DSUM($C$4:$Q$772,6,$Q$992:$Q$993)</f>
        <v>#VALUE!</v>
      </c>
      <c r="I990" s="569" t="e">
        <f>DSUM($C$4:$Q$772,7,$Q$992:$Q$993)</f>
        <v>#VALUE!</v>
      </c>
      <c r="J990" s="569" t="e">
        <f>DSUM($C$4:$Q$772,8,$Q$992:$Q$993)</f>
        <v>#VALUE!</v>
      </c>
      <c r="K990" s="569" t="e">
        <f>DSUM($C$4:$Q$772,9,$Q$992:$Q$993)</f>
        <v>#VALUE!</v>
      </c>
      <c r="L990" s="970"/>
      <c r="M990" s="569" t="e">
        <f>DSUM($C$4:$Q$772,11,$Q$992:$Q$993)</f>
        <v>#VALUE!</v>
      </c>
      <c r="N990" s="569" t="e">
        <f>DSUM($C$4:$Q$772,12,$Q$992:$Q$993)</f>
        <v>#VALUE!</v>
      </c>
      <c r="O990" s="569" t="e">
        <f>DSUM($C$4:$Q$772,13,$Q$992:$Q$993)</f>
        <v>#VALUE!</v>
      </c>
      <c r="P990" s="569" t="e">
        <f>DSUM($C$4:$Q$772,14,$Q$992:$Q$993)</f>
        <v>#VALUE!</v>
      </c>
      <c r="Q990" s="1791" t="s">
        <v>1107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70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6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6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91" t="s">
        <v>1109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70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6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6"/>
      <c r="M992" s="974">
        <f>SUM(M780,M789)</f>
        <v>0</v>
      </c>
      <c r="N992" s="974">
        <f>SUM(N780,N789)</f>
        <v>0</v>
      </c>
      <c r="O992" s="974">
        <f>SUM(O780,O789)</f>
        <v>0</v>
      </c>
      <c r="P992" s="974">
        <f>SUM(P780,P789)</f>
        <v>0</v>
      </c>
      <c r="Q992" s="1792" t="s">
        <v>1107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70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6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6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92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70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6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6"/>
      <c r="M994" s="974">
        <f>SUM(M798,M799)</f>
        <v>0</v>
      </c>
      <c r="N994" s="974">
        <f>SUM(N798,N799)</f>
        <v>0</v>
      </c>
      <c r="O994" s="974">
        <f>SUM(O798,O799)</f>
        <v>0</v>
      </c>
      <c r="P994" s="974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70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70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70"/>
      <c r="M995" s="974">
        <f>SUM(M800)</f>
        <v>0</v>
      </c>
      <c r="N995" s="974">
        <f>SUM(N800)</f>
        <v>0</v>
      </c>
      <c r="O995" s="974">
        <f>SUM(O800)</f>
        <v>0</v>
      </c>
      <c r="P995" s="974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70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70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70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70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70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70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70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70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70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70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70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70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70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70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70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70"/>
      <c r="C1001" s="569">
        <f>C984-SUM(C987:C1000)</f>
        <v>100</v>
      </c>
      <c r="D1001" s="569">
        <f>D984-SUM(D987:D1000)</f>
        <v>518</v>
      </c>
      <c r="E1001" s="569">
        <f>E984-SUM(E987:E1000)</f>
        <v>11543</v>
      </c>
      <c r="F1001" s="569">
        <f>F984-SUM(F987:F1000)</f>
        <v>24379</v>
      </c>
      <c r="G1001" s="970"/>
      <c r="H1001" s="569" t="e">
        <f>H984-SUM(H987:H1000)</f>
        <v>#DIV/0!</v>
      </c>
      <c r="I1001" s="569" t="e">
        <f>I984-SUM(I987:I1000)</f>
        <v>#DIV/0!</v>
      </c>
      <c r="J1001" s="569" t="e">
        <f>J984-SUM(J987:J1000)</f>
        <v>#DIV/0!</v>
      </c>
      <c r="K1001" s="569" t="e">
        <f>K984-SUM(K987:K1000)</f>
        <v>#DIV/0!</v>
      </c>
      <c r="L1001" s="970"/>
      <c r="M1001" s="569" t="e">
        <f>M984-SUM(M987:M1000)</f>
        <v>#DIV/0!</v>
      </c>
      <c r="N1001" s="569" t="e">
        <f t="shared" ref="N1001:P1001" si="148">N984-SUM(N987:N1000)</f>
        <v>#DIV/0!</v>
      </c>
      <c r="O1001" s="569" t="e">
        <f t="shared" si="148"/>
        <v>#DIV/0!</v>
      </c>
      <c r="P1001" s="569" t="e">
        <f t="shared" si="148"/>
        <v>#DIV/0!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70"/>
      <c r="C1002" s="970"/>
      <c r="D1002" s="970"/>
      <c r="E1002" s="970"/>
      <c r="F1002" s="970"/>
      <c r="G1002" s="970"/>
      <c r="H1002" s="983"/>
      <c r="I1002" s="983"/>
      <c r="J1002" s="983"/>
      <c r="K1002" s="983"/>
      <c r="L1002" s="970"/>
      <c r="M1002" s="970"/>
      <c r="N1002" s="970"/>
      <c r="O1002" s="970"/>
      <c r="P1002" s="970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70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70"/>
      <c r="H1003" s="974" t="e">
        <f>SUM(H987:H1002)</f>
        <v>#DIV/0!</v>
      </c>
      <c r="I1003" s="974" t="e">
        <f>SUM(I987:I1002)</f>
        <v>#DIV/0!</v>
      </c>
      <c r="J1003" s="974" t="e">
        <f>SUM(J987:J1002)</f>
        <v>#DIV/0!</v>
      </c>
      <c r="K1003" s="974" t="e">
        <f>SUM(K987:K1002)</f>
        <v>#DIV/0!</v>
      </c>
      <c r="L1003" s="970"/>
      <c r="M1003" s="885" t="e">
        <f>SUM(M987:M1002)</f>
        <v>#DIV/0!</v>
      </c>
      <c r="N1003" s="885" t="e">
        <f>SUM(N987:N1002)</f>
        <v>#DIV/0!</v>
      </c>
      <c r="O1003" s="885" t="e">
        <f>SUM(O987:O1002)</f>
        <v>#DIV/0!</v>
      </c>
      <c r="P1003" s="885" t="e">
        <f>SUM(P987:P1002)</f>
        <v>#DIV/0!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5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5" t="s">
        <v>383</v>
      </c>
      <c r="B1009" s="985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5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5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5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5"/>
      <c r="C1013" s="890">
        <f>SUM(C1012:F1012)</f>
        <v>0</v>
      </c>
      <c r="D1013" s="986"/>
      <c r="E1013" s="986"/>
      <c r="F1013" s="986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5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5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5"/>
      <c r="C1016" s="890">
        <f>SUM(C1015:F1015)</f>
        <v>0</v>
      </c>
      <c r="D1016" s="986"/>
      <c r="E1016" s="986"/>
      <c r="F1016" s="986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5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5" t="s">
        <v>391</v>
      </c>
      <c r="B1018" s="985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5"/>
      <c r="C1019" s="987">
        <f>C11</f>
        <v>0.11839530332681018</v>
      </c>
      <c r="D1019" s="987">
        <f>D11</f>
        <v>0.14799412915851273</v>
      </c>
      <c r="E1019" s="987">
        <f>E11</f>
        <v>0.29598825831702547</v>
      </c>
      <c r="F1019" s="987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5"/>
      <c r="C1020" s="988">
        <f>C21</f>
        <v>25</v>
      </c>
      <c r="D1020" s="988">
        <f>D21</f>
        <v>240</v>
      </c>
      <c r="E1020" s="988">
        <f>E21</f>
        <v>7940</v>
      </c>
      <c r="F1020" s="988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9" t="str">
        <f>"cost of 100% " &amp; $Q$1 &amp; " for Hh for year"</f>
        <v>cost of 100% kcal for Hh for year</v>
      </c>
      <c r="B1021" s="985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90" t="str">
        <f>"% " &amp; $Q$1 &amp; " purch with crop income"</f>
        <v>% kcal purch with crop income</v>
      </c>
      <c r="B1022" s="985"/>
      <c r="C1022" s="991" t="e">
        <f>C1020/C1021</f>
        <v>#DIV/0!</v>
      </c>
      <c r="D1022" s="991" t="e">
        <f>D1020/D1021</f>
        <v>#DIV/0!</v>
      </c>
      <c r="E1022" s="991" t="e">
        <f>E1020/E1021</f>
        <v>#DIV/0!</v>
      </c>
      <c r="F1022" s="991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90" t="str">
        <f>"total " &amp; $Q$1 &amp; " production"</f>
        <v>total kcal production</v>
      </c>
      <c r="B1023" s="985"/>
      <c r="C1023" s="991" t="e">
        <f>C1019+C1022</f>
        <v>#DIV/0!</v>
      </c>
      <c r="D1023" s="991" t="e">
        <f>D1019+D1022</f>
        <v>#DIV/0!</v>
      </c>
      <c r="E1023" s="991" t="e">
        <f>E1019+E1022</f>
        <v>#DIV/0!</v>
      </c>
      <c r="F1023" s="991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90" t="str">
        <f>"total " &amp; $Q$1 &amp; " production (adj.to HH size 6)"</f>
        <v>total kcal production (adj.to HH size 6)</v>
      </c>
      <c r="B1024" s="985"/>
      <c r="C1024" s="991" t="e">
        <f>C1023*C46/6</f>
        <v>#DIV/0!</v>
      </c>
      <c r="D1024" s="991" t="e">
        <f>D1023*D46/6</f>
        <v>#DIV/0!</v>
      </c>
      <c r="E1024" s="991" t="e">
        <f>E1023*E46/6</f>
        <v>#DIV/0!</v>
      </c>
      <c r="F1024" s="991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90" t="str">
        <f>"total " &amp; $Q$1 &amp; " production (HH size 6) per unit area"</f>
        <v>total kcal production (HH size 6) per unit area</v>
      </c>
      <c r="B1025" s="985"/>
      <c r="C1025" s="991" t="e">
        <f>C1024/SUM(C48)</f>
        <v>#DIV/0!</v>
      </c>
      <c r="D1025" s="991" t="e">
        <f>D1024/SUM(D48)</f>
        <v>#DIV/0!</v>
      </c>
      <c r="E1025" s="991" t="e">
        <f>E1024/SUM(E48)</f>
        <v>#DIV/0!</v>
      </c>
      <c r="F1025" s="991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5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5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2" t="s">
        <v>17</v>
      </c>
      <c r="B1029" s="985"/>
      <c r="C1029" s="993" t="str">
        <f>C1101</f>
        <v>VP</v>
      </c>
      <c r="D1029" s="612"/>
      <c r="E1029" s="993" t="str">
        <f>D1101</f>
        <v>P</v>
      </c>
      <c r="F1029" s="612"/>
      <c r="G1029" s="612"/>
      <c r="H1029" s="994" t="str">
        <f>E1101</f>
        <v>M</v>
      </c>
      <c r="I1029" s="611"/>
      <c r="J1029" s="994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5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5"/>
      <c r="C1031" s="890" t="e">
        <f>SUM(C989)+SUM(M989)</f>
        <v>#DIV/0!</v>
      </c>
      <c r="D1031" s="612"/>
      <c r="E1031" s="890" t="e">
        <f>SUM(D989)+SUM(N989)</f>
        <v>#DIV/0!</v>
      </c>
      <c r="F1031" s="612"/>
      <c r="G1031" s="612"/>
      <c r="H1031" s="890" t="e">
        <f>SUM(E989)+SUM(O989)</f>
        <v>#DIV/0!</v>
      </c>
      <c r="I1031" s="611"/>
      <c r="J1031" s="890" t="e">
        <f>SUM(F989)+SUM(P989)</f>
        <v>#DIV/0!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6" t="s">
        <v>673</v>
      </c>
      <c r="B1032" s="985"/>
      <c r="C1032" s="890">
        <f>SUMIF($Q$771:$Q$775,"mns",H$771:H$775)+SUMIF($Q$780:$Q$784,"mns",H$780:H$784)+SUMIF($Q$789:$Q$809,"mns",H$789:H$809)</f>
        <v>0</v>
      </c>
      <c r="D1032" s="985"/>
      <c r="E1032" s="890">
        <f>SUMIF($Q$771:$Q$775,"mns",I$771:I$775)+SUMIF($Q$780:$Q$784,"mns",I$780:I$784)+SUMIF($Q$789:$Q$809,"mns",I$789:I$809)</f>
        <v>0</v>
      </c>
      <c r="F1032" s="985"/>
      <c r="G1032" s="985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6" t="s">
        <v>674</v>
      </c>
      <c r="B1033" s="985"/>
      <c r="C1033" s="890">
        <f>SUMIF($Q$771:$Q$775,"des",H$771:H$775)+SUMIF($Q$780:$Q$784,"des",H$780:H$784)+SUMIF($Q$789:$Q$809,"des",H$789:H$809)</f>
        <v>0</v>
      </c>
      <c r="D1033" s="985"/>
      <c r="E1033" s="890">
        <f>SUMIF($Q$771:$Q$775,"des",I$771:I$775)+SUMIF($Q$780:$Q$784,"des",I$780:I$784)+SUMIF($Q$789:$Q$809,"des",I$789:I$809)</f>
        <v>0</v>
      </c>
      <c r="F1033" s="985"/>
      <c r="G1033" s="985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6"/>
      <c r="B1034" s="985"/>
      <c r="C1034" s="997"/>
      <c r="D1034" s="985"/>
      <c r="E1034" s="997"/>
      <c r="F1034" s="985"/>
      <c r="G1034" s="985"/>
      <c r="H1034" s="998"/>
      <c r="I1034" s="26"/>
      <c r="J1034" s="998"/>
      <c r="K1034" s="26"/>
      <c r="L1034" s="985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2" t="s">
        <v>479</v>
      </c>
      <c r="B1035" s="985"/>
      <c r="C1035" s="993" t="str">
        <f>C1029</f>
        <v>VP</v>
      </c>
      <c r="D1035" s="612"/>
      <c r="E1035" s="993" t="str">
        <f>E1029</f>
        <v>P</v>
      </c>
      <c r="F1035" s="612"/>
      <c r="G1035" s="612"/>
      <c r="H1035" s="994" t="str">
        <f>H1029</f>
        <v>M</v>
      </c>
      <c r="I1035" s="611"/>
      <c r="J1035" s="994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5"/>
      <c r="C1036" s="772" t="str">
        <f>E1036</f>
        <v>maize</v>
      </c>
      <c r="D1036" s="612"/>
      <c r="E1036" s="140" t="s">
        <v>481</v>
      </c>
      <c r="F1036" s="612"/>
      <c r="G1036" s="612"/>
      <c r="H1036" s="999" t="str">
        <f>E1036</f>
        <v>maize</v>
      </c>
      <c r="I1036" s="611"/>
      <c r="J1036" s="1000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5"/>
      <c r="C1037" s="967">
        <f>E1037</f>
        <v>0.58333333333333337</v>
      </c>
      <c r="D1037" s="1001"/>
      <c r="E1037" s="967">
        <f>$P$1/D453</f>
        <v>0.58333333333333337</v>
      </c>
      <c r="F1037" s="1001"/>
      <c r="G1037" s="1001"/>
      <c r="H1037" s="1000">
        <f>E1037</f>
        <v>0.58333333333333337</v>
      </c>
      <c r="I1037" s="1002"/>
      <c r="J1037" s="1000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5"/>
      <c r="C1038" s="772">
        <f>SUM(C46)</f>
        <v>6</v>
      </c>
      <c r="D1038" s="612"/>
      <c r="E1038" s="772">
        <f>SUM(D46)</f>
        <v>8</v>
      </c>
      <c r="F1038" s="612"/>
      <c r="G1038" s="612"/>
      <c r="H1038" s="999">
        <f>SUM(E46)</f>
        <v>8</v>
      </c>
      <c r="I1038" s="611"/>
      <c r="J1038" s="999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5"/>
      <c r="C1039" s="967">
        <f>E1039</f>
        <v>0</v>
      </c>
      <c r="D1039" s="612"/>
      <c r="E1039" s="967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1000">
        <f>E1039</f>
        <v>0</v>
      </c>
      <c r="I1039" s="611"/>
      <c r="J1039" s="1000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5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3" t="s">
        <v>484</v>
      </c>
      <c r="B1041" s="985"/>
      <c r="C1041" s="1004" t="str">
        <f>WB!T3</f>
        <v>V Poor</v>
      </c>
      <c r="D1041" s="1005"/>
      <c r="E1041" s="1004" t="str">
        <f>WB!AK3</f>
        <v>Poor</v>
      </c>
      <c r="F1041" s="1005"/>
      <c r="G1041" s="612"/>
      <c r="H1041" s="1006" t="str">
        <f>WB!BB3</f>
        <v>Middle</v>
      </c>
      <c r="I1041" s="1007"/>
      <c r="J1041" s="1006" t="str">
        <f>WB!BS3</f>
        <v>B Off</v>
      </c>
      <c r="K1041" s="1007"/>
      <c r="L1041" s="612"/>
      <c r="M1041" s="1008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2" t="s">
        <v>15</v>
      </c>
      <c r="B1042" s="985"/>
      <c r="C1042" s="1009" t="s">
        <v>485</v>
      </c>
      <c r="D1042" s="1009" t="s">
        <v>486</v>
      </c>
      <c r="E1042" s="1009" t="s">
        <v>485</v>
      </c>
      <c r="F1042" s="1009" t="s">
        <v>486</v>
      </c>
      <c r="G1042" s="612"/>
      <c r="H1042" s="1010" t="s">
        <v>485</v>
      </c>
      <c r="I1042" s="1010" t="s">
        <v>486</v>
      </c>
      <c r="J1042" s="1010" t="s">
        <v>485</v>
      </c>
      <c r="K1042" s="1010" t="s">
        <v>486</v>
      </c>
      <c r="L1042" s="612"/>
      <c r="M1042" s="994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1" t="str">
        <f>LOOKUP(B1043,$T$819:$T$897,A$819:A$897)</f>
        <v>Cows' milk - season 1</v>
      </c>
      <c r="B1043" s="985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2">
        <f>LOOKUP($B1043,$T$819:$T$897,E$819:E$897)</f>
        <v>1.8786692759295499E-2</v>
      </c>
      <c r="I1043" s="1012">
        <f>LOOKUP($B1043,$T$819:$T$897,O$819:O$897)</f>
        <v>-1.1741682974559686E-2</v>
      </c>
      <c r="J1043" s="1012">
        <f>LOOKUP($B1043,$T$819:$T$897,F$819:F$897)</f>
        <v>5.1350293542074363E-2</v>
      </c>
      <c r="K1043" s="1012">
        <f>LOOKUP($B1043,$T$819:$T$897,P$819:P$897)</f>
        <v>-2.5048923679060666E-2</v>
      </c>
      <c r="L1043" s="612"/>
      <c r="M1043" s="995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1" t="str">
        <f t="shared" ref="A1044:A1053" si="151">IF(OR(A1043="",LOOKUP(B1044,$T$819:$T$897,A$819:A$897)=A1043),"",LOOKUP(B1044,$T$819:$T$897,A$819:A$897))</f>
        <v>Cows' milk - season 2</v>
      </c>
      <c r="B1044" s="985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2">
        <f t="shared" ref="H1044:H1054" si="156">IF($A1044="","",LOOKUP($B1044,$T$819:$T$897,E$819:E$897))</f>
        <v>1.4090019569471625E-2</v>
      </c>
      <c r="I1044" s="1012">
        <f t="shared" ref="I1044:I1054" si="157">IF($A1044="","",LOOKUP($B1044,$T$819:$T$897,O$819:O$897))</f>
        <v>0</v>
      </c>
      <c r="J1044" s="1012">
        <f t="shared" ref="J1044:J1054" si="158">IF($A1044="","",LOOKUP($B1044,$T$819:$T$897,F$819:F$897))</f>
        <v>3.3816046966731898E-2</v>
      </c>
      <c r="K1044" s="1012">
        <f t="shared" ref="K1044:K1054" si="159">IF($A1044="","",LOOKUP($B1044,$T$819:$T$897,P$819:P$897))</f>
        <v>0</v>
      </c>
      <c r="L1044" s="612"/>
      <c r="M1044" s="995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1" t="str">
        <f t="shared" si="151"/>
        <v>Own meat</v>
      </c>
      <c r="B1045" s="985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2">
        <f t="shared" si="156"/>
        <v>0</v>
      </c>
      <c r="I1045" s="1012">
        <f t="shared" si="157"/>
        <v>0</v>
      </c>
      <c r="J1045" s="1012">
        <f t="shared" si="158"/>
        <v>1.0143509458577952E-2</v>
      </c>
      <c r="K1045" s="1012">
        <f t="shared" si="159"/>
        <v>0</v>
      </c>
      <c r="L1045" s="612"/>
      <c r="M1045" s="995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1" t="str">
        <f t="shared" si="151"/>
        <v>Green cons - Season 1: no of months</v>
      </c>
      <c r="B1046" s="985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2">
        <f t="shared" si="156"/>
        <v>1.4166666666666668E-2</v>
      </c>
      <c r="I1046" s="1012">
        <f t="shared" si="157"/>
        <v>0</v>
      </c>
      <c r="J1046" s="1012">
        <f t="shared" si="158"/>
        <v>1.4166666666666668E-2</v>
      </c>
      <c r="K1046" s="1012">
        <f t="shared" si="159"/>
        <v>0</v>
      </c>
      <c r="L1046" s="612"/>
      <c r="M1046" s="995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1" t="str">
        <f t="shared" si="151"/>
        <v xml:space="preserve">Green beans </v>
      </c>
      <c r="B1047" s="985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2">
        <f t="shared" si="156"/>
        <v>2.8333333333333335E-2</v>
      </c>
      <c r="I1047" s="1012">
        <f t="shared" si="157"/>
        <v>0</v>
      </c>
      <c r="J1047" s="1012">
        <f t="shared" si="158"/>
        <v>2.8333333333333335E-2</v>
      </c>
      <c r="K1047" s="1012">
        <f t="shared" si="159"/>
        <v>0</v>
      </c>
      <c r="L1047" s="612"/>
      <c r="M1047" s="995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1" t="str">
        <f t="shared" si="151"/>
        <v>Maize: kg produced</v>
      </c>
      <c r="B1048" s="985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2">
        <f t="shared" si="156"/>
        <v>0.29598825831702547</v>
      </c>
      <c r="I1048" s="1012">
        <f t="shared" si="157"/>
        <v>2.0719178082191783</v>
      </c>
      <c r="J1048" s="1012">
        <f t="shared" si="158"/>
        <v>0.42622309197651664</v>
      </c>
      <c r="K1048" s="1012">
        <f t="shared" si="159"/>
        <v>3.5518590998043056</v>
      </c>
      <c r="L1048" s="612"/>
      <c r="M1048" s="995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1" t="str">
        <f t="shared" si="151"/>
        <v>Soya Beans: kg produced</v>
      </c>
      <c r="B1049" s="985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2">
        <f t="shared" si="156"/>
        <v>0</v>
      </c>
      <c r="I1049" s="1012">
        <f t="shared" si="157"/>
        <v>0</v>
      </c>
      <c r="J1049" s="1012">
        <f t="shared" si="158"/>
        <v>4.4853228962818001E-2</v>
      </c>
      <c r="K1049" s="1012">
        <f t="shared" si="159"/>
        <v>0</v>
      </c>
      <c r="L1049" s="612"/>
      <c r="M1049" s="995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1" t="str">
        <f t="shared" si="151"/>
        <v>Beans: kg produced</v>
      </c>
      <c r="B1050" s="985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2">
        <f t="shared" si="156"/>
        <v>7.7397260273972604E-2</v>
      </c>
      <c r="I1050" s="1012">
        <f t="shared" si="157"/>
        <v>0</v>
      </c>
      <c r="J1050" s="1012">
        <f t="shared" si="158"/>
        <v>6.634050880626223E-2</v>
      </c>
      <c r="K1050" s="1012">
        <f t="shared" si="159"/>
        <v>0</v>
      </c>
      <c r="L1050" s="612"/>
      <c r="M1050" s="995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1" t="str">
        <f t="shared" si="151"/>
        <v>Light Green Vegetables: kg produced</v>
      </c>
      <c r="B1051" s="985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5"/>
      <c r="H1051" s="1012">
        <f t="shared" si="156"/>
        <v>3.3757338551859101E-3</v>
      </c>
      <c r="I1051" s="1012">
        <f t="shared" si="157"/>
        <v>6.0013046314416185E-3</v>
      </c>
      <c r="J1051" s="1012">
        <f t="shared" si="158"/>
        <v>1.050228310502283E-2</v>
      </c>
      <c r="K1051" s="1012">
        <f t="shared" si="159"/>
        <v>4.5009784735812134E-3</v>
      </c>
      <c r="L1051" s="612"/>
      <c r="M1051" s="995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1" t="str">
        <f t="shared" si="151"/>
        <v>Finger millet: kg produced</v>
      </c>
      <c r="B1052" s="985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2">
        <f t="shared" si="156"/>
        <v>1.643835616438356E-2</v>
      </c>
      <c r="I1052" s="1012">
        <f t="shared" si="157"/>
        <v>0.16438356164383564</v>
      </c>
      <c r="J1052" s="1012">
        <f t="shared" si="158"/>
        <v>1.315068493150685E-2</v>
      </c>
      <c r="K1052" s="1012">
        <f t="shared" si="159"/>
        <v>0.1095890410958904</v>
      </c>
      <c r="L1052" s="612"/>
      <c r="M1052" s="995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1" t="str">
        <f t="shared" si="151"/>
        <v>Cassava (fresh): no. local meas.</v>
      </c>
      <c r="B1053" s="985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2">
        <f t="shared" si="156"/>
        <v>1.9960861056751468E-2</v>
      </c>
      <c r="I1053" s="1012">
        <f t="shared" si="157"/>
        <v>4.9902152641878687E-3</v>
      </c>
      <c r="J1053" s="1012">
        <f t="shared" si="158"/>
        <v>7.9843444227005872E-3</v>
      </c>
      <c r="K1053" s="1012">
        <f t="shared" si="159"/>
        <v>1.9960861056751468E-3</v>
      </c>
      <c r="L1053" s="612"/>
      <c r="M1053" s="995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1" t="str">
        <f t="shared" ref="A1054:A1059" si="160">IF(OR(A1053="",LOOKUP(B1054,$T$819:$T$897,A$819:A$897)=A1053),"",LOOKUP(B1054,$T$819:$T$897,A$819:A$897))</f>
        <v>Sunflower: no. local meas</v>
      </c>
      <c r="B1054" s="985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2">
        <f t="shared" si="156"/>
        <v>1.5704500978473583E-2</v>
      </c>
      <c r="I1054" s="1012">
        <f t="shared" si="157"/>
        <v>2.3556751467710364E-2</v>
      </c>
      <c r="J1054" s="1012">
        <f t="shared" si="158"/>
        <v>1.3819960861056751E-2</v>
      </c>
      <c r="K1054" s="1012">
        <f t="shared" si="159"/>
        <v>1.5076320939334637E-2</v>
      </c>
      <c r="L1054" s="612"/>
      <c r="M1054" s="995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1" t="str">
        <f t="shared" si="160"/>
        <v>Sweet potatoes: no. local meas</v>
      </c>
      <c r="B1055" s="985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2">
        <f>IF($A1055="","",LOOKUP($B1055,$T$819:$T$897,E$819:E$897))</f>
        <v>0.10225048923679061</v>
      </c>
      <c r="I1055" s="1012">
        <f>IF($A1055="","",LOOKUP($B1055,$T$819:$T$897,O$819:O$897))</f>
        <v>3.7181996086105673E-2</v>
      </c>
      <c r="J1055" s="1012">
        <f>IF($A1055="","",LOOKUP($B1055,$T$819:$T$897,F$819:F$897))</f>
        <v>7.4363992172211346E-2</v>
      </c>
      <c r="K1055" s="1012">
        <f>IF($A1055="","",LOOKUP($B1055,$T$819:$T$897,P$819:P$897))</f>
        <v>0</v>
      </c>
      <c r="L1055" s="612"/>
      <c r="M1055" s="995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1" t="str">
        <f t="shared" si="160"/>
        <v>Groundnuts (dry): no. local meas</v>
      </c>
      <c r="B1056" s="985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2">
        <f>IF($A1056="","",LOOKUP($B1056,$T$819:$T$897,E$819:E$897))</f>
        <v>7.5538160469667326E-2</v>
      </c>
      <c r="I1056" s="1012">
        <f>IF($A1056="","",LOOKUP($B1056,$T$819:$T$897,O$819:O$897))</f>
        <v>4.7211350293542065E-2</v>
      </c>
      <c r="J1056" s="1012">
        <f>IF($A1056="","",LOOKUP($B1056,$T$819:$T$897,F$819:F$897))</f>
        <v>0.12086105675146772</v>
      </c>
      <c r="K1056" s="1012">
        <f>IF($A1056="","",LOOKUP($B1056,$T$819:$T$897,P$819:P$897))</f>
        <v>9.064579256360078E-2</v>
      </c>
      <c r="L1056" s="612"/>
      <c r="M1056" s="995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1" t="str">
        <f t="shared" si="160"/>
        <v>Onion: no. local meas</v>
      </c>
      <c r="B1057" s="985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2">
        <f>IF($A1057="","",LOOKUP($B1057,$T$819:$T$897,E$819:E$897))</f>
        <v>0</v>
      </c>
      <c r="I1057" s="1012">
        <f>IF($A1057="","",LOOKUP($B1057,$T$819:$T$897,O$819:O$897))</f>
        <v>0</v>
      </c>
      <c r="J1057" s="1012">
        <f>IF($A1057="","",LOOKUP($B1057,$T$819:$T$897,F$819:F$897))</f>
        <v>4.3835616438356161E-3</v>
      </c>
      <c r="K1057" s="1012">
        <f>IF($A1057="","",LOOKUP($B1057,$T$819:$T$897,P$819:P$897))</f>
        <v>1.4403131115459883E-2</v>
      </c>
      <c r="L1057" s="612"/>
      <c r="M1057" s="995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1" t="str">
        <f t="shared" si="160"/>
        <v>Cassava (flour): local measure</v>
      </c>
      <c r="B1058" s="985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2">
        <f>IF($A1058="","",LOOKUP($B1058,$T$819:$T$897,E$819:E$897))</f>
        <v>8.3659491193737778E-2</v>
      </c>
      <c r="I1058" s="1012">
        <f>IF($A1058="","",LOOKUP($B1058,$T$819:$T$897,O$819:O$897))</f>
        <v>0.33463796477495106</v>
      </c>
      <c r="J1058" s="1012">
        <f>IF($A1058="","",LOOKUP($B1058,$T$819:$T$897,F$819:F$897))</f>
        <v>0.13385518590998044</v>
      </c>
      <c r="K1058" s="1012">
        <f>IF($A1058="","",LOOKUP($B1058,$T$819:$T$897,P$819:P$897))</f>
        <v>0.22309197651663401</v>
      </c>
      <c r="L1058" s="612"/>
      <c r="M1058" s="995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1" t="str">
        <f t="shared" si="160"/>
        <v/>
      </c>
      <c r="B1059" s="985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2" t="str">
        <f>IF($A1059="","",LOOKUP($B1059,$T$819:$T$897,E$819:E$897))</f>
        <v/>
      </c>
      <c r="I1059" s="1012" t="str">
        <f>IF($A1059="","",LOOKUP($B1059,$T$819:$T$897,O$819:O$897))</f>
        <v/>
      </c>
      <c r="J1059" s="1012" t="str">
        <f>IF($A1059="","",LOOKUP($B1059,$T$819:$T$897,F$819:F$897))</f>
        <v/>
      </c>
      <c r="K1059" s="1012" t="str">
        <f>IF($A1059="","",LOOKUP($B1059,$T$819:$T$897,P$819:P$897))</f>
        <v/>
      </c>
      <c r="L1059" s="612"/>
      <c r="M1059" s="995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1" t="s">
        <v>489</v>
      </c>
      <c r="B1060" s="985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5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1" t="s">
        <v>682</v>
      </c>
      <c r="B1061" s="985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5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1" t="s">
        <v>683</v>
      </c>
      <c r="B1062" s="985"/>
      <c r="C1062" s="656">
        <f>SUM(C879,C882,C884:C885)</f>
        <v>0</v>
      </c>
      <c r="D1062" s="656">
        <f>SUM(M879,M882,M884:M885)</f>
        <v>0</v>
      </c>
      <c r="E1062" s="656">
        <f>SUM(D879,D882,D884:D885)</f>
        <v>0</v>
      </c>
      <c r="F1062" s="656">
        <f>SUM(N879,N882,N884:N885)</f>
        <v>0</v>
      </c>
      <c r="G1062" s="612"/>
      <c r="H1062" s="656">
        <f>SUM(E879,E882,E884:E885)</f>
        <v>0</v>
      </c>
      <c r="I1062" s="656">
        <f>SUM(O879,O882,O884:O885)</f>
        <v>0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1" t="s">
        <v>684</v>
      </c>
      <c r="B1063" s="985"/>
      <c r="C1063" s="656">
        <f>SUM(C860:C878,C880:C881,C883)</f>
        <v>0</v>
      </c>
      <c r="D1063" s="656" t="e">
        <f>SUM(M860:M878,M880:M881,M883)</f>
        <v>#VALUE!</v>
      </c>
      <c r="E1063" s="656">
        <f>SUM(D860:D878,D880:D881,D883)</f>
        <v>3.6164383561643827E-3</v>
      </c>
      <c r="F1063" s="656" t="e">
        <f>SUM(N860:N878,N880:N881,N883)</f>
        <v>#VALUE!</v>
      </c>
      <c r="G1063" s="612"/>
      <c r="H1063" s="656">
        <f>SUM(E860:E878,E880:E881,E883)</f>
        <v>3.8254403131115458E-2</v>
      </c>
      <c r="I1063" s="656" t="e">
        <f>SUM(O860:O878,O880:O881,O883)</f>
        <v>#VALUE!</v>
      </c>
      <c r="J1063" s="656">
        <f>SUM(F860:F878,F880:F881,F883)</f>
        <v>4.8206653620352244E-2</v>
      </c>
      <c r="K1063" s="656" t="e">
        <f>SUM(P860:P878,P880:P881,P883)</f>
        <v>#VALUE!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3" t="s">
        <v>490</v>
      </c>
      <c r="B1064" s="985"/>
      <c r="C1064" s="656">
        <f>SUM(C858:C859)</f>
        <v>0</v>
      </c>
      <c r="D1064" s="1014">
        <f>SUM(M858:M859)</f>
        <v>0</v>
      </c>
      <c r="E1064" s="656">
        <f>SUM(D858:D859)</f>
        <v>0</v>
      </c>
      <c r="F1064" s="1014">
        <f>SUM(N858:N859)</f>
        <v>0</v>
      </c>
      <c r="G1064" s="612"/>
      <c r="H1064" s="656">
        <f>SUM(E858:E859)</f>
        <v>0</v>
      </c>
      <c r="I1064" s="1014">
        <f>SUM(O858:O859)</f>
        <v>0</v>
      </c>
      <c r="J1064" s="656">
        <f>SUM(F858:F859)</f>
        <v>0</v>
      </c>
      <c r="K1064" s="1014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5" t="s">
        <v>72</v>
      </c>
      <c r="B1065" s="985"/>
      <c r="C1065" s="656">
        <f>SUM(C1043:C1064)</f>
        <v>0.41028147423352912</v>
      </c>
      <c r="D1065" s="656" t="e">
        <f>SUM(D1043:D1064)</f>
        <v>#VALUE!</v>
      </c>
      <c r="E1065" s="656">
        <f>SUM(E1043:E1064)</f>
        <v>0.49206637312459228</v>
      </c>
      <c r="F1065" s="656" t="e">
        <f>SUM(F1043:F1064)</f>
        <v>#VALUE!</v>
      </c>
      <c r="G1065" s="1016"/>
      <c r="H1065" s="1012">
        <f>SUM(H1043:H1064)</f>
        <v>0.80394422700587087</v>
      </c>
      <c r="I1065" s="1012" t="e">
        <f>SUM(I1043:I1064)</f>
        <v>#VALUE!</v>
      </c>
      <c r="J1065" s="1012">
        <f>SUM(J1043:J1064)</f>
        <v>1.1023544031311154</v>
      </c>
      <c r="K1065" s="1012" t="e">
        <f>SUM(K1043:K1064)</f>
        <v>#VALUE!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5"/>
      <c r="C1066" s="1017"/>
      <c r="D1066" s="1017"/>
      <c r="E1066" s="1017"/>
      <c r="F1066" s="1017"/>
      <c r="G1066" s="612"/>
      <c r="H1066" s="1018"/>
      <c r="I1066" s="1018"/>
      <c r="J1066" s="1018"/>
      <c r="K1066" s="1018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2" t="s">
        <v>16</v>
      </c>
      <c r="B1067" s="985"/>
      <c r="C1067" s="993" t="str">
        <f>C1035</f>
        <v>VP</v>
      </c>
      <c r="D1067" s="993" t="str">
        <f>C1035</f>
        <v>VP</v>
      </c>
      <c r="E1067" s="993" t="str">
        <f>E1035</f>
        <v>P</v>
      </c>
      <c r="F1067" s="993" t="str">
        <f>E1035</f>
        <v>P</v>
      </c>
      <c r="G1067" s="612"/>
      <c r="H1067" s="994" t="str">
        <f>H1035</f>
        <v>M</v>
      </c>
      <c r="I1067" s="994" t="str">
        <f>H1035</f>
        <v>M</v>
      </c>
      <c r="J1067" s="994" t="str">
        <f>J1035</f>
        <v>BO</v>
      </c>
      <c r="K1067" s="994" t="str">
        <f>J1035</f>
        <v>BO</v>
      </c>
      <c r="L1067" s="612"/>
      <c r="M1067" s="994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1" t="str">
        <f t="shared" ref="A1068:A1090" si="161">IF(OR(A1067="",LOOKUP(B1068,$T$903:$T$982,A$903:A$982)=A1067),"",LOOKUP(B1068,$T$903:$T$982,A$903:A$982))</f>
        <v>Cows' milk sales - season 1</v>
      </c>
      <c r="B1068" s="985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5">
        <f>LOOKUP($B1068,$T$903:$T$982,E$903:E$982)</f>
        <v>450</v>
      </c>
      <c r="I1068" s="995">
        <f>LOOKUP($B1068,$T$903:$T$982,O$903:O$982)</f>
        <v>225</v>
      </c>
      <c r="J1068" s="995">
        <f>LOOKUP($B1068,$T$903:$T$982,F$903:F$982)</f>
        <v>1200</v>
      </c>
      <c r="K1068" s="995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1" t="str">
        <f t="shared" si="161"/>
        <v>Beef sales: qty Sold</v>
      </c>
      <c r="B1069" s="985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5">
        <f t="shared" ref="H1069:H1090" si="167">IF($A1069="","",LOOKUP($B1069,$T$903:$T$982,E$903:E$982))</f>
        <v>0</v>
      </c>
      <c r="I1069" s="995">
        <f t="shared" ref="I1069:I1090" si="168">IF($A1069="","",LOOKUP($B1069,$T$903:$T$982,O$903:O$982))</f>
        <v>0</v>
      </c>
      <c r="J1069" s="995">
        <f t="shared" ref="J1069:J1090" si="169">IF($A1069="","",LOOKUP($B1069,$T$903:$T$982,F$903:F$982))</f>
        <v>1050</v>
      </c>
      <c r="K1069" s="995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1" t="str">
        <f t="shared" si="161"/>
        <v>Goat meat sales - kg sold</v>
      </c>
      <c r="B1070" s="985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5">
        <f t="shared" si="167"/>
        <v>225</v>
      </c>
      <c r="I1070" s="995">
        <f t="shared" si="168"/>
        <v>0</v>
      </c>
      <c r="J1070" s="995">
        <f t="shared" si="169"/>
        <v>300</v>
      </c>
      <c r="K1070" s="995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1" t="str">
        <f t="shared" si="161"/>
        <v>Pig sales: no. sold</v>
      </c>
      <c r="B1071" s="985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5">
        <f t="shared" si="167"/>
        <v>1250</v>
      </c>
      <c r="I1071" s="995">
        <f t="shared" si="168"/>
        <v>0</v>
      </c>
      <c r="J1071" s="995">
        <f t="shared" si="169"/>
        <v>1500</v>
      </c>
      <c r="K1071" s="995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1" t="str">
        <f t="shared" si="161"/>
        <v>Cattle sales - local: no. sold</v>
      </c>
      <c r="B1072" s="985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5">
        <f t="shared" si="167"/>
        <v>1500</v>
      </c>
      <c r="I1072" s="995">
        <f t="shared" si="168"/>
        <v>0</v>
      </c>
      <c r="J1072" s="995">
        <f t="shared" si="169"/>
        <v>2250</v>
      </c>
      <c r="K1072" s="995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1" t="str">
        <f t="shared" si="161"/>
        <v>Goat sales - local: no. sold</v>
      </c>
      <c r="B1073" s="985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5">
        <f t="shared" si="167"/>
        <v>225</v>
      </c>
      <c r="I1073" s="995">
        <f t="shared" si="168"/>
        <v>75</v>
      </c>
      <c r="J1073" s="995">
        <f t="shared" si="169"/>
        <v>300</v>
      </c>
      <c r="K1073" s="995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1" t="str">
        <f t="shared" si="161"/>
        <v>Chicken sales: no. sold</v>
      </c>
      <c r="B1074" s="985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5">
        <f t="shared" si="167"/>
        <v>325</v>
      </c>
      <c r="I1074" s="995">
        <f t="shared" si="168"/>
        <v>0</v>
      </c>
      <c r="J1074" s="995">
        <f t="shared" si="169"/>
        <v>375</v>
      </c>
      <c r="K1074" s="995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1" t="str">
        <f t="shared" si="161"/>
        <v>Maize: kg produced</v>
      </c>
      <c r="B1075" s="985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5">
        <f t="shared" si="167"/>
        <v>4900</v>
      </c>
      <c r="I1075" s="995">
        <f t="shared" si="168"/>
        <v>-4900</v>
      </c>
      <c r="J1075" s="995">
        <f t="shared" si="169"/>
        <v>10500</v>
      </c>
      <c r="K1075" s="995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1" t="str">
        <f t="shared" si="161"/>
        <v>Soya Beans: kg produced</v>
      </c>
      <c r="B1076" s="985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5">
        <f t="shared" si="167"/>
        <v>0</v>
      </c>
      <c r="I1076" s="995">
        <f t="shared" si="168"/>
        <v>0</v>
      </c>
      <c r="J1076" s="995">
        <f t="shared" si="169"/>
        <v>450</v>
      </c>
      <c r="K1076" s="995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1" t="str">
        <f t="shared" si="161"/>
        <v>Beans: kg produced</v>
      </c>
      <c r="B1077" s="985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5">
        <f t="shared" si="167"/>
        <v>800</v>
      </c>
      <c r="I1077" s="995">
        <f t="shared" si="168"/>
        <v>0</v>
      </c>
      <c r="J1077" s="995">
        <f t="shared" si="169"/>
        <v>800</v>
      </c>
      <c r="K1077" s="995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1" t="str">
        <f t="shared" si="161"/>
        <v>Light Green Vegetables: kg produced</v>
      </c>
      <c r="B1078" s="985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5">
        <f t="shared" si="167"/>
        <v>320</v>
      </c>
      <c r="I1078" s="995">
        <f t="shared" si="168"/>
        <v>-320</v>
      </c>
      <c r="J1078" s="995">
        <f t="shared" si="169"/>
        <v>300</v>
      </c>
      <c r="K1078" s="995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1" t="str">
        <f t="shared" si="161"/>
        <v>Finger millet: kg produced</v>
      </c>
      <c r="B1079" s="985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5">
        <f t="shared" si="167"/>
        <v>600</v>
      </c>
      <c r="I1079" s="995">
        <f t="shared" si="168"/>
        <v>-600</v>
      </c>
      <c r="J1079" s="995">
        <f t="shared" si="169"/>
        <v>500</v>
      </c>
      <c r="K1079" s="995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1" t="str">
        <f t="shared" si="161"/>
        <v>Sunflower: no. local meas</v>
      </c>
      <c r="B1080" s="985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5">
        <f t="shared" si="167"/>
        <v>240</v>
      </c>
      <c r="I1080" s="995">
        <f t="shared" si="168"/>
        <v>-240</v>
      </c>
      <c r="J1080" s="995">
        <f t="shared" si="169"/>
        <v>192</v>
      </c>
      <c r="K1080" s="995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1" t="str">
        <f t="shared" si="161"/>
        <v>Sweet potatoes: no. local meas</v>
      </c>
      <c r="B1081" s="985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5">
        <f t="shared" si="167"/>
        <v>100</v>
      </c>
      <c r="I1081" s="995">
        <f t="shared" si="168"/>
        <v>-100</v>
      </c>
      <c r="J1081" s="995">
        <f t="shared" si="169"/>
        <v>0</v>
      </c>
      <c r="K1081" s="995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1" t="str">
        <f t="shared" si="161"/>
        <v>Groundnuts (dry): no. local meas</v>
      </c>
      <c r="B1082" s="985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5">
        <f t="shared" si="167"/>
        <v>200</v>
      </c>
      <c r="I1082" s="995">
        <f t="shared" si="168"/>
        <v>-200</v>
      </c>
      <c r="J1082" s="995">
        <f t="shared" si="169"/>
        <v>480</v>
      </c>
      <c r="K1082" s="995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1" t="str">
        <f t="shared" si="161"/>
        <v>Onion: no. local meas</v>
      </c>
      <c r="B1083" s="985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5">
        <f t="shared" si="167"/>
        <v>0</v>
      </c>
      <c r="I1083" s="995">
        <f t="shared" si="168"/>
        <v>0</v>
      </c>
      <c r="J1083" s="995">
        <f t="shared" si="169"/>
        <v>1380</v>
      </c>
      <c r="K1083" s="995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1" t="str">
        <f t="shared" si="161"/>
        <v>Cassava (flour): local measure</v>
      </c>
      <c r="B1084" s="985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5">
        <f t="shared" si="167"/>
        <v>540</v>
      </c>
      <c r="I1084" s="995">
        <f t="shared" si="168"/>
        <v>-540</v>
      </c>
      <c r="J1084" s="995">
        <f t="shared" si="169"/>
        <v>450</v>
      </c>
      <c r="K1084" s="995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1" t="str">
        <f t="shared" si="161"/>
        <v>Tomato: Produce qty</v>
      </c>
      <c r="B1085" s="985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5">
        <f t="shared" si="167"/>
        <v>240</v>
      </c>
      <c r="I1085" s="995">
        <f t="shared" si="168"/>
        <v>-240</v>
      </c>
      <c r="J1085" s="995">
        <f t="shared" si="169"/>
        <v>3000</v>
      </c>
      <c r="K1085" s="995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1" t="str">
        <f t="shared" si="161"/>
        <v/>
      </c>
      <c r="B1086" s="985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5" t="str">
        <f t="shared" si="167"/>
        <v/>
      </c>
      <c r="I1086" s="995" t="str">
        <f t="shared" si="168"/>
        <v/>
      </c>
      <c r="J1086" s="995" t="str">
        <f t="shared" si="169"/>
        <v/>
      </c>
      <c r="K1086" s="995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1" t="str">
        <f t="shared" si="161"/>
        <v/>
      </c>
      <c r="B1087" s="985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5" t="str">
        <f t="shared" si="167"/>
        <v/>
      </c>
      <c r="I1087" s="995" t="str">
        <f t="shared" si="168"/>
        <v/>
      </c>
      <c r="J1087" s="995" t="str">
        <f t="shared" si="169"/>
        <v/>
      </c>
      <c r="K1087" s="995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1" t="str">
        <f t="shared" si="161"/>
        <v/>
      </c>
      <c r="B1088" s="985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5" t="str">
        <f t="shared" si="167"/>
        <v/>
      </c>
      <c r="I1088" s="995" t="str">
        <f t="shared" si="168"/>
        <v/>
      </c>
      <c r="J1088" s="995" t="str">
        <f t="shared" si="169"/>
        <v/>
      </c>
      <c r="K1088" s="995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1" t="str">
        <f t="shared" si="161"/>
        <v/>
      </c>
      <c r="B1089" s="985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5" t="str">
        <f t="shared" si="167"/>
        <v/>
      </c>
      <c r="I1089" s="995" t="str">
        <f t="shared" si="168"/>
        <v/>
      </c>
      <c r="J1089" s="995" t="str">
        <f t="shared" si="169"/>
        <v/>
      </c>
      <c r="K1089" s="995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1" t="str">
        <f t="shared" si="161"/>
        <v/>
      </c>
      <c r="B1090" s="985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5" t="str">
        <f t="shared" si="167"/>
        <v/>
      </c>
      <c r="I1090" s="995" t="str">
        <f t="shared" si="168"/>
        <v/>
      </c>
      <c r="J1090" s="995" t="str">
        <f t="shared" si="169"/>
        <v/>
      </c>
      <c r="K1090" s="995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5" t="s">
        <v>72</v>
      </c>
      <c r="B1091" s="985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5">
        <f>SUM(H1068:H1090)</f>
        <v>11915</v>
      </c>
      <c r="I1091" s="995">
        <f>SUM(I1068:I1090)</f>
        <v>-6840</v>
      </c>
      <c r="J1091" s="995">
        <f>SUM(J1068:J1090)</f>
        <v>25027</v>
      </c>
      <c r="K1091" s="995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5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5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5"/>
      <c r="C1094" s="1019">
        <f>C899</f>
        <v>0.47773091976516646</v>
      </c>
      <c r="D1094" s="1019" t="e">
        <f>M899</f>
        <v>#VALUE!</v>
      </c>
      <c r="E1094" s="1019">
        <f>D899</f>
        <v>0.54242514677103726</v>
      </c>
      <c r="F1094" s="1019" t="e">
        <f>N899</f>
        <v>#VALUE!</v>
      </c>
      <c r="G1094" s="612"/>
      <c r="H1094" s="1020">
        <f>E899</f>
        <v>0.84794292237442925</v>
      </c>
      <c r="I1094" s="1020" t="e">
        <f>O899</f>
        <v>#VALUE!</v>
      </c>
      <c r="J1094" s="1020">
        <f>F899</f>
        <v>1.1143570123939988</v>
      </c>
      <c r="K1094" s="1020" t="e">
        <f>P899</f>
        <v>#VALUE!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5"/>
      <c r="C1095" s="1017">
        <f>IF(SUM(C1042:C1064)=C1094,"OK",SUM(C1042:C1064))</f>
        <v>0.41028147423352912</v>
      </c>
      <c r="D1095" s="1017" t="e">
        <f>IF(SUM(D1042:D1064)=D1094,"OK",SUM(D1042:D1064))</f>
        <v>#VALUE!</v>
      </c>
      <c r="E1095" s="1017">
        <f>IF(SUM(E1042:E1064)=E1094,"OK",SUM(E1042:E1064))</f>
        <v>0.49206637312459228</v>
      </c>
      <c r="F1095" s="1017" t="e">
        <f>IF(SUM(F1042:F1064)=F1094,"OK",SUM(F1042:F1064))</f>
        <v>#VALUE!</v>
      </c>
      <c r="G1095" s="612"/>
      <c r="H1095" s="1017">
        <f>IF(SUM(H1042:H1064)=H1094,"OK",SUM(H1042:H1064))</f>
        <v>0.80394422700587087</v>
      </c>
      <c r="I1095" s="1017" t="e">
        <f>IF(SUM(I1042:I1064)=I1094,"OK",SUM(I1042:I1064))</f>
        <v>#VALUE!</v>
      </c>
      <c r="J1095" s="1017">
        <f>IF(SUM(J1042:J1064)=J1094,"OK",SUM(J1042:J1064))</f>
        <v>1.1023544031311154</v>
      </c>
      <c r="K1095" s="1017" t="e">
        <f>IF(SUM(K1042:K1064)=K1094,"OK",SUM(K1042:K1064))</f>
        <v>#VALUE!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5"/>
      <c r="C1096" s="986">
        <f>C984</f>
        <v>100</v>
      </c>
      <c r="D1096" s="986">
        <f>M984</f>
        <v>-25</v>
      </c>
      <c r="E1096" s="986">
        <f>D984</f>
        <v>590</v>
      </c>
      <c r="F1096" s="986">
        <f>N984</f>
        <v>-215</v>
      </c>
      <c r="G1096" s="612"/>
      <c r="H1096" s="1021">
        <f>E984</f>
        <v>11915</v>
      </c>
      <c r="I1096" s="1021">
        <f>O984</f>
        <v>-6840</v>
      </c>
      <c r="J1096" s="1021">
        <f>F984</f>
        <v>25027</v>
      </c>
      <c r="K1096" s="1021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5"/>
      <c r="C1097" s="986" t="str">
        <f>IF(SUM(C1067:C1090)=C1096,"OK",SUM(C1067:C1090))</f>
        <v>OK</v>
      </c>
      <c r="D1097" s="986" t="str">
        <f>IF(SUM(D1067:D1090)=D1096,"OK",SUM(D1067:D1090))</f>
        <v>OK</v>
      </c>
      <c r="E1097" s="986" t="str">
        <f>IF(SUM(E1067:E1090)=E1096,"OK",SUM(E1067:E1090))</f>
        <v>OK</v>
      </c>
      <c r="F1097" s="986" t="str">
        <f>IF(SUM(F1067:F1090)=F1096,"OK",SUM(F1067:F1090))</f>
        <v>OK</v>
      </c>
      <c r="G1097" s="612"/>
      <c r="H1097" s="986" t="str">
        <f>IF(SUM(H1067:H1090)=H1096,"OK",SUM(H1067:H1090))</f>
        <v>OK</v>
      </c>
      <c r="I1097" s="986" t="str">
        <f>IF(SUM(I1067:I1090)=I1096,"OK",SUM(I1067:I1090))</f>
        <v>OK</v>
      </c>
      <c r="J1097" s="986" t="str">
        <f>IF(SUM(J1067:J1090)=J1096,"OK",SUM(J1067:J1090))</f>
        <v>OK</v>
      </c>
      <c r="K1097" s="986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5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5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5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5"/>
      <c r="C1101" s="993" t="str">
        <f>WB!B9</f>
        <v>VP</v>
      </c>
      <c r="D1101" s="993" t="str">
        <f>WB!B10</f>
        <v>P</v>
      </c>
      <c r="E1101" s="993" t="str">
        <f>WB!B11</f>
        <v>M</v>
      </c>
      <c r="F1101" s="993" t="str">
        <f>WB!B12</f>
        <v>BO</v>
      </c>
      <c r="G1101" s="612"/>
      <c r="H1101" s="994" t="str">
        <f>C1101</f>
        <v>VP</v>
      </c>
      <c r="I1101" s="994" t="str">
        <f>D1101</f>
        <v>P</v>
      </c>
      <c r="J1101" s="994" t="str">
        <f>E1101</f>
        <v>M</v>
      </c>
      <c r="K1101" s="994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5"/>
      <c r="C1102" s="986">
        <f>C1037*365*C1038*C1039</f>
        <v>0</v>
      </c>
      <c r="D1102" s="986">
        <f>E1037*365*E1038*E1039</f>
        <v>0</v>
      </c>
      <c r="E1102" s="986">
        <f>H1037*365*H1038*H1039</f>
        <v>0</v>
      </c>
      <c r="F1102" s="986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5"/>
      <c r="C1103" s="986"/>
      <c r="D1103" s="986"/>
      <c r="E1103" s="986"/>
      <c r="F1103" s="986"/>
      <c r="G1103" s="612"/>
      <c r="H1103" s="29"/>
      <c r="I1103" s="29"/>
      <c r="J1103" s="29"/>
      <c r="K1103" s="611"/>
      <c r="L1103" s="612"/>
      <c r="M1103" s="1022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5"/>
      <c r="C1104" s="612"/>
      <c r="D1104" s="986"/>
      <c r="E1104" s="986"/>
      <c r="F1104" s="986"/>
      <c r="G1104" s="612"/>
      <c r="H1104" s="611"/>
      <c r="I1104" s="29"/>
      <c r="J1104" s="29"/>
      <c r="K1104" s="611"/>
      <c r="L1104" s="612"/>
      <c r="M1104" s="1023" t="s">
        <v>497</v>
      </c>
      <c r="N1104" s="1024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9" t="str">
        <f t="shared" ref="A1105:A1124" si="172">A829</f>
        <v>Green cons - Season 1: no of months</v>
      </c>
      <c r="B1105" s="612"/>
      <c r="C1105" s="1017">
        <f t="shared" ref="C1105:F1106" si="173">MAX(SUM(C829,M829),SUM(C829))</f>
        <v>4.2500000000000003E-2</v>
      </c>
      <c r="D1105" s="1017">
        <f t="shared" si="173"/>
        <v>2.8333333333333335E-2</v>
      </c>
      <c r="E1105" s="1017">
        <f t="shared" si="173"/>
        <v>1.4166666666666668E-2</v>
      </c>
      <c r="F1105" s="1017">
        <f t="shared" si="173"/>
        <v>1.4166666666666668E-2</v>
      </c>
      <c r="G1105" s="612"/>
      <c r="H1105" s="29"/>
      <c r="I1105" s="29"/>
      <c r="J1105" s="29"/>
      <c r="K1105" s="29"/>
      <c r="L1105" s="27"/>
      <c r="M1105" s="100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5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9" t="str">
        <f t="shared" si="172"/>
        <v xml:space="preserve">Green beans </v>
      </c>
      <c r="B1106" s="612"/>
      <c r="C1106" s="1017">
        <f t="shared" si="173"/>
        <v>5.6666666666666671E-2</v>
      </c>
      <c r="D1106" s="1017">
        <f t="shared" si="173"/>
        <v>4.2500000000000003E-2</v>
      </c>
      <c r="E1106" s="1017">
        <f t="shared" si="173"/>
        <v>2.8333333333333335E-2</v>
      </c>
      <c r="F1106" s="1017">
        <f t="shared" si="173"/>
        <v>2.8333333333333335E-2</v>
      </c>
      <c r="G1106" s="612"/>
      <c r="H1106" s="29"/>
      <c r="I1106" s="29"/>
      <c r="J1106" s="29"/>
      <c r="K1106" s="29"/>
      <c r="L1106" s="27"/>
      <c r="M1106" s="1008" t="str">
        <f t="shared" si="174"/>
        <v/>
      </c>
      <c r="N1106" s="1025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6" t="str">
        <f t="shared" si="172"/>
        <v>Maize: kg produced</v>
      </c>
      <c r="B1107" s="612"/>
      <c r="C1107" s="1017">
        <f t="shared" ref="C1107:C1124" si="175">IF(C$1102=0,0,MAX((SUM(C831,M831)+SUM(C931,M931)/C$1102),(SUM(C831)+SUM(C931)/C$1102)))</f>
        <v>0</v>
      </c>
      <c r="D1107" s="1017">
        <f t="shared" ref="D1107:D1124" si="176">IF(D$1102=0,0,MAX((SUM(D831,N831)+SUM(D931,N931)/D$1102),(SUM(D831)+SUM(D931)/D$1102)))</f>
        <v>0</v>
      </c>
      <c r="E1107" s="1017">
        <f t="shared" ref="E1107:E1124" si="177">IF(E$1102=0,0,MAX((SUM(E831,O831)+SUM(E931,O931)/E$1102),(SUM(E831)+SUM(E931)/E$1102)))</f>
        <v>0</v>
      </c>
      <c r="F1107" s="1017">
        <f t="shared" ref="F1107:F1124" si="178">IF(F$1102=0,0,MAX((SUM(F831,P831)+SUM(F931,P931)/F$1102),(SUM(F831)+SUM(F931)/F$1102)))</f>
        <v>0</v>
      </c>
      <c r="G1107" s="612"/>
      <c r="H1107" s="1018">
        <f t="shared" ref="H1107:H1124" si="179">IF(C$1102=0,0,MAX(SUM(C931,M931)/C$1102,SUM(C931)/C$1102))</f>
        <v>0</v>
      </c>
      <c r="I1107" s="1018">
        <f t="shared" ref="I1107:I1124" si="180">IF(D$1102=0,0,MAX(SUM(D931,N931)/D$1102,SUM(D931)/D$1102))</f>
        <v>0</v>
      </c>
      <c r="J1107" s="1018">
        <f t="shared" ref="J1107:J1124" si="181">IF(E$1102=0,0,MAX(SUM(E931,O931)/E$1102,SUM(E931)/E$1102))</f>
        <v>0</v>
      </c>
      <c r="K1107" s="1018">
        <f t="shared" ref="K1107:K1124" si="182">IF(F$1102=0,0,MAX(SUM(F931,P931)/F$1102,SUM(F931)/F$1102))</f>
        <v>0</v>
      </c>
      <c r="L1107" s="27"/>
      <c r="M1107" s="1008" t="str">
        <f t="shared" si="174"/>
        <v/>
      </c>
      <c r="N1107" s="1022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6" t="str">
        <f t="shared" si="172"/>
        <v>Sorghum: kg produced</v>
      </c>
      <c r="B1108" s="612"/>
      <c r="C1108" s="1017">
        <f t="shared" si="175"/>
        <v>0</v>
      </c>
      <c r="D1108" s="1017">
        <f t="shared" si="176"/>
        <v>0</v>
      </c>
      <c r="E1108" s="1017">
        <f t="shared" si="177"/>
        <v>0</v>
      </c>
      <c r="F1108" s="1017">
        <f t="shared" si="178"/>
        <v>0</v>
      </c>
      <c r="G1108" s="612"/>
      <c r="H1108" s="1018">
        <f t="shared" si="179"/>
        <v>0</v>
      </c>
      <c r="I1108" s="1018">
        <f t="shared" si="180"/>
        <v>0</v>
      </c>
      <c r="J1108" s="1018">
        <f t="shared" si="181"/>
        <v>0</v>
      </c>
      <c r="K1108" s="1018">
        <f t="shared" si="182"/>
        <v>0</v>
      </c>
      <c r="L1108" s="27"/>
      <c r="M1108" s="1008" t="str">
        <f t="shared" si="174"/>
        <v/>
      </c>
      <c r="N1108" s="1022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6" t="str">
        <f t="shared" si="172"/>
        <v>High value cereal: kg produced</v>
      </c>
      <c r="B1109" s="612"/>
      <c r="C1109" s="1017">
        <f t="shared" si="175"/>
        <v>0</v>
      </c>
      <c r="D1109" s="1017">
        <f t="shared" si="176"/>
        <v>0</v>
      </c>
      <c r="E1109" s="1017">
        <f t="shared" si="177"/>
        <v>0</v>
      </c>
      <c r="F1109" s="1017">
        <f t="shared" si="178"/>
        <v>0</v>
      </c>
      <c r="G1109" s="612"/>
      <c r="H1109" s="1018">
        <f t="shared" si="179"/>
        <v>0</v>
      </c>
      <c r="I1109" s="1018">
        <f t="shared" si="180"/>
        <v>0</v>
      </c>
      <c r="J1109" s="1018">
        <f t="shared" si="181"/>
        <v>0</v>
      </c>
      <c r="K1109" s="1018">
        <f t="shared" si="182"/>
        <v>0</v>
      </c>
      <c r="L1109" s="27"/>
      <c r="M1109" s="1008" t="str">
        <f t="shared" si="174"/>
        <v/>
      </c>
      <c r="N1109" s="1022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6" t="str">
        <f t="shared" si="172"/>
        <v>High value cereal: kg produced</v>
      </c>
      <c r="B1110" s="612"/>
      <c r="C1110" s="1017">
        <f t="shared" si="175"/>
        <v>0</v>
      </c>
      <c r="D1110" s="1017">
        <f t="shared" si="176"/>
        <v>0</v>
      </c>
      <c r="E1110" s="1017">
        <f t="shared" si="177"/>
        <v>0</v>
      </c>
      <c r="F1110" s="1017">
        <f t="shared" si="178"/>
        <v>0</v>
      </c>
      <c r="G1110" s="612"/>
      <c r="H1110" s="1018">
        <f t="shared" si="179"/>
        <v>0</v>
      </c>
      <c r="I1110" s="1018">
        <f t="shared" si="180"/>
        <v>0</v>
      </c>
      <c r="J1110" s="1018">
        <f t="shared" si="181"/>
        <v>0</v>
      </c>
      <c r="K1110" s="1018">
        <f t="shared" si="182"/>
        <v>0</v>
      </c>
      <c r="L1110" s="27"/>
      <c r="M1110" s="1008" t="str">
        <f t="shared" si="174"/>
        <v/>
      </c>
      <c r="N1110" s="1022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6" t="str">
        <f t="shared" si="172"/>
        <v>Soya Beans: kg produced</v>
      </c>
      <c r="B1111" s="612"/>
      <c r="C1111" s="1017">
        <f t="shared" si="175"/>
        <v>0</v>
      </c>
      <c r="D1111" s="1017">
        <f t="shared" si="176"/>
        <v>0</v>
      </c>
      <c r="E1111" s="1017">
        <f t="shared" si="177"/>
        <v>0</v>
      </c>
      <c r="F1111" s="1017">
        <f t="shared" si="178"/>
        <v>0</v>
      </c>
      <c r="G1111" s="612"/>
      <c r="H1111" s="1018">
        <f t="shared" si="179"/>
        <v>0</v>
      </c>
      <c r="I1111" s="1018">
        <f t="shared" si="180"/>
        <v>0</v>
      </c>
      <c r="J1111" s="1018">
        <f t="shared" si="181"/>
        <v>0</v>
      </c>
      <c r="K1111" s="1018">
        <f t="shared" si="182"/>
        <v>0</v>
      </c>
      <c r="L1111" s="27"/>
      <c r="M1111" s="1008" t="str">
        <f t="shared" si="174"/>
        <v/>
      </c>
      <c r="N1111" s="1022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6" t="str">
        <f t="shared" si="172"/>
        <v>Beans: kg produced</v>
      </c>
      <c r="B1112" s="612"/>
      <c r="C1112" s="1017">
        <f t="shared" si="175"/>
        <v>0</v>
      </c>
      <c r="D1112" s="1017">
        <f t="shared" si="176"/>
        <v>0</v>
      </c>
      <c r="E1112" s="1017">
        <f t="shared" si="177"/>
        <v>0</v>
      </c>
      <c r="F1112" s="1017">
        <f t="shared" si="178"/>
        <v>0</v>
      </c>
      <c r="G1112" s="612"/>
      <c r="H1112" s="1018">
        <f t="shared" si="179"/>
        <v>0</v>
      </c>
      <c r="I1112" s="1018">
        <f t="shared" si="180"/>
        <v>0</v>
      </c>
      <c r="J1112" s="1018">
        <f t="shared" si="181"/>
        <v>0</v>
      </c>
      <c r="K1112" s="1018">
        <f t="shared" si="182"/>
        <v>0</v>
      </c>
      <c r="L1112" s="27"/>
      <c r="M1112" s="1008" t="str">
        <f t="shared" si="174"/>
        <v/>
      </c>
      <c r="N1112" s="1022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6" t="str">
        <f t="shared" si="172"/>
        <v>Light Green Vegetables: kg produced</v>
      </c>
      <c r="B1113" s="612"/>
      <c r="C1113" s="1017">
        <f t="shared" si="175"/>
        <v>0</v>
      </c>
      <c r="D1113" s="1017">
        <f t="shared" si="176"/>
        <v>0</v>
      </c>
      <c r="E1113" s="1017">
        <f t="shared" si="177"/>
        <v>0</v>
      </c>
      <c r="F1113" s="1017">
        <f t="shared" si="178"/>
        <v>0</v>
      </c>
      <c r="G1113" s="612"/>
      <c r="H1113" s="1018">
        <f t="shared" si="179"/>
        <v>0</v>
      </c>
      <c r="I1113" s="1018">
        <f t="shared" si="180"/>
        <v>0</v>
      </c>
      <c r="J1113" s="1018">
        <f t="shared" si="181"/>
        <v>0</v>
      </c>
      <c r="K1113" s="1018">
        <f t="shared" si="182"/>
        <v>0</v>
      </c>
      <c r="L1113" s="27"/>
      <c r="M1113" s="1008" t="str">
        <f t="shared" si="174"/>
        <v/>
      </c>
      <c r="N1113" s="1022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6" t="str">
        <f t="shared" si="172"/>
        <v>Finger millet: kg produced</v>
      </c>
      <c r="B1114" s="612"/>
      <c r="C1114" s="1017">
        <f t="shared" si="175"/>
        <v>0</v>
      </c>
      <c r="D1114" s="1017">
        <f t="shared" si="176"/>
        <v>0</v>
      </c>
      <c r="E1114" s="1017">
        <f t="shared" si="177"/>
        <v>0</v>
      </c>
      <c r="F1114" s="1017">
        <f t="shared" si="178"/>
        <v>0</v>
      </c>
      <c r="G1114" s="612"/>
      <c r="H1114" s="1018">
        <f t="shared" si="179"/>
        <v>0</v>
      </c>
      <c r="I1114" s="1018">
        <f t="shared" si="180"/>
        <v>0</v>
      </c>
      <c r="J1114" s="1018">
        <f t="shared" si="181"/>
        <v>0</v>
      </c>
      <c r="K1114" s="1018">
        <f t="shared" si="182"/>
        <v>0</v>
      </c>
      <c r="L1114" s="27"/>
      <c r="M1114" s="1008" t="str">
        <f t="shared" si="174"/>
        <v/>
      </c>
      <c r="N1114" s="1022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6" t="str">
        <f t="shared" si="172"/>
        <v>Wheat: kg produced</v>
      </c>
      <c r="B1115" s="612"/>
      <c r="C1115" s="1017">
        <f t="shared" si="175"/>
        <v>0</v>
      </c>
      <c r="D1115" s="1017">
        <f t="shared" si="176"/>
        <v>0</v>
      </c>
      <c r="E1115" s="1017">
        <f t="shared" si="177"/>
        <v>0</v>
      </c>
      <c r="F1115" s="1017">
        <f t="shared" si="178"/>
        <v>0</v>
      </c>
      <c r="G1115" s="612"/>
      <c r="H1115" s="1018">
        <f t="shared" si="179"/>
        <v>0</v>
      </c>
      <c r="I1115" s="1018">
        <f t="shared" si="180"/>
        <v>0</v>
      </c>
      <c r="J1115" s="1018">
        <f t="shared" si="181"/>
        <v>0</v>
      </c>
      <c r="K1115" s="1018">
        <f t="shared" si="182"/>
        <v>0</v>
      </c>
      <c r="L1115" s="27"/>
      <c r="M1115" s="1008" t="str">
        <f t="shared" si="174"/>
        <v/>
      </c>
      <c r="N1115" s="1022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6" t="str">
        <f t="shared" si="172"/>
        <v>Cassava (fresh): no. local meas.</v>
      </c>
      <c r="B1116" s="612"/>
      <c r="C1116" s="1017">
        <f t="shared" si="175"/>
        <v>0</v>
      </c>
      <c r="D1116" s="1017">
        <f t="shared" si="176"/>
        <v>0</v>
      </c>
      <c r="E1116" s="1017">
        <f t="shared" si="177"/>
        <v>0</v>
      </c>
      <c r="F1116" s="1017">
        <f t="shared" si="178"/>
        <v>0</v>
      </c>
      <c r="G1116" s="612"/>
      <c r="H1116" s="1018">
        <f t="shared" si="179"/>
        <v>0</v>
      </c>
      <c r="I1116" s="1018">
        <f t="shared" si="180"/>
        <v>0</v>
      </c>
      <c r="J1116" s="1018">
        <f t="shared" si="181"/>
        <v>0</v>
      </c>
      <c r="K1116" s="1018">
        <f t="shared" si="182"/>
        <v>0</v>
      </c>
      <c r="L1116" s="27"/>
      <c r="M1116" s="1008" t="str">
        <f t="shared" si="174"/>
        <v/>
      </c>
      <c r="N1116" s="1022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6" t="str">
        <f t="shared" si="172"/>
        <v>Sunflower: no. local meas</v>
      </c>
      <c r="B1117" s="612"/>
      <c r="C1117" s="1017">
        <f t="shared" si="175"/>
        <v>0</v>
      </c>
      <c r="D1117" s="1017">
        <f t="shared" si="176"/>
        <v>0</v>
      </c>
      <c r="E1117" s="1017">
        <f t="shared" si="177"/>
        <v>0</v>
      </c>
      <c r="F1117" s="1017">
        <f t="shared" si="178"/>
        <v>0</v>
      </c>
      <c r="G1117" s="612"/>
      <c r="H1117" s="1018">
        <f t="shared" si="179"/>
        <v>0</v>
      </c>
      <c r="I1117" s="1018">
        <f t="shared" si="180"/>
        <v>0</v>
      </c>
      <c r="J1117" s="1018">
        <f t="shared" si="181"/>
        <v>0</v>
      </c>
      <c r="K1117" s="1018">
        <f t="shared" si="182"/>
        <v>0</v>
      </c>
      <c r="L1117" s="27"/>
      <c r="M1117" s="1008" t="str">
        <f t="shared" si="174"/>
        <v/>
      </c>
      <c r="N1117" s="1022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6" t="str">
        <f t="shared" si="172"/>
        <v>Other melons: no. local meas</v>
      </c>
      <c r="B1118" s="612"/>
      <c r="C1118" s="1017">
        <f t="shared" si="175"/>
        <v>0</v>
      </c>
      <c r="D1118" s="1017">
        <f t="shared" si="176"/>
        <v>0</v>
      </c>
      <c r="E1118" s="1017">
        <f t="shared" si="177"/>
        <v>0</v>
      </c>
      <c r="F1118" s="1017">
        <f t="shared" si="178"/>
        <v>0</v>
      </c>
      <c r="G1118" s="612"/>
      <c r="H1118" s="1018">
        <f t="shared" si="179"/>
        <v>0</v>
      </c>
      <c r="I1118" s="1018">
        <f t="shared" si="180"/>
        <v>0</v>
      </c>
      <c r="J1118" s="1018">
        <f t="shared" si="181"/>
        <v>0</v>
      </c>
      <c r="K1118" s="1018">
        <f t="shared" si="182"/>
        <v>0</v>
      </c>
      <c r="L1118" s="27"/>
      <c r="M1118" s="1008" t="str">
        <f t="shared" si="174"/>
        <v/>
      </c>
      <c r="N1118" s="1022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6" t="str">
        <f t="shared" si="172"/>
        <v>Sweet potatoes: no. local meas</v>
      </c>
      <c r="B1119" s="612"/>
      <c r="C1119" s="1017">
        <f t="shared" si="175"/>
        <v>0</v>
      </c>
      <c r="D1119" s="1017">
        <f t="shared" si="176"/>
        <v>0</v>
      </c>
      <c r="E1119" s="1017">
        <f t="shared" si="177"/>
        <v>0</v>
      </c>
      <c r="F1119" s="1017">
        <f t="shared" si="178"/>
        <v>0</v>
      </c>
      <c r="G1119" s="612"/>
      <c r="H1119" s="1018">
        <f t="shared" si="179"/>
        <v>0</v>
      </c>
      <c r="I1119" s="1018">
        <f t="shared" si="180"/>
        <v>0</v>
      </c>
      <c r="J1119" s="1018">
        <f t="shared" si="181"/>
        <v>0</v>
      </c>
      <c r="K1119" s="1018">
        <f t="shared" si="182"/>
        <v>0</v>
      </c>
      <c r="L1119" s="27"/>
      <c r="M1119" s="1008" t="str">
        <f t="shared" si="174"/>
        <v/>
      </c>
      <c r="N1119" s="1022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6" t="str">
        <f t="shared" si="172"/>
        <v>Groundnuts (dry): no. local meas</v>
      </c>
      <c r="B1120" s="612"/>
      <c r="C1120" s="1017">
        <f t="shared" si="175"/>
        <v>0</v>
      </c>
      <c r="D1120" s="1017">
        <f t="shared" si="176"/>
        <v>0</v>
      </c>
      <c r="E1120" s="1017">
        <f t="shared" si="177"/>
        <v>0</v>
      </c>
      <c r="F1120" s="1017">
        <f t="shared" si="178"/>
        <v>0</v>
      </c>
      <c r="G1120" s="612"/>
      <c r="H1120" s="1018">
        <f t="shared" si="179"/>
        <v>0</v>
      </c>
      <c r="I1120" s="1018">
        <f t="shared" si="180"/>
        <v>0</v>
      </c>
      <c r="J1120" s="1018">
        <f t="shared" si="181"/>
        <v>0</v>
      </c>
      <c r="K1120" s="1018">
        <f t="shared" si="182"/>
        <v>0</v>
      </c>
      <c r="L1120" s="27"/>
      <c r="M1120" s="1008" t="str">
        <f t="shared" si="174"/>
        <v/>
      </c>
      <c r="N1120" s="1022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6" t="str">
        <f t="shared" si="172"/>
        <v>Onion: no. local meas</v>
      </c>
      <c r="B1121" s="612"/>
      <c r="C1121" s="1017">
        <f t="shared" si="175"/>
        <v>0</v>
      </c>
      <c r="D1121" s="1017">
        <f t="shared" si="176"/>
        <v>0</v>
      </c>
      <c r="E1121" s="1017">
        <f t="shared" si="177"/>
        <v>0</v>
      </c>
      <c r="F1121" s="1017">
        <f t="shared" si="178"/>
        <v>0</v>
      </c>
      <c r="G1121" s="612"/>
      <c r="H1121" s="1018">
        <f t="shared" si="179"/>
        <v>0</v>
      </c>
      <c r="I1121" s="1018">
        <f t="shared" si="180"/>
        <v>0</v>
      </c>
      <c r="J1121" s="1018">
        <f t="shared" si="181"/>
        <v>0</v>
      </c>
      <c r="K1121" s="1018">
        <f t="shared" si="182"/>
        <v>0</v>
      </c>
      <c r="L1121" s="27"/>
      <c r="M1121" s="1008" t="str">
        <f t="shared" si="174"/>
        <v/>
      </c>
      <c r="N1121" s="1022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6" t="str">
        <f t="shared" si="172"/>
        <v>Cassava (flour): local measure</v>
      </c>
      <c r="B1122" s="612"/>
      <c r="C1122" s="1017">
        <f t="shared" si="175"/>
        <v>0</v>
      </c>
      <c r="D1122" s="1017">
        <f t="shared" si="176"/>
        <v>0</v>
      </c>
      <c r="E1122" s="1017">
        <f t="shared" si="177"/>
        <v>0</v>
      </c>
      <c r="F1122" s="1017">
        <f t="shared" si="178"/>
        <v>0</v>
      </c>
      <c r="G1122" s="612"/>
      <c r="H1122" s="1018">
        <f t="shared" si="179"/>
        <v>0</v>
      </c>
      <c r="I1122" s="1018">
        <f t="shared" si="180"/>
        <v>0</v>
      </c>
      <c r="J1122" s="1018">
        <f t="shared" si="181"/>
        <v>0</v>
      </c>
      <c r="K1122" s="1018">
        <f t="shared" si="182"/>
        <v>0</v>
      </c>
      <c r="L1122" s="27"/>
      <c r="M1122" s="1008" t="str">
        <f t="shared" si="174"/>
        <v/>
      </c>
      <c r="N1122" s="1022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6" t="str">
        <f t="shared" si="172"/>
        <v>Tomato: Produce qty</v>
      </c>
      <c r="B1123" s="612"/>
      <c r="C1123" s="1017">
        <f t="shared" si="175"/>
        <v>0</v>
      </c>
      <c r="D1123" s="1017">
        <f t="shared" si="176"/>
        <v>0</v>
      </c>
      <c r="E1123" s="1017">
        <f t="shared" si="177"/>
        <v>0</v>
      </c>
      <c r="F1123" s="1017">
        <f t="shared" si="178"/>
        <v>0</v>
      </c>
      <c r="G1123" s="612"/>
      <c r="H1123" s="1018">
        <f t="shared" si="179"/>
        <v>0</v>
      </c>
      <c r="I1123" s="1018">
        <f t="shared" si="180"/>
        <v>0</v>
      </c>
      <c r="J1123" s="1018">
        <f t="shared" si="181"/>
        <v>0</v>
      </c>
      <c r="K1123" s="1018">
        <f t="shared" si="182"/>
        <v>0</v>
      </c>
      <c r="L1123" s="27"/>
      <c r="M1123" s="1008" t="str">
        <f t="shared" si="174"/>
        <v/>
      </c>
      <c r="N1123" s="1022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6" t="str">
        <f t="shared" si="172"/>
        <v>melons:qty</v>
      </c>
      <c r="B1124" s="612"/>
      <c r="C1124" s="1017">
        <f t="shared" si="175"/>
        <v>0</v>
      </c>
      <c r="D1124" s="1017">
        <f t="shared" si="176"/>
        <v>0</v>
      </c>
      <c r="E1124" s="1017">
        <f t="shared" si="177"/>
        <v>0</v>
      </c>
      <c r="F1124" s="1017">
        <f t="shared" si="178"/>
        <v>0</v>
      </c>
      <c r="G1124" s="612"/>
      <c r="H1124" s="1018">
        <f t="shared" si="179"/>
        <v>0</v>
      </c>
      <c r="I1124" s="1018">
        <f t="shared" si="180"/>
        <v>0</v>
      </c>
      <c r="J1124" s="1018">
        <f t="shared" si="181"/>
        <v>0</v>
      </c>
      <c r="K1124" s="1018">
        <f t="shared" si="182"/>
        <v>0</v>
      </c>
      <c r="L1124" s="27"/>
      <c r="M1124" s="1008" t="str">
        <f t="shared" si="174"/>
        <v/>
      </c>
      <c r="N1124" s="1022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6" t="str">
        <f>A850</f>
        <v>FISHING -- see worksheet Data 3</v>
      </c>
      <c r="B1125" s="612"/>
      <c r="C1125" s="1017">
        <f t="shared" ref="C1125:F1126" si="184">IF(C$1102=0,0,MAX((SUM(C850,M850)+SUM(C961,M961)/C$1102),(SUM(C850)+SUM(C961)/C$1102)))</f>
        <v>0</v>
      </c>
      <c r="D1125" s="1017">
        <f t="shared" si="184"/>
        <v>0</v>
      </c>
      <c r="E1125" s="1017">
        <f t="shared" si="184"/>
        <v>0</v>
      </c>
      <c r="F1125" s="1017">
        <f t="shared" si="184"/>
        <v>0</v>
      </c>
      <c r="G1125" s="612"/>
      <c r="H1125" s="1018">
        <f t="shared" ref="H1125:K1126" si="185">IF(C$1102=0,0,MAX(SUM(C961,M961)/C$1102,SUM(C961)/C$1102))</f>
        <v>0</v>
      </c>
      <c r="I1125" s="1018">
        <f t="shared" si="185"/>
        <v>0</v>
      </c>
      <c r="J1125" s="1018">
        <f t="shared" si="185"/>
        <v>0</v>
      </c>
      <c r="K1125" s="1018">
        <f t="shared" si="185"/>
        <v>0</v>
      </c>
      <c r="L1125" s="27"/>
      <c r="M1125" s="1008" t="str">
        <f t="shared" si="174"/>
        <v/>
      </c>
      <c r="N1125" s="1022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6" t="str">
        <f>A851</f>
        <v>WILD FOODS -- see worksheet Data 3</v>
      </c>
      <c r="B1126" s="612"/>
      <c r="C1126" s="1017">
        <f t="shared" si="184"/>
        <v>0</v>
      </c>
      <c r="D1126" s="1017">
        <f t="shared" si="184"/>
        <v>0</v>
      </c>
      <c r="E1126" s="1017">
        <f t="shared" si="184"/>
        <v>0</v>
      </c>
      <c r="F1126" s="1017">
        <f t="shared" si="184"/>
        <v>0</v>
      </c>
      <c r="G1126" s="612"/>
      <c r="H1126" s="1018">
        <f t="shared" si="185"/>
        <v>0</v>
      </c>
      <c r="I1126" s="1018">
        <f t="shared" si="185"/>
        <v>0</v>
      </c>
      <c r="J1126" s="1018">
        <f t="shared" si="185"/>
        <v>0</v>
      </c>
      <c r="K1126" s="1018">
        <f t="shared" si="185"/>
        <v>0</v>
      </c>
      <c r="L1126" s="27"/>
      <c r="M1126" s="1008" t="str">
        <f t="shared" si="174"/>
        <v/>
      </c>
      <c r="N1126" s="1022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7">
        <f>IF(C$1102=0,0,MAX(SUM(C930,M930)/C$1102,SUM(C930)/C$1102))</f>
        <v>0</v>
      </c>
      <c r="D1127" s="1017">
        <f>IF(D$1102=0,0,MAX(SUM(D930,N930)/D$1102,SUM(D930)/D$1102))</f>
        <v>0</v>
      </c>
      <c r="E1127" s="1017">
        <f>IF(E$1102=0,0,MAX(SUM(E930,O930)/E$1102,SUM(E930)/E$1102))</f>
        <v>0</v>
      </c>
      <c r="F1127" s="1017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8" t="str">
        <f t="shared" si="174"/>
        <v/>
      </c>
      <c r="N1127" s="1008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7">
        <f t="shared" ref="C1128:C1138" si="188">IF(C$1102=0,0,MAX(SUM(C949,M949)/C$1102,SUM(C949)/C$1102))</f>
        <v>0</v>
      </c>
      <c r="D1128" s="1017">
        <f t="shared" ref="D1128:D1138" si="189">IF(D$1102=0,0,MAX(SUM(D949,N949)/D$1102,SUM(D949)/D$1102))</f>
        <v>0</v>
      </c>
      <c r="E1128" s="1017">
        <f t="shared" ref="E1128:E1138" si="190">IF(E$1102=0,0,MAX(SUM(E949,O949)/E$1102,SUM(E949)/E$1102))</f>
        <v>0</v>
      </c>
      <c r="F1128" s="1017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8" t="str">
        <f t="shared" si="174"/>
        <v/>
      </c>
      <c r="N1128" s="1008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7">
        <f t="shared" si="188"/>
        <v>0</v>
      </c>
      <c r="D1129" s="1017">
        <f t="shared" si="189"/>
        <v>0</v>
      </c>
      <c r="E1129" s="1017">
        <f t="shared" si="190"/>
        <v>0</v>
      </c>
      <c r="F1129" s="1017">
        <f t="shared" si="191"/>
        <v>0</v>
      </c>
      <c r="G1129" s="612"/>
      <c r="H1129" s="29"/>
      <c r="I1129" s="29"/>
      <c r="J1129" s="29"/>
      <c r="K1129" s="611"/>
      <c r="L1129" s="612"/>
      <c r="M1129" s="1008" t="str">
        <f t="shared" si="174"/>
        <v/>
      </c>
      <c r="N1129" s="1008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7">
        <f t="shared" si="188"/>
        <v>0</v>
      </c>
      <c r="D1130" s="1017">
        <f t="shared" si="189"/>
        <v>0</v>
      </c>
      <c r="E1130" s="1017">
        <f t="shared" si="190"/>
        <v>0</v>
      </c>
      <c r="F1130" s="1017">
        <f t="shared" si="191"/>
        <v>0</v>
      </c>
      <c r="G1130" s="612"/>
      <c r="H1130" s="29"/>
      <c r="I1130" s="29"/>
      <c r="J1130" s="29"/>
      <c r="K1130" s="611"/>
      <c r="L1130" s="612"/>
      <c r="M1130" s="1008" t="str">
        <f t="shared" si="174"/>
        <v/>
      </c>
      <c r="N1130" s="1008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7">
        <f t="shared" si="188"/>
        <v>0</v>
      </c>
      <c r="D1131" s="1017">
        <f t="shared" si="189"/>
        <v>0</v>
      </c>
      <c r="E1131" s="1017">
        <f t="shared" si="190"/>
        <v>0</v>
      </c>
      <c r="F1131" s="1017">
        <f t="shared" si="191"/>
        <v>0</v>
      </c>
      <c r="G1131" s="612"/>
      <c r="H1131" s="29"/>
      <c r="I1131" s="29"/>
      <c r="J1131" s="29"/>
      <c r="K1131" s="611"/>
      <c r="L1131" s="612"/>
      <c r="M1131" s="1008" t="str">
        <f t="shared" si="174"/>
        <v/>
      </c>
      <c r="N1131" s="1008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7">
        <f t="shared" si="188"/>
        <v>0</v>
      </c>
      <c r="D1132" s="1017">
        <f t="shared" si="189"/>
        <v>0</v>
      </c>
      <c r="E1132" s="1017">
        <f t="shared" si="190"/>
        <v>0</v>
      </c>
      <c r="F1132" s="1017">
        <f t="shared" si="191"/>
        <v>0</v>
      </c>
      <c r="G1132" s="612"/>
      <c r="H1132" s="29"/>
      <c r="I1132" s="29"/>
      <c r="J1132" s="29"/>
      <c r="K1132" s="611"/>
      <c r="L1132" s="612"/>
      <c r="M1132" s="1008" t="str">
        <f t="shared" si="174"/>
        <v/>
      </c>
      <c r="N1132" s="1008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7">
        <f t="shared" si="188"/>
        <v>0</v>
      </c>
      <c r="D1133" s="1017">
        <f t="shared" si="189"/>
        <v>0</v>
      </c>
      <c r="E1133" s="1017">
        <f t="shared" si="190"/>
        <v>0</v>
      </c>
      <c r="F1133" s="1017">
        <f t="shared" si="191"/>
        <v>0</v>
      </c>
      <c r="G1133" s="612"/>
      <c r="H1133" s="29"/>
      <c r="I1133" s="29"/>
      <c r="J1133" s="29"/>
      <c r="K1133" s="611"/>
      <c r="L1133" s="612"/>
      <c r="M1133" s="1008" t="str">
        <f t="shared" si="174"/>
        <v/>
      </c>
      <c r="N1133" s="1008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7">
        <f t="shared" si="188"/>
        <v>0</v>
      </c>
      <c r="D1134" s="1017">
        <f t="shared" si="189"/>
        <v>0</v>
      </c>
      <c r="E1134" s="1017">
        <f t="shared" si="190"/>
        <v>0</v>
      </c>
      <c r="F1134" s="1017">
        <f t="shared" si="191"/>
        <v>0</v>
      </c>
      <c r="G1134" s="612"/>
      <c r="H1134" s="29"/>
      <c r="I1134" s="29"/>
      <c r="J1134" s="29"/>
      <c r="K1134" s="611"/>
      <c r="L1134" s="612"/>
      <c r="M1134" s="1008" t="str">
        <f t="shared" si="174"/>
        <v/>
      </c>
      <c r="N1134" s="1008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7">
        <f t="shared" si="188"/>
        <v>0</v>
      </c>
      <c r="D1135" s="1017">
        <f t="shared" si="189"/>
        <v>0</v>
      </c>
      <c r="E1135" s="1017">
        <f t="shared" si="190"/>
        <v>0</v>
      </c>
      <c r="F1135" s="1017">
        <f t="shared" si="191"/>
        <v>0</v>
      </c>
      <c r="G1135" s="612"/>
      <c r="H1135" s="29"/>
      <c r="I1135" s="29"/>
      <c r="J1135" s="29"/>
      <c r="K1135" s="611"/>
      <c r="L1135" s="612"/>
      <c r="M1135" s="1008" t="str">
        <f t="shared" si="174"/>
        <v/>
      </c>
      <c r="N1135" s="1008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7">
        <f t="shared" si="188"/>
        <v>0</v>
      </c>
      <c r="D1136" s="1017">
        <f t="shared" si="189"/>
        <v>0</v>
      </c>
      <c r="E1136" s="1017">
        <f t="shared" si="190"/>
        <v>0</v>
      </c>
      <c r="F1136" s="1017">
        <f t="shared" si="191"/>
        <v>0</v>
      </c>
      <c r="G1136" s="612"/>
      <c r="H1136" s="29"/>
      <c r="I1136" s="29"/>
      <c r="J1136" s="29"/>
      <c r="K1136" s="611"/>
      <c r="L1136" s="612"/>
      <c r="M1136" s="1008" t="str">
        <f t="shared" si="174"/>
        <v/>
      </c>
      <c r="N1136" s="1008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7">
        <f t="shared" si="188"/>
        <v>0</v>
      </c>
      <c r="D1137" s="1017">
        <f t="shared" si="189"/>
        <v>0</v>
      </c>
      <c r="E1137" s="1017">
        <f t="shared" si="190"/>
        <v>0</v>
      </c>
      <c r="F1137" s="1017">
        <f t="shared" si="191"/>
        <v>0</v>
      </c>
      <c r="G1137" s="612"/>
      <c r="H1137" s="29"/>
      <c r="I1137" s="29"/>
      <c r="J1137" s="29"/>
      <c r="K1137" s="611"/>
      <c r="L1137" s="612"/>
      <c r="M1137" s="1008" t="str">
        <f t="shared" si="174"/>
        <v/>
      </c>
      <c r="N1137" s="1008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7">
        <f t="shared" si="188"/>
        <v>0</v>
      </c>
      <c r="D1138" s="1017">
        <f t="shared" si="189"/>
        <v>0</v>
      </c>
      <c r="E1138" s="1017">
        <f t="shared" si="190"/>
        <v>0</v>
      </c>
      <c r="F1138" s="1017">
        <f t="shared" si="191"/>
        <v>0</v>
      </c>
      <c r="G1138" s="612"/>
      <c r="H1138" s="29"/>
      <c r="I1138" s="29"/>
      <c r="J1138" s="29"/>
      <c r="K1138" s="611"/>
      <c r="L1138" s="612"/>
      <c r="M1138" s="1008" t="str">
        <f t="shared" si="174"/>
        <v/>
      </c>
      <c r="N1138" s="1008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5"/>
      <c r="C1139" s="1017"/>
      <c r="D1139" s="1017"/>
      <c r="E1139" s="1017"/>
      <c r="F1139" s="1017"/>
      <c r="G1139" s="612"/>
      <c r="H1139" s="611"/>
      <c r="I1139" s="29"/>
      <c r="J1139" s="29"/>
      <c r="K1139" s="611"/>
      <c r="L1139" s="612"/>
      <c r="M1139" s="1027" t="s">
        <v>499</v>
      </c>
      <c r="N1139" s="1024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5"/>
      <c r="C1140" s="1017">
        <f>IF(C$1102=0,0,MAX((SUM(C819,M819)+SUM(C903,M903,C905,M905)/C$1102),(SUM(C819)+SUM(C903,C905)/C$1102)))</f>
        <v>0</v>
      </c>
      <c r="D1140" s="1017">
        <f>IF(D$1102=0,0,MAX((SUM(D819,N819)+SUM(D903,N903,D905,N905)/D$1102),(SUM(D819)+SUM(D903,D905)/D$1102)))</f>
        <v>0</v>
      </c>
      <c r="E1140" s="1017">
        <f>IF(E$1102=0,0,MAX((SUM(E819,O819)+SUM(E903,O903,E905,O905)/E$1102),(SUM(E819)+SUM(E903,E905)/E$1102)))</f>
        <v>0</v>
      </c>
      <c r="F1140" s="1017">
        <f>IF(F$1102=0,0,MAX((SUM(F819,P819)+SUM(F903,P903,F905,P905)/F$1102),(SUM(F819)+SUM(F903,F905)/F$1102)))</f>
        <v>0</v>
      </c>
      <c r="G1140" s="612"/>
      <c r="H1140" s="1018"/>
      <c r="I1140" s="1018"/>
      <c r="J1140" s="1018"/>
      <c r="K1140" s="1018"/>
      <c r="L1140" s="27"/>
      <c r="M1140" s="1008" t="str">
        <f>IF(OR(SUM((C1140&gt;C$1100),(E1140&gt;C$1100),(D1140&gt;C$1100),(F1140&gt;C$1100))&gt;1,C1140&gt;C$1100*2,E1140&gt;C$1100*2,D1140&gt;C$1100*2,F1140&gt;C$1100*2),"yes","")</f>
        <v/>
      </c>
      <c r="N1140" s="1022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8" t="str">
        <f>A903</f>
        <v>Camels' milk sales - season 1</v>
      </c>
      <c r="B1141" s="985"/>
      <c r="C1141" s="1017"/>
      <c r="D1141" s="1017"/>
      <c r="E1141" s="1017"/>
      <c r="F1141" s="1017"/>
      <c r="G1141" s="612"/>
      <c r="H1141" s="1018">
        <f>IF(C$1102=0,0,MAX(SUM(C903,M903)/C$1102,SUM(C903)/C$1102))</f>
        <v>0</v>
      </c>
      <c r="I1141" s="1018">
        <f>IF(D$1102=0,0,MAX(SUM(D903,N903)/D$1102,SUM(D903)/D$1102))</f>
        <v>0</v>
      </c>
      <c r="J1141" s="1018">
        <f>IF(E$1102=0,0,MAX(SUM(E903,O903)/E$1102,SUM(E903)/E$1102))</f>
        <v>0</v>
      </c>
      <c r="K1141" s="1018">
        <f>IF(F$1102=0,0,MAX(SUM(F903,P903)/F$1102,SUM(F903)/F$1102))</f>
        <v>0</v>
      </c>
      <c r="L1141" s="27"/>
      <c r="M1141" s="27"/>
      <c r="N1141" s="1022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8" t="str">
        <f>A905</f>
        <v>Camels' ghee/butter sales</v>
      </c>
      <c r="B1142" s="985"/>
      <c r="C1142" s="1017"/>
      <c r="D1142" s="1017"/>
      <c r="E1142" s="1017"/>
      <c r="F1142" s="1017"/>
      <c r="G1142" s="612"/>
      <c r="H1142" s="1018">
        <f>IF(C$1102=0,0,MAX(SUM(C905,M905)/C$1102,SUM(C905)/C$1102))</f>
        <v>0</v>
      </c>
      <c r="I1142" s="1018">
        <f>IF(D$1102=0,0,MAX(SUM(D905,N905)/D$1102,SUM(D905)/D$1102))</f>
        <v>0</v>
      </c>
      <c r="J1142" s="1018">
        <f>IF(E$1102=0,0,MAX(SUM(E905,O905)/E$1102,SUM(E905)/E$1102))</f>
        <v>0</v>
      </c>
      <c r="K1142" s="1018">
        <f>IF(F$1102=0,0,MAX(SUM(F905,P905)/F$1102,SUM(F905)/F$1102))</f>
        <v>0</v>
      </c>
      <c r="L1142" s="27"/>
      <c r="M1142" s="1008"/>
      <c r="N1142" s="1022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5"/>
      <c r="C1143" s="1017">
        <f>IF(C$1102=0,0,MAX((SUM(C820,M820)+SUM(C904,M904)/C$1102),(SUM(C820)+SUM(C904)/C$1102)))</f>
        <v>0</v>
      </c>
      <c r="D1143" s="1017">
        <f>IF(D$1102=0,0,MAX((SUM(D820,N820)+SUM(D904,N904)/D$1102),(SUM(D820)+SUM(D904)/D$1102)))</f>
        <v>0</v>
      </c>
      <c r="E1143" s="1017">
        <f>IF(E$1102=0,0,MAX((SUM(E820,O820)+SUM(E904,O904)/E$1102),(SUM(E820)+SUM(E904)/E$1102)))</f>
        <v>0</v>
      </c>
      <c r="F1143" s="1017">
        <f>IF(F$1102=0,0,MAX((SUM(F820,P820)+SUM(F904,P904)/F$1102),(SUM(F820)+SUM(F904)/F$1102)))</f>
        <v>0</v>
      </c>
      <c r="G1143" s="612"/>
      <c r="H1143" s="1018"/>
      <c r="I1143" s="1018"/>
      <c r="J1143" s="1018"/>
      <c r="K1143" s="1018"/>
      <c r="L1143" s="27"/>
      <c r="M1143" s="1008" t="str">
        <f>IF(OR(SUM((C1143&gt;C$1100),(E1143&gt;C$1100),(D1143&gt;C$1100),(F1143&gt;C$1100))&gt;1,C1143&gt;C$1100*2,E1143&gt;C$1100*2,D1143&gt;C$1100*2,F1143&gt;C$1100*2),"yes","")</f>
        <v/>
      </c>
      <c r="N1143" s="1022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8" t="str">
        <f>A904</f>
        <v>Camels' milk sales - season 2</v>
      </c>
      <c r="B1144" s="985"/>
      <c r="C1144" s="1017"/>
      <c r="D1144" s="1017"/>
      <c r="E1144" s="1017"/>
      <c r="F1144" s="1017"/>
      <c r="G1144" s="612"/>
      <c r="H1144" s="1018">
        <f>IF(C$1102=0,0,MAX(SUM(C904,M904)/C$1102,SUM(C904)/C$1102))</f>
        <v>0</v>
      </c>
      <c r="I1144" s="1018">
        <f>IF(D$1102=0,0,MAX(SUM(D904,N904)/D$1102,SUM(D904)/D$1102))</f>
        <v>0</v>
      </c>
      <c r="J1144" s="1018">
        <f>IF(E$1102=0,0,MAX(SUM(E904,O904)/E$1102,SUM(E904)/E$1102))</f>
        <v>0</v>
      </c>
      <c r="K1144" s="1018">
        <f>IF(F$1102=0,0,MAX(SUM(F904,P904)/F$1102,SUM(F904)/F$1102))</f>
        <v>0</v>
      </c>
      <c r="L1144" s="27"/>
      <c r="M1144" s="27"/>
      <c r="N1144" s="1022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5"/>
      <c r="C1145" s="1017">
        <f>IF(C$1102=0,0,MAX((SUM(C821,M821)+SUM(C906,M906,C908,M908)/C$1102),(SUM(C821)+SUM(C906,C908)/C$1102)))</f>
        <v>0</v>
      </c>
      <c r="D1145" s="1017">
        <f>IF(D$1102=0,0,MAX((SUM(D821,N821)+SUM(D906,N906,D908,N908)/D$1102),(SUM(D821)+SUM(D906,D908)/D$1102)))</f>
        <v>0</v>
      </c>
      <c r="E1145" s="1017">
        <f>IF(E$1102=0,0,MAX((SUM(E821,O821)+SUM(E906,O906,E908,O908)/E$1102),(SUM(E821)+SUM(E906,E908)/E$1102)))</f>
        <v>0</v>
      </c>
      <c r="F1145" s="1017">
        <f>IF(F$1102=0,0,MAX((SUM(F821,P821)+SUM(F906,P906,F908,P908)/F$1102),(SUM(F821)+SUM(F906,F908)/F$1102)))</f>
        <v>0</v>
      </c>
      <c r="G1145" s="612"/>
      <c r="H1145" s="1018"/>
      <c r="I1145" s="1018"/>
      <c r="J1145" s="1018"/>
      <c r="K1145" s="1018"/>
      <c r="L1145" s="27"/>
      <c r="M1145" s="1008" t="str">
        <f>IF(OR(SUM((C1145&gt;C$1100),(E1145&gt;C$1100),(D1145&gt;C$1100),(F1145&gt;C$1100))&gt;1,C1145&gt;C$1100*2,E1145&gt;C$1100*2,D1145&gt;C$1100*2,F1145&gt;C$1100*2),"yes","")</f>
        <v/>
      </c>
      <c r="N1145" s="1022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5"/>
      <c r="C1146" s="1017"/>
      <c r="D1146" s="1017"/>
      <c r="E1146" s="1017"/>
      <c r="F1146" s="1017"/>
      <c r="G1146" s="612"/>
      <c r="H1146" s="1018">
        <f>IF(C$1102=0,0,MAX(SUM(C906,M906)/C$1102,SUM(C906)/C$1102))</f>
        <v>0</v>
      </c>
      <c r="I1146" s="1018">
        <f>IF(D$1102=0,0,MAX(SUM(D906,N906)/D$1102,SUM(D906)/D$1102))</f>
        <v>0</v>
      </c>
      <c r="J1146" s="1018">
        <f>IF(E$1102=0,0,MAX(SUM(E906,O906)/E$1102,SUM(E906)/E$1102))</f>
        <v>0</v>
      </c>
      <c r="K1146" s="1018">
        <f>IF(F$1102=0,0,MAX(SUM(F906,P906)/F$1102,SUM(F906)/F$1102))</f>
        <v>0</v>
      </c>
      <c r="L1146" s="27"/>
      <c r="M1146" s="27"/>
      <c r="N1146" s="1022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5"/>
      <c r="C1147" s="1017"/>
      <c r="D1147" s="1017"/>
      <c r="E1147" s="1017"/>
      <c r="F1147" s="1017"/>
      <c r="G1147" s="612"/>
      <c r="H1147" s="1018">
        <f>IF(C$1102=0,0,MAX(SUM(C908,M908)/C$1102,SUM(C908)/C$1102))</f>
        <v>0</v>
      </c>
      <c r="I1147" s="1018">
        <f>IF(D$1102=0,0,MAX(SUM(D908,N908)/D$1102,SUM(D908)/D$1102))</f>
        <v>0</v>
      </c>
      <c r="J1147" s="1018">
        <f>IF(E$1102=0,0,MAX(SUM(E908,O908)/E$1102,SUM(E908)/E$1102))</f>
        <v>0</v>
      </c>
      <c r="K1147" s="1018">
        <f>IF(F$1102=0,0,MAX(SUM(F908,P908)/F$1102,SUM(F908)/F$1102))</f>
        <v>0</v>
      </c>
      <c r="L1147" s="27"/>
      <c r="M1147" s="1008"/>
      <c r="N1147" s="1022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5"/>
      <c r="C1148" s="1017">
        <f>IF(C$1102=0,0,MAX((SUM(C822,M822)+SUM(C907,M907)/C$1102),(SUM(C822)+SUM(C907)/C$1102)))</f>
        <v>0</v>
      </c>
      <c r="D1148" s="1017">
        <f>IF(D$1102=0,0,MAX((SUM(D822,N822)+SUM(D907,N907)/D$1102),(SUM(D822)+SUM(D907)/D$1102)))</f>
        <v>0</v>
      </c>
      <c r="E1148" s="1017">
        <f>IF(E$1102=0,0,MAX((SUM(E822,O822)+SUM(E907,O907)/E$1102),(SUM(E822)+SUM(E907)/E$1102)))</f>
        <v>0</v>
      </c>
      <c r="F1148" s="1017">
        <f>IF(F$1102=0,0,MAX((SUM(F822,P822)+SUM(F907,P907)/F$1102),(SUM(F822)+SUM(F907)/F$1102)))</f>
        <v>0</v>
      </c>
      <c r="G1148" s="612"/>
      <c r="H1148" s="1018"/>
      <c r="I1148" s="1018"/>
      <c r="J1148" s="1018"/>
      <c r="K1148" s="1018"/>
      <c r="L1148" s="27"/>
      <c r="M1148" s="1008" t="str">
        <f>IF(OR(SUM((C1148&gt;C$1100),(E1148&gt;C$1100),(D1148&gt;C$1100),(F1148&gt;C$1100))&gt;1,C1148&gt;C$1100*2,E1148&gt;C$1100*2,D1148&gt;C$1100*2,F1148&gt;C$1100*2),"yes","")</f>
        <v/>
      </c>
      <c r="N1148" s="1022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5"/>
      <c r="C1149" s="1017"/>
      <c r="D1149" s="1017"/>
      <c r="E1149" s="1017"/>
      <c r="F1149" s="1017"/>
      <c r="G1149" s="612"/>
      <c r="H1149" s="1018">
        <f>IF(C$1102=0,0,MAX(SUM(C907,M907)/C$1102,SUM(C907)/C$1102))</f>
        <v>0</v>
      </c>
      <c r="I1149" s="1018">
        <f>IF(D$1102=0,0,MAX(SUM(D907,N907)/D$1102,SUM(D907)/D$1102))</f>
        <v>0</v>
      </c>
      <c r="J1149" s="1018">
        <f>IF(E$1102=0,0,MAX(SUM(E907,O907)/E$1102,SUM(E907)/E$1102))</f>
        <v>0</v>
      </c>
      <c r="K1149" s="1018">
        <f>IF(F$1102=0,0,MAX(SUM(F907,P907)/F$1102,SUM(F907)/F$1102))</f>
        <v>0</v>
      </c>
      <c r="L1149" s="27"/>
      <c r="M1149" s="27"/>
      <c r="N1149" s="1022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5"/>
      <c r="C1150" s="1017">
        <f>IF(C$1102=0,0,MAX((SUM(C823,M823)+SUM(C909,M909,C911,M911)/C$1102),(SUM(C823)+SUM(C909,C911)/C$1102)))</f>
        <v>0</v>
      </c>
      <c r="D1150" s="1017">
        <f>IF(D$1102=0,0,MAX((SUM(D823,N823)+SUM(D909,N909,D911,N911)/D$1102),(SUM(D823)+SUM(D909,D911)/D$1102)))</f>
        <v>0</v>
      </c>
      <c r="E1150" s="1017">
        <f>IF(E$1102=0,0,MAX((SUM(E823,O823)+SUM(E909,O909,E911,O911)/E$1102),(SUM(E823)+SUM(E909,E911)/E$1102)))</f>
        <v>0</v>
      </c>
      <c r="F1150" s="1017">
        <f>IF(F$1102=0,0,MAX((SUM(F823,P823)+SUM(F909,P909,F911,P911)/F$1102),(SUM(F823)+SUM(F909,F911)/F$1102)))</f>
        <v>0</v>
      </c>
      <c r="G1150" s="612"/>
      <c r="H1150" s="1018"/>
      <c r="I1150" s="1018"/>
      <c r="J1150" s="1018"/>
      <c r="K1150" s="1018"/>
      <c r="L1150" s="27"/>
      <c r="M1150" s="1008" t="str">
        <f>IF(OR(SUM((C1150&gt;C$1100),(E1150&gt;C$1100),(D1150&gt;C$1100),(F1150&gt;C$1100))&gt;1,C1150&gt;C$1100*2,E1150&gt;C$1100*2,D1150&gt;C$1100*2,F1150&gt;C$1100*2),"yes","")</f>
        <v/>
      </c>
      <c r="N1150" s="1022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5"/>
      <c r="C1151" s="1017"/>
      <c r="D1151" s="1017"/>
      <c r="E1151" s="1017"/>
      <c r="F1151" s="1017"/>
      <c r="G1151" s="612"/>
      <c r="H1151" s="1018">
        <f>IF(C$1102=0,0,MAX(SUM(C909,M909)/C$1102,SUM(C909)/C$1102))</f>
        <v>0</v>
      </c>
      <c r="I1151" s="1018">
        <f>IF(D$1102=0,0,MAX(SUM(D909,N909)/D$1102,SUM(D909)/D$1102))</f>
        <v>0</v>
      </c>
      <c r="J1151" s="1018">
        <f>IF(E$1102=0,0,MAX(SUM(E909,O909)/E$1102,SUM(E909)/E$1102))</f>
        <v>0</v>
      </c>
      <c r="K1151" s="1018">
        <f>IF(F$1102=0,0,MAX(SUM(F909,P909)/F$1102,SUM(F909)/F$1102))</f>
        <v>0</v>
      </c>
      <c r="L1151" s="27"/>
      <c r="M1151" s="27"/>
      <c r="N1151" s="1022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5"/>
      <c r="C1152" s="1017"/>
      <c r="D1152" s="1017"/>
      <c r="E1152" s="1017"/>
      <c r="F1152" s="1017"/>
      <c r="G1152" s="612"/>
      <c r="H1152" s="1018">
        <f>IF(C$1102=0,0,MAX(SUM(C911,M911)/C$1102,SUM(C911)/C$1102))</f>
        <v>0</v>
      </c>
      <c r="I1152" s="1018">
        <f>IF(D$1102=0,0,MAX(SUM(D911,N911)/D$1102,SUM(D911)/D$1102))</f>
        <v>0</v>
      </c>
      <c r="J1152" s="1018">
        <f>IF(E$1102=0,0,MAX(SUM(E911,O911)/E$1102,SUM(E911)/E$1102))</f>
        <v>0</v>
      </c>
      <c r="K1152" s="1018">
        <f>IF(F$1102=0,0,MAX(SUM(F911,P911)/F$1102,SUM(F911)/F$1102))</f>
        <v>0</v>
      </c>
      <c r="L1152" s="27"/>
      <c r="M1152" s="1008"/>
      <c r="N1152" s="1022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5"/>
      <c r="C1153" s="1017">
        <f>IF(C$1102=0,0,MAX((SUM(C824,M824)+SUM(C910,M910)/C$1102),(SUM(C824)+SUM(C910)/C$1102)))</f>
        <v>0</v>
      </c>
      <c r="D1153" s="1017">
        <f>IF(D$1102=0,0,MAX((SUM(D824,N824)+SUM(D910,N910)/D$1102),(SUM(D824)+SUM(D910)/D$1102)))</f>
        <v>0</v>
      </c>
      <c r="E1153" s="1017">
        <f>IF(E$1102=0,0,MAX((SUM(E824,O824)+SUM(E910,O910)/E$1102),(SUM(E824)+SUM(E910)/E$1102)))</f>
        <v>0</v>
      </c>
      <c r="F1153" s="1017">
        <f>IF(F$1102=0,0,MAX((SUM(F824,P824)+SUM(F910,P910)/F$1102),(SUM(F824)+SUM(F910)/F$1102)))</f>
        <v>0</v>
      </c>
      <c r="G1153" s="612"/>
      <c r="H1153" s="1018"/>
      <c r="I1153" s="1018"/>
      <c r="J1153" s="1018"/>
      <c r="K1153" s="1018"/>
      <c r="L1153" s="27"/>
      <c r="M1153" s="1008" t="str">
        <f>IF(OR(SUM((C1153&gt;C$1100),(E1153&gt;C$1100),(D1153&gt;C$1100),(F1153&gt;C$1100))&gt;1,C1153&gt;C$1100*2,E1153&gt;C$1100*2,D1153&gt;C$1100*2,F1153&gt;C$1100*2),"yes","")</f>
        <v/>
      </c>
      <c r="N1153" s="1022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5"/>
      <c r="C1154" s="1017"/>
      <c r="D1154" s="1017"/>
      <c r="E1154" s="1017"/>
      <c r="F1154" s="1017"/>
      <c r="G1154" s="612"/>
      <c r="H1154" s="1018">
        <f>IF(C$1102=0,0,MAX(SUM(C910,M910)/C$1102,SUM(C910)/C$1102))</f>
        <v>0</v>
      </c>
      <c r="I1154" s="1018">
        <f>IF(D$1102=0,0,MAX(SUM(D910,N910)/D$1102,SUM(D910)/D$1102))</f>
        <v>0</v>
      </c>
      <c r="J1154" s="1018">
        <f>IF(E$1102=0,0,MAX(SUM(E910,O910)/E$1102,SUM(E910)/E$1102))</f>
        <v>0</v>
      </c>
      <c r="K1154" s="1018">
        <f>IF(F$1102=0,0,MAX(SUM(F910,P910)/F$1102,SUM(F910)/F$1102))</f>
        <v>0</v>
      </c>
      <c r="L1154" s="27"/>
      <c r="M1154" s="27"/>
      <c r="N1154" s="1022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5"/>
      <c r="C1155" s="1017">
        <f>IF(C$1102=0,0,MAX((SUM(C825,M825)+SUM(C912,M912,C914,M914)/C$1102),(SUM(C825)+SUM(C912,C914)/C$1102)))</f>
        <v>0</v>
      </c>
      <c r="D1155" s="1017">
        <f>IF(D$1102=0,0,MAX((SUM(D825,N825)+SUM(D912,N912,D914,N914)/D$1102),(SUM(D825)+SUM(D912,D914)/D$1102)))</f>
        <v>0</v>
      </c>
      <c r="E1155" s="1017">
        <f>IF(E$1102=0,0,MAX((SUM(E825,O825)+SUM(E912,O912,E914,O914)/E$1102),(SUM(E825)+SUM(E912,E914)/E$1102)))</f>
        <v>0</v>
      </c>
      <c r="F1155" s="1017">
        <f>IF(F$1102=0,0,MAX((SUM(F825,P825)+SUM(F912,P912,F914,P914)/F$1102),(SUM(F825)+SUM(F912,F914)/F$1102)))</f>
        <v>0</v>
      </c>
      <c r="G1155" s="612"/>
      <c r="H1155" s="1018"/>
      <c r="I1155" s="1018"/>
      <c r="J1155" s="1018"/>
      <c r="K1155" s="1018"/>
      <c r="L1155" s="27"/>
      <c r="M1155" s="1008" t="str">
        <f>IF(OR(SUM((C1155&gt;C$1100),(E1155&gt;C$1100),(D1155&gt;C$1100),(F1155&gt;C$1100))&gt;1,C1155&gt;C$1100*2,E1155&gt;C$1100*2,D1155&gt;C$1100*2,F1155&gt;C$1100*2),"yes","")</f>
        <v/>
      </c>
      <c r="N1155" s="1022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5"/>
      <c r="C1156" s="1017"/>
      <c r="D1156" s="1017"/>
      <c r="E1156" s="1017"/>
      <c r="F1156" s="1017"/>
      <c r="G1156" s="612"/>
      <c r="H1156" s="1018">
        <f>IF(C$1102=0,0,MAX(SUM(C912,M912)/C$1102,SUM(C912)/C$1102))</f>
        <v>0</v>
      </c>
      <c r="I1156" s="1018">
        <f>IF(D$1102=0,0,MAX(SUM(D912,N912)/D$1102,SUM(D912)/D$1102))</f>
        <v>0</v>
      </c>
      <c r="J1156" s="1018">
        <f>IF(E$1102=0,0,MAX(SUM(E912,O912)/E$1102,SUM(E912)/E$1102))</f>
        <v>0</v>
      </c>
      <c r="K1156" s="1018">
        <f>IF(F$1102=0,0,MAX(SUM(F912,P912)/F$1102,SUM(F912)/F$1102))</f>
        <v>0</v>
      </c>
      <c r="L1156" s="27"/>
      <c r="M1156" s="27"/>
      <c r="N1156" s="1022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5"/>
      <c r="C1157" s="1017"/>
      <c r="D1157" s="1017"/>
      <c r="E1157" s="1017"/>
      <c r="F1157" s="1017"/>
      <c r="G1157" s="612"/>
      <c r="H1157" s="1018">
        <f>IF(C$1102=0,0,MAX(SUM(C914,M914)/C$1102,SUM(C914)/C$1102))</f>
        <v>0</v>
      </c>
      <c r="I1157" s="1018">
        <f>IF(D$1102=0,0,MAX(SUM(D914,N914)/D$1102,SUM(D914)/D$1102))</f>
        <v>0</v>
      </c>
      <c r="J1157" s="1018">
        <f>IF(E$1102=0,0,MAX(SUM(E914,O914)/E$1102,SUM(E914)/E$1102))</f>
        <v>0</v>
      </c>
      <c r="K1157" s="1018">
        <f>IF(F$1102=0,0,MAX(SUM(F914,P914)/F$1102,SUM(F914)/F$1102))</f>
        <v>0</v>
      </c>
      <c r="L1157" s="27"/>
      <c r="M1157" s="1008"/>
      <c r="N1157" s="1022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5"/>
      <c r="C1158" s="1017">
        <f>IF(C$1102=0,0,MAX((SUM(C826,M826)+SUM(C913,M913)/C$1102),(SUM(C826)+SUM(C913)/C$1102)))</f>
        <v>0</v>
      </c>
      <c r="D1158" s="1017">
        <f>IF(D$1102=0,0,MAX((SUM(D826,N826)+SUM(D913,N913)/D$1102),(SUM(D826)+SUM(D913)/D$1102)))</f>
        <v>0</v>
      </c>
      <c r="E1158" s="1017">
        <f>IF(E$1102=0,0,MAX((SUM(E826,O826)+SUM(E913,O913)/E$1102),(SUM(E826)+SUM(E913)/E$1102)))</f>
        <v>0</v>
      </c>
      <c r="F1158" s="1017">
        <f>IF(F$1102=0,0,MAX((SUM(F826,P826)+SUM(F913,P913)/F$1102),(SUM(F826)+SUM(F913)/F$1102)))</f>
        <v>0</v>
      </c>
      <c r="G1158" s="612"/>
      <c r="H1158" s="1018"/>
      <c r="I1158" s="1018"/>
      <c r="J1158" s="1018"/>
      <c r="K1158" s="1018"/>
      <c r="L1158" s="27"/>
      <c r="M1158" s="1008" t="str">
        <f>IF(OR(SUM((C1158&gt;C$1100),(E1158&gt;C$1100),(D1158&gt;C$1100),(F1158&gt;C$1100))&gt;1,C1158&gt;C$1100*2,E1158&gt;C$1100*2,D1158&gt;C$1100*2,F1158&gt;C$1100*2),"yes","")</f>
        <v/>
      </c>
      <c r="N1158" s="1022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5"/>
      <c r="C1159" s="1017"/>
      <c r="D1159" s="1017"/>
      <c r="E1159" s="1017"/>
      <c r="F1159" s="1017"/>
      <c r="G1159" s="612"/>
      <c r="H1159" s="1018">
        <f>IF(C$1102=0,0,MAX(SUM(C913,M913)/C$1102,SUM(C913)/C$1102))</f>
        <v>0</v>
      </c>
      <c r="I1159" s="1018">
        <f>IF(D$1102=0,0,MAX(SUM(D913,N913)/D$1102,SUM(D913)/D$1102))</f>
        <v>0</v>
      </c>
      <c r="J1159" s="1018">
        <f>IF(E$1102=0,0,MAX(SUM(E913,O913)/E$1102,SUM(E913)/E$1102))</f>
        <v>0</v>
      </c>
      <c r="K1159" s="1018">
        <f>IF(F$1102=0,0,MAX(SUM(F913,P913)/F$1102,SUM(F913)/F$1102))</f>
        <v>0</v>
      </c>
      <c r="L1159" s="27"/>
      <c r="M1159" s="27"/>
      <c r="N1159" s="1022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9" t="str">
        <f>A827</f>
        <v>Own meat</v>
      </c>
      <c r="B1160" s="612"/>
      <c r="C1160" s="1017">
        <f>MAX(SUM(C827,M827),SUM(C827))</f>
        <v>0</v>
      </c>
      <c r="D1160" s="1017">
        <f>MAX(SUM(D827,N827),SUM(D827))</f>
        <v>2.9558056099151992E-3</v>
      </c>
      <c r="E1160" s="1017">
        <f>MAX(SUM(E827,O827),SUM(E827))</f>
        <v>0</v>
      </c>
      <c r="F1160" s="1017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5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9" t="str">
        <f>A853</f>
        <v>Labour: Land clearing, construction, herding, slaughtering</v>
      </c>
      <c r="B1161" s="612"/>
      <c r="C1161" s="1017">
        <f t="shared" ref="C1161:F1163" si="193">MAX(SUM(C853,M853),SUM(C853))</f>
        <v>0</v>
      </c>
      <c r="D1161" s="1017">
        <f t="shared" si="193"/>
        <v>0</v>
      </c>
      <c r="E1161" s="1017">
        <f t="shared" si="193"/>
        <v>0</v>
      </c>
      <c r="F1161" s="1017">
        <f t="shared" si="193"/>
        <v>0</v>
      </c>
      <c r="G1161" s="612"/>
      <c r="H1161" s="29"/>
      <c r="I1161" s="29"/>
      <c r="J1161" s="29"/>
      <c r="K1161" s="29"/>
      <c r="L1161" s="27"/>
      <c r="M1161" s="1008" t="str">
        <f t="shared" si="192"/>
        <v/>
      </c>
      <c r="N1161" s="1025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9" t="str">
        <f>A854</f>
        <v>Labour: Weeding</v>
      </c>
      <c r="B1162" s="612"/>
      <c r="C1162" s="1017">
        <f t="shared" si="193"/>
        <v>0</v>
      </c>
      <c r="D1162" s="1017">
        <f t="shared" si="193"/>
        <v>0</v>
      </c>
      <c r="E1162" s="1017">
        <f t="shared" si="193"/>
        <v>0</v>
      </c>
      <c r="F1162" s="1017">
        <f t="shared" si="193"/>
        <v>0</v>
      </c>
      <c r="G1162" s="612"/>
      <c r="H1162" s="29"/>
      <c r="I1162" s="29"/>
      <c r="J1162" s="29"/>
      <c r="K1162" s="29"/>
      <c r="L1162" s="27"/>
      <c r="M1162" s="1008" t="str">
        <f t="shared" si="192"/>
        <v/>
      </c>
      <c r="N1162" s="1025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9" t="str">
        <f>A855</f>
        <v>Labour: Harvesting</v>
      </c>
      <c r="B1163" s="612"/>
      <c r="C1163" s="1017">
        <f t="shared" si="193"/>
        <v>0</v>
      </c>
      <c r="D1163" s="1017">
        <f t="shared" si="193"/>
        <v>0</v>
      </c>
      <c r="E1163" s="1017">
        <f t="shared" si="193"/>
        <v>0</v>
      </c>
      <c r="F1163" s="1017">
        <f t="shared" si="193"/>
        <v>0</v>
      </c>
      <c r="G1163" s="612"/>
      <c r="H1163" s="29"/>
      <c r="I1163" s="29"/>
      <c r="J1163" s="29"/>
      <c r="K1163" s="29"/>
      <c r="L1163" s="27"/>
      <c r="M1163" s="1008" t="str">
        <f t="shared" si="192"/>
        <v/>
      </c>
      <c r="N1163" s="1025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9" t="str">
        <f>A895</f>
        <v>Gifts/remittances: cereal</v>
      </c>
      <c r="B1164" s="612"/>
      <c r="C1164" s="1017">
        <f t="shared" ref="C1164:F1166" si="194">MAX(SUM(C895,M895),SUM(C895))</f>
        <v>0</v>
      </c>
      <c r="D1164" s="1017">
        <f t="shared" si="194"/>
        <v>0</v>
      </c>
      <c r="E1164" s="1017">
        <f t="shared" si="194"/>
        <v>0</v>
      </c>
      <c r="F1164" s="1017">
        <f t="shared" si="194"/>
        <v>0</v>
      </c>
      <c r="G1164" s="612"/>
      <c r="H1164" s="29"/>
      <c r="I1164" s="29"/>
      <c r="J1164" s="29"/>
      <c r="K1164" s="29"/>
      <c r="L1164" s="27"/>
      <c r="M1164" s="1008" t="str">
        <f t="shared" si="192"/>
        <v/>
      </c>
      <c r="N1164" s="1025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9" t="str">
        <f>A896</f>
        <v>Gifts/remittances: sugar</v>
      </c>
      <c r="B1165" s="612"/>
      <c r="C1165" s="1017">
        <f t="shared" si="194"/>
        <v>0</v>
      </c>
      <c r="D1165" s="1017">
        <f t="shared" si="194"/>
        <v>0</v>
      </c>
      <c r="E1165" s="1017">
        <f t="shared" si="194"/>
        <v>0</v>
      </c>
      <c r="F1165" s="1017">
        <f t="shared" si="194"/>
        <v>0</v>
      </c>
      <c r="G1165" s="612"/>
      <c r="H1165" s="29"/>
      <c r="I1165" s="29"/>
      <c r="J1165" s="29"/>
      <c r="K1165" s="29"/>
      <c r="L1165" s="27"/>
      <c r="M1165" s="1008" t="str">
        <f t="shared" si="192"/>
        <v/>
      </c>
      <c r="N1165" s="1025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9" t="str">
        <f>A897</f>
        <v>Gifts/remittances: Other</v>
      </c>
      <c r="B1166" s="612"/>
      <c r="C1166" s="1017">
        <f t="shared" si="194"/>
        <v>0</v>
      </c>
      <c r="D1166" s="1017">
        <f t="shared" si="194"/>
        <v>0</v>
      </c>
      <c r="E1166" s="1017">
        <f t="shared" si="194"/>
        <v>0</v>
      </c>
      <c r="F1166" s="1017">
        <f t="shared" si="194"/>
        <v>0</v>
      </c>
      <c r="G1166" s="612"/>
      <c r="H1166" s="29"/>
      <c r="I1166" s="29"/>
      <c r="J1166" s="29"/>
      <c r="K1166" s="29"/>
      <c r="L1166" s="27"/>
      <c r="M1166" s="1008" t="str">
        <f t="shared" si="192"/>
        <v/>
      </c>
      <c r="N1166" s="1025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7"/>
      <c r="D1167" s="1017"/>
      <c r="E1167" s="1017"/>
      <c r="F1167" s="1017"/>
      <c r="G1167" s="612"/>
      <c r="H1167" s="611"/>
      <c r="I1167" s="29"/>
      <c r="J1167" s="29"/>
      <c r="K1167" s="611"/>
      <c r="L1167" s="612"/>
      <c r="M1167" s="1027" t="s">
        <v>499</v>
      </c>
      <c r="N1167" s="1024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7">
        <f t="shared" ref="C1168:F1170" si="195">IF(C$1102=0,0,MAX(SUM(C915,M915)/C$1102,SUM(C915)/C$1102))</f>
        <v>0</v>
      </c>
      <c r="D1168" s="1017">
        <f t="shared" si="195"/>
        <v>0</v>
      </c>
      <c r="E1168" s="1017">
        <f t="shared" si="195"/>
        <v>0</v>
      </c>
      <c r="F1168" s="1017">
        <f t="shared" si="195"/>
        <v>0</v>
      </c>
      <c r="G1168" s="612"/>
      <c r="H1168" s="29"/>
      <c r="I1168" s="29"/>
      <c r="J1168" s="29"/>
      <c r="K1168" s="611"/>
      <c r="L1168" s="612"/>
      <c r="M1168" s="100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8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7">
        <f t="shared" si="195"/>
        <v>0</v>
      </c>
      <c r="D1169" s="1017">
        <f t="shared" si="195"/>
        <v>0</v>
      </c>
      <c r="E1169" s="1017">
        <f t="shared" si="195"/>
        <v>0</v>
      </c>
      <c r="F1169" s="1017">
        <f t="shared" si="195"/>
        <v>0</v>
      </c>
      <c r="G1169" s="612"/>
      <c r="H1169" s="29"/>
      <c r="I1169" s="29"/>
      <c r="J1169" s="29"/>
      <c r="K1169" s="611"/>
      <c r="L1169" s="612"/>
      <c r="M1169" s="1008" t="str">
        <f t="shared" si="196"/>
        <v/>
      </c>
      <c r="N1169" s="1008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7">
        <f t="shared" si="195"/>
        <v>0</v>
      </c>
      <c r="D1170" s="1017">
        <f t="shared" si="195"/>
        <v>0</v>
      </c>
      <c r="E1170" s="1017">
        <f t="shared" si="195"/>
        <v>0</v>
      </c>
      <c r="F1170" s="1017">
        <f t="shared" si="195"/>
        <v>0</v>
      </c>
      <c r="G1170" s="612"/>
      <c r="H1170" s="29"/>
      <c r="I1170" s="29"/>
      <c r="J1170" s="29"/>
      <c r="K1170" s="611"/>
      <c r="L1170" s="612"/>
      <c r="M1170" s="1008" t="str">
        <f t="shared" si="196"/>
        <v/>
      </c>
      <c r="N1170" s="1008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7">
        <f t="shared" ref="C1171:C1180" si="199">IF(C$1102=0,0,MAX(SUM(C919,M919)/C$1102,SUM(C919)/C$1102))</f>
        <v>0</v>
      </c>
      <c r="D1171" s="1017">
        <f t="shared" ref="D1171:D1180" si="200">IF(D$1102=0,0,MAX(SUM(D919,N919)/D$1102,SUM(D919)/D$1102))</f>
        <v>0</v>
      </c>
      <c r="E1171" s="1017">
        <f t="shared" ref="E1171:E1180" si="201">IF(E$1102=0,0,MAX(SUM(E919,O919)/E$1102,SUM(E919)/E$1102))</f>
        <v>0</v>
      </c>
      <c r="F1171" s="1017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8" t="str">
        <f t="shared" si="196"/>
        <v/>
      </c>
      <c r="N1171" s="1008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7">
        <f t="shared" si="199"/>
        <v>0</v>
      </c>
      <c r="D1172" s="1017">
        <f t="shared" si="200"/>
        <v>0</v>
      </c>
      <c r="E1172" s="1017">
        <f t="shared" si="201"/>
        <v>0</v>
      </c>
      <c r="F1172" s="1017">
        <f t="shared" si="202"/>
        <v>0</v>
      </c>
      <c r="G1172" s="612"/>
      <c r="H1172" s="29"/>
      <c r="I1172" s="29"/>
      <c r="J1172" s="29"/>
      <c r="K1172" s="611"/>
      <c r="L1172" s="612"/>
      <c r="M1172" s="1008" t="str">
        <f t="shared" si="196"/>
        <v/>
      </c>
      <c r="N1172" s="1008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7">
        <f t="shared" si="199"/>
        <v>0</v>
      </c>
      <c r="D1173" s="1017">
        <f t="shared" si="200"/>
        <v>0</v>
      </c>
      <c r="E1173" s="1017">
        <f t="shared" si="201"/>
        <v>0</v>
      </c>
      <c r="F1173" s="1017">
        <f t="shared" si="202"/>
        <v>0</v>
      </c>
      <c r="G1173" s="612"/>
      <c r="H1173" s="29"/>
      <c r="I1173" s="29"/>
      <c r="J1173" s="29"/>
      <c r="K1173" s="611"/>
      <c r="L1173" s="612"/>
      <c r="M1173" s="1008" t="str">
        <f t="shared" si="196"/>
        <v/>
      </c>
      <c r="N1173" s="1008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7">
        <f t="shared" si="199"/>
        <v>0</v>
      </c>
      <c r="D1174" s="1017">
        <f t="shared" si="200"/>
        <v>0</v>
      </c>
      <c r="E1174" s="1017">
        <f t="shared" si="201"/>
        <v>0</v>
      </c>
      <c r="F1174" s="1017">
        <f t="shared" si="202"/>
        <v>0</v>
      </c>
      <c r="G1174" s="612"/>
      <c r="H1174" s="29"/>
      <c r="I1174" s="29"/>
      <c r="J1174" s="29"/>
      <c r="K1174" s="611"/>
      <c r="L1174" s="612"/>
      <c r="M1174" s="1008" t="str">
        <f t="shared" si="196"/>
        <v/>
      </c>
      <c r="N1174" s="1008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7">
        <f t="shared" si="199"/>
        <v>0</v>
      </c>
      <c r="D1175" s="1017">
        <f t="shared" si="200"/>
        <v>0</v>
      </c>
      <c r="E1175" s="1017">
        <f t="shared" si="201"/>
        <v>0</v>
      </c>
      <c r="F1175" s="1017">
        <f t="shared" si="202"/>
        <v>0</v>
      </c>
      <c r="G1175" s="612"/>
      <c r="H1175" s="29"/>
      <c r="I1175" s="29"/>
      <c r="J1175" s="29"/>
      <c r="K1175" s="611"/>
      <c r="L1175" s="612"/>
      <c r="M1175" s="1008" t="str">
        <f t="shared" si="196"/>
        <v/>
      </c>
      <c r="N1175" s="1008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7">
        <f t="shared" si="199"/>
        <v>0</v>
      </c>
      <c r="D1176" s="1017">
        <f t="shared" si="200"/>
        <v>0</v>
      </c>
      <c r="E1176" s="1017">
        <f t="shared" si="201"/>
        <v>0</v>
      </c>
      <c r="F1176" s="1017">
        <f t="shared" si="202"/>
        <v>0</v>
      </c>
      <c r="G1176" s="612"/>
      <c r="H1176" s="29"/>
      <c r="I1176" s="29"/>
      <c r="J1176" s="29"/>
      <c r="K1176" s="611"/>
      <c r="L1176" s="612"/>
      <c r="M1176" s="1008" t="str">
        <f t="shared" si="196"/>
        <v/>
      </c>
      <c r="N1176" s="1008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7">
        <f t="shared" si="199"/>
        <v>0</v>
      </c>
      <c r="D1177" s="1017">
        <f t="shared" si="200"/>
        <v>0</v>
      </c>
      <c r="E1177" s="1017">
        <f t="shared" si="201"/>
        <v>0</v>
      </c>
      <c r="F1177" s="1017">
        <f t="shared" si="202"/>
        <v>0</v>
      </c>
      <c r="G1177" s="612"/>
      <c r="H1177" s="29"/>
      <c r="I1177" s="29"/>
      <c r="J1177" s="29"/>
      <c r="K1177" s="611"/>
      <c r="L1177" s="612"/>
      <c r="M1177" s="1008" t="str">
        <f t="shared" si="196"/>
        <v/>
      </c>
      <c r="N1177" s="1008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7">
        <f t="shared" si="199"/>
        <v>0</v>
      </c>
      <c r="D1178" s="1017">
        <f t="shared" si="200"/>
        <v>0</v>
      </c>
      <c r="E1178" s="1017">
        <f t="shared" si="201"/>
        <v>0</v>
      </c>
      <c r="F1178" s="1017">
        <f t="shared" si="202"/>
        <v>0</v>
      </c>
      <c r="G1178" s="612"/>
      <c r="H1178" s="29"/>
      <c r="I1178" s="29"/>
      <c r="J1178" s="29"/>
      <c r="K1178" s="611"/>
      <c r="L1178" s="612"/>
      <c r="M1178" s="1008" t="str">
        <f t="shared" si="196"/>
        <v/>
      </c>
      <c r="N1178" s="1008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7">
        <f t="shared" si="199"/>
        <v>0</v>
      </c>
      <c r="D1179" s="1017">
        <f t="shared" si="200"/>
        <v>0</v>
      </c>
      <c r="E1179" s="1017">
        <f t="shared" si="201"/>
        <v>0</v>
      </c>
      <c r="F1179" s="1017">
        <f t="shared" si="202"/>
        <v>0</v>
      </c>
      <c r="G1179" s="612"/>
      <c r="H1179" s="29"/>
      <c r="I1179" s="29"/>
      <c r="J1179" s="29"/>
      <c r="K1179" s="611"/>
      <c r="L1179" s="612"/>
      <c r="M1179" s="1008" t="str">
        <f t="shared" si="196"/>
        <v/>
      </c>
      <c r="N1179" s="1008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7">
        <f t="shared" si="199"/>
        <v>0</v>
      </c>
      <c r="D1180" s="1017">
        <f t="shared" si="200"/>
        <v>0</v>
      </c>
      <c r="E1180" s="1017">
        <f t="shared" si="201"/>
        <v>0</v>
      </c>
      <c r="F1180" s="1017">
        <f t="shared" si="202"/>
        <v>0</v>
      </c>
      <c r="G1180" s="612"/>
      <c r="H1180" s="29"/>
      <c r="I1180" s="29"/>
      <c r="J1180" s="29"/>
      <c r="K1180" s="611"/>
      <c r="L1180" s="612"/>
      <c r="M1180" s="1008" t="str">
        <f t="shared" si="196"/>
        <v/>
      </c>
      <c r="N1180" s="1008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7">
        <f t="shared" ref="C1181:F1183" si="203">IF(C$1102=0,0,MAX(SUM(C964,M964)/C$1102,SUM(C964)/C$1102))</f>
        <v>0</v>
      </c>
      <c r="D1181" s="1017">
        <f t="shared" si="203"/>
        <v>0</v>
      </c>
      <c r="E1181" s="1017">
        <f t="shared" si="203"/>
        <v>0</v>
      </c>
      <c r="F1181" s="1017">
        <f t="shared" si="203"/>
        <v>0</v>
      </c>
      <c r="G1181" s="612"/>
      <c r="H1181" s="29"/>
      <c r="I1181" s="29"/>
      <c r="J1181" s="29"/>
      <c r="K1181" s="611"/>
      <c r="L1181" s="612"/>
      <c r="M1181" s="1008" t="str">
        <f t="shared" si="196"/>
        <v/>
      </c>
      <c r="N1181" s="1008" t="str">
        <f t="shared" si="197"/>
        <v/>
      </c>
      <c r="O1181" s="612"/>
      <c r="P1181" s="612"/>
      <c r="Q1181" s="1029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7">
        <f t="shared" si="203"/>
        <v>0</v>
      </c>
      <c r="D1182" s="1017">
        <f t="shared" si="203"/>
        <v>0</v>
      </c>
      <c r="E1182" s="1017">
        <f t="shared" si="203"/>
        <v>0</v>
      </c>
      <c r="F1182" s="1017">
        <f t="shared" si="203"/>
        <v>0</v>
      </c>
      <c r="G1182" s="612"/>
      <c r="H1182" s="29"/>
      <c r="I1182" s="29"/>
      <c r="J1182" s="29"/>
      <c r="K1182" s="611"/>
      <c r="L1182" s="612"/>
      <c r="M1182" s="1008" t="str">
        <f t="shared" si="196"/>
        <v/>
      </c>
      <c r="N1182" s="1008" t="str">
        <f t="shared" si="197"/>
        <v/>
      </c>
      <c r="O1182" s="612"/>
      <c r="P1182" s="612"/>
      <c r="Q1182" s="1029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7">
        <f t="shared" si="203"/>
        <v>0</v>
      </c>
      <c r="D1183" s="1017">
        <f t="shared" si="203"/>
        <v>0</v>
      </c>
      <c r="E1183" s="1017">
        <f t="shared" si="203"/>
        <v>0</v>
      </c>
      <c r="F1183" s="1017">
        <f t="shared" si="203"/>
        <v>0</v>
      </c>
      <c r="G1183" s="612"/>
      <c r="H1183" s="29"/>
      <c r="I1183" s="29"/>
      <c r="J1183" s="29"/>
      <c r="K1183" s="611"/>
      <c r="L1183" s="612"/>
      <c r="M1183" s="1008" t="str">
        <f t="shared" si="196"/>
        <v/>
      </c>
      <c r="N1183" s="1008" t="str">
        <f t="shared" si="197"/>
        <v/>
      </c>
      <c r="O1183" s="612"/>
      <c r="P1183" s="612"/>
      <c r="Q1183" s="1029"/>
      <c r="R1183" s="236"/>
      <c r="S1183" s="29"/>
      <c r="T1183" s="29"/>
      <c r="U1183" s="828">
        <v>1184</v>
      </c>
      <c r="V1183" s="29"/>
    </row>
    <row r="1184" spans="1:22" ht="15.75" customHeight="1">
      <c r="A1184" s="1026" t="str">
        <f>A856</f>
        <v>Labour migration: no. people per HH</v>
      </c>
      <c r="B1184" s="612"/>
      <c r="C1184" s="1017">
        <f>IF(C$1102=0,0,MAX((SUM(C856,M856)+SUM(C968,M968)/C$1102),(SUM(C856)+SUM(C968)/C$1102)))</f>
        <v>0</v>
      </c>
      <c r="D1184" s="1017">
        <f>IF(D$1102=0,0,MAX((SUM(D856,N856)+SUM(D968,N968)/D$1102),(SUM(D856)+SUM(D968)/D$1102)))</f>
        <v>0</v>
      </c>
      <c r="E1184" s="1017">
        <f>IF(E$1102=0,0,MAX((SUM(E856,O856)+SUM(E968,O968)/E$1102),(SUM(E856)+SUM(E968)/E$1102)))</f>
        <v>0</v>
      </c>
      <c r="F1184" s="1017">
        <f>IF(F$1102=0,0,MAX((SUM(F856,P856)+SUM(F968,P968)/F$1102),(SUM(F856)+SUM(F968)/F$1102)))</f>
        <v>0</v>
      </c>
      <c r="G1184" s="612"/>
      <c r="H1184" s="1018">
        <f>IF(C$1102=0,0,MAX(SUM(C968,M968)/C$1102,SUM(C968)/C$1102))</f>
        <v>0</v>
      </c>
      <c r="I1184" s="1018">
        <f>IF(D$1102=0,0,MAX(SUM(D968,N968)/D$1102,SUM(D968)/D$1102))</f>
        <v>0</v>
      </c>
      <c r="J1184" s="1018">
        <f>IF(E$1102=0,0,MAX(SUM(E968,O968)/E$1102,SUM(E968)/E$1102))</f>
        <v>0</v>
      </c>
      <c r="K1184" s="1018">
        <f>IF(F$1102=0,0,MAX(SUM(F968,P968)/F$1102,SUM(F968)/F$1102))</f>
        <v>0</v>
      </c>
      <c r="L1184" s="27"/>
      <c r="M1184" s="1008" t="str">
        <f t="shared" si="196"/>
        <v/>
      </c>
      <c r="N1184" s="1008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7">
        <f>IF(C$1102=0,0,MAX(SUM(C969,M969)/C$1102,SUM(C969)/C$1102))</f>
        <v>0</v>
      </c>
      <c r="D1185" s="1017">
        <f>IF(D$1102=0,0,MAX(SUM(D969,N969)/D$1102,SUM(D969)/D$1102))</f>
        <v>0</v>
      </c>
      <c r="E1185" s="1017">
        <f>IF(E$1102=0,0,MAX(SUM(E969,O969)/E$1102,SUM(E969)/E$1102))</f>
        <v>0</v>
      </c>
      <c r="F1185" s="1017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8" t="str">
        <f t="shared" si="196"/>
        <v/>
      </c>
      <c r="N1185" s="1008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7">
        <f t="shared" ref="C1186:F1187" si="204">IF(C$1102=0,0,MAX(SUM(C971,M971)/C$1102,SUM(C971)/C$1102))</f>
        <v>0</v>
      </c>
      <c r="D1186" s="1017">
        <f t="shared" si="204"/>
        <v>0</v>
      </c>
      <c r="E1186" s="1017">
        <f t="shared" si="204"/>
        <v>0</v>
      </c>
      <c r="F1186" s="1017">
        <f t="shared" si="204"/>
        <v>0</v>
      </c>
      <c r="G1186" s="612"/>
      <c r="H1186" s="29"/>
      <c r="I1186" s="29"/>
      <c r="J1186" s="29"/>
      <c r="K1186" s="611"/>
      <c r="L1186" s="612"/>
      <c r="M1186" s="1008" t="str">
        <f t="shared" si="196"/>
        <v/>
      </c>
      <c r="N1186" s="1008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7">
        <f t="shared" si="204"/>
        <v>0</v>
      </c>
      <c r="D1187" s="1017">
        <f t="shared" si="204"/>
        <v>0</v>
      </c>
      <c r="E1187" s="1017">
        <f t="shared" si="204"/>
        <v>0</v>
      </c>
      <c r="F1187" s="1017">
        <f t="shared" si="204"/>
        <v>0</v>
      </c>
      <c r="G1187" s="612"/>
      <c r="H1187" s="29"/>
      <c r="I1187" s="29"/>
      <c r="J1187" s="29"/>
      <c r="K1187" s="611"/>
      <c r="L1187" s="612"/>
      <c r="M1187" s="1008" t="str">
        <f t="shared" si="196"/>
        <v/>
      </c>
      <c r="N1187" s="1008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7">
        <f>IF(C$1102=0,0,MAX(SUM(C974,M974)/C$1102,SUM(C974)/C$1102))</f>
        <v>0</v>
      </c>
      <c r="D1188" s="1017">
        <f>IF(D$1102=0,0,MAX(SUM(D974,N974)/D$1102,SUM(D974)/D$1102))</f>
        <v>0</v>
      </c>
      <c r="E1188" s="1017">
        <f>IF(E$1102=0,0,MAX(SUM(E974,O974)/E$1102,SUM(E974)/E$1102))</f>
        <v>0</v>
      </c>
      <c r="F1188" s="1017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8" t="str">
        <f t="shared" si="196"/>
        <v/>
      </c>
      <c r="N1188" s="1008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7">
        <f>IF(C$1102=0,0,MAX(SUM(C976,M976)/C$1102,SUM(C976)/C$1102))</f>
        <v>0</v>
      </c>
      <c r="D1189" s="1017">
        <f>IF(D$1102=0,0,MAX(SUM(D976,N976)/D$1102,SUM(D976)/D$1102))</f>
        <v>0</v>
      </c>
      <c r="E1189" s="1017">
        <f>IF(E$1102=0,0,MAX(SUM(E976,O976)/E$1102,SUM(E976)/E$1102))</f>
        <v>0</v>
      </c>
      <c r="F1189" s="1017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8" t="str">
        <f t="shared" si="196"/>
        <v/>
      </c>
      <c r="N1189" s="1008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7">
        <f>IF(C$1102=0,0,MAX(SUM(C978,M978)/C$1102,SUM(C978)/C$1102))</f>
        <v>0</v>
      </c>
      <c r="D1190" s="1017">
        <f>IF(D$1102=0,0,MAX(SUM(D978,N978)/D$1102,SUM(D978)/D$1102))</f>
        <v>0</v>
      </c>
      <c r="E1190" s="1017">
        <f>IF(E$1102=0,0,MAX(SUM(E978,O978)/E$1102,SUM(E978)/E$1102))</f>
        <v>0</v>
      </c>
      <c r="F1190" s="1017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8" t="str">
        <f t="shared" si="196"/>
        <v/>
      </c>
      <c r="N1190" s="1008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7">
        <f>IF(C$1102=0,0,MAX(SUM(C980,M980)/C$1102,SUM(C980)/C$1102))</f>
        <v>0</v>
      </c>
      <c r="D1191" s="1017">
        <f>IF(D$1102=0,0,MAX(SUM(D980,N980)/D$1102,SUM(D980)/D$1102))</f>
        <v>0</v>
      </c>
      <c r="E1191" s="1017">
        <f>IF(E$1102=0,0,MAX(SUM(E980,O980)/E$1102,SUM(E980)/E$1102))</f>
        <v>0</v>
      </c>
      <c r="F1191" s="1017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8" t="str">
        <f t="shared" si="196"/>
        <v/>
      </c>
      <c r="N1191" s="1008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7">
        <f>IF(C$1102=0,0,MAX(SUM(C982,M982)/C$1102,SUM(C982)/C$1102))</f>
        <v>0</v>
      </c>
      <c r="D1192" s="1017">
        <f>IF(D$1102=0,0,MAX(SUM(D982,N982)/D$1102,SUM(D982)/D$1102))</f>
        <v>0</v>
      </c>
      <c r="E1192" s="1017">
        <f>IF(E$1102=0,0,MAX(SUM(E982,O982)/E$1102,SUM(E982)/E$1102))</f>
        <v>0</v>
      </c>
      <c r="F1192" s="1017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8" t="str">
        <f t="shared" si="196"/>
        <v/>
      </c>
      <c r="N1192" s="1008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0" customWidth="1"/>
    <col min="8" max="10" width="6.5" style="1031" customWidth="1"/>
    <col min="11" max="16384" width="11.5" style="15"/>
  </cols>
  <sheetData>
    <row r="1" spans="1:13" ht="12.75" customHeight="1">
      <c r="A1" s="1032"/>
      <c r="B1" s="1033"/>
      <c r="C1" s="629"/>
      <c r="D1" s="629"/>
      <c r="E1" s="629"/>
      <c r="F1" s="629"/>
      <c r="G1" s="1034"/>
      <c r="H1" s="1034"/>
      <c r="I1" s="236"/>
      <c r="J1" s="236"/>
      <c r="K1" s="236"/>
      <c r="L1" s="236"/>
      <c r="M1" s="236"/>
    </row>
    <row r="2" spans="1:13" ht="14" customHeight="1" thickBot="1">
      <c r="A2" s="1035" t="s">
        <v>500</v>
      </c>
      <c r="B2" s="1036"/>
      <c r="C2" s="1037"/>
      <c r="D2" s="1037"/>
      <c r="E2" s="1037"/>
      <c r="F2" s="1037"/>
      <c r="G2" s="1034"/>
      <c r="H2" s="1034"/>
      <c r="I2" s="236"/>
      <c r="J2" s="236"/>
      <c r="K2" s="236"/>
      <c r="L2" s="236"/>
      <c r="M2" s="236"/>
    </row>
    <row r="3" spans="1:13" ht="14" customHeight="1" thickBot="1">
      <c r="A3" s="1038"/>
      <c r="B3" s="807"/>
      <c r="C3" s="807" t="s">
        <v>445</v>
      </c>
      <c r="D3" s="808"/>
      <c r="E3" s="808"/>
      <c r="F3" s="808"/>
      <c r="G3" s="1034"/>
      <c r="H3" s="1034"/>
      <c r="I3" s="236"/>
      <c r="J3" s="236"/>
      <c r="K3" s="236"/>
      <c r="L3" s="236"/>
      <c r="M3" s="236"/>
    </row>
    <row r="4" spans="1:13" ht="12.75" customHeight="1">
      <c r="A4" s="1039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4"/>
      <c r="H4" s="1034"/>
      <c r="I4" s="236"/>
      <c r="J4" s="236"/>
      <c r="K4" s="236"/>
      <c r="L4" s="236"/>
      <c r="M4" s="236"/>
    </row>
    <row r="5" spans="1:13" ht="12.75" customHeight="1">
      <c r="A5" s="1040" t="s">
        <v>501</v>
      </c>
      <c r="B5" s="1041"/>
      <c r="C5" s="924"/>
      <c r="D5" s="924"/>
      <c r="E5" s="924"/>
      <c r="F5" s="924"/>
      <c r="G5" s="1034"/>
      <c r="H5" s="1034"/>
      <c r="I5" s="236"/>
      <c r="J5" s="236"/>
      <c r="K5" s="236"/>
      <c r="L5" s="236"/>
      <c r="M5" s="236"/>
    </row>
    <row r="6" spans="1:13" ht="12.75" customHeight="1">
      <c r="A6" s="1042" t="s">
        <v>502</v>
      </c>
      <c r="B6" s="1036"/>
      <c r="C6" s="1037"/>
      <c r="D6" s="1037"/>
      <c r="E6" s="1037"/>
      <c r="F6" s="1037"/>
      <c r="G6" s="1034"/>
      <c r="H6" s="1034"/>
      <c r="I6" s="236"/>
      <c r="J6" s="236"/>
      <c r="K6" s="236"/>
      <c r="L6" s="236"/>
      <c r="M6" s="236"/>
    </row>
    <row r="7" spans="1:13" ht="12.75" customHeight="1">
      <c r="A7" s="1043" t="s">
        <v>503</v>
      </c>
      <c r="B7" s="1044"/>
      <c r="C7" s="1013"/>
      <c r="D7" s="1013"/>
      <c r="E7" s="1013"/>
      <c r="F7" s="1013"/>
      <c r="G7" s="1034"/>
      <c r="H7" s="1034"/>
      <c r="I7" s="236"/>
      <c r="J7" s="236"/>
      <c r="K7" s="236"/>
      <c r="L7" s="236"/>
      <c r="M7" s="236"/>
    </row>
    <row r="8" spans="1:13" ht="12.75" customHeight="1">
      <c r="A8" s="1040" t="s">
        <v>504</v>
      </c>
      <c r="B8" s="1041"/>
      <c r="C8" s="1045">
        <f>[1]ExpFactors!$C$8</f>
        <v>1.5</v>
      </c>
      <c r="D8" s="1045">
        <f>[1]ExpFactors!$D$8</f>
        <v>1.5</v>
      </c>
      <c r="E8" s="1045">
        <f>[1]ExpFactors!$E$8</f>
        <v>1.5</v>
      </c>
      <c r="F8" s="1045">
        <f>[1]ExpFactors!$F$8</f>
        <v>1.5</v>
      </c>
      <c r="G8" s="1034"/>
      <c r="H8" s="1034"/>
      <c r="I8" s="236"/>
      <c r="J8" s="236"/>
      <c r="K8" s="236"/>
      <c r="L8" s="236"/>
      <c r="M8" s="236"/>
    </row>
    <row r="9" spans="1:13" ht="12.75" customHeight="1">
      <c r="A9" s="1042" t="s">
        <v>505</v>
      </c>
      <c r="B9" s="1036"/>
      <c r="C9" s="1037"/>
      <c r="D9" s="1037"/>
      <c r="E9" s="1037"/>
      <c r="F9" s="1037"/>
      <c r="G9" s="1034"/>
      <c r="H9" s="1034"/>
      <c r="I9" s="236"/>
      <c r="J9" s="236"/>
      <c r="K9" s="236"/>
      <c r="L9" s="236"/>
      <c r="M9" s="236"/>
    </row>
    <row r="10" spans="1:13" ht="12.75" customHeight="1">
      <c r="A10" s="1043" t="s">
        <v>506</v>
      </c>
      <c r="B10" s="1044"/>
      <c r="C10" s="1013"/>
      <c r="D10" s="1013"/>
      <c r="E10" s="1013"/>
      <c r="F10" s="1013"/>
      <c r="G10" s="1034"/>
      <c r="H10" s="1034"/>
      <c r="I10" s="236"/>
      <c r="J10" s="236"/>
      <c r="K10" s="236"/>
      <c r="L10" s="236"/>
      <c r="M10" s="236"/>
    </row>
    <row r="11" spans="1:13" ht="12.75" customHeight="1">
      <c r="A11" s="1040" t="s">
        <v>507</v>
      </c>
      <c r="B11" s="1041"/>
      <c r="C11" s="1045">
        <f>[1]ExpFactors!$C$11</f>
        <v>0.1</v>
      </c>
      <c r="D11" s="1045">
        <f>[1]ExpFactors!$D$11</f>
        <v>0.1</v>
      </c>
      <c r="E11" s="1045">
        <f>[1]ExpFactors!$E$11</f>
        <v>0.2</v>
      </c>
      <c r="F11" s="1045">
        <f>[1]ExpFactors!$F$11</f>
        <v>0.2</v>
      </c>
      <c r="G11" s="1034"/>
      <c r="H11" s="1034"/>
      <c r="I11" s="236"/>
      <c r="J11" s="236"/>
      <c r="K11" s="236"/>
      <c r="L11" s="236"/>
      <c r="M11" s="236"/>
    </row>
    <row r="12" spans="1:13" ht="12.75" customHeight="1">
      <c r="A12" s="1040" t="s">
        <v>504</v>
      </c>
      <c r="B12" s="1041"/>
      <c r="C12" s="1045">
        <f>[1]ExpFactors!$C$12</f>
        <v>2</v>
      </c>
      <c r="D12" s="1045">
        <f>[1]ExpFactors!$D$12</f>
        <v>2</v>
      </c>
      <c r="E12" s="1045">
        <f>[1]ExpFactors!$E$12</f>
        <v>2</v>
      </c>
      <c r="F12" s="1045">
        <f>[1]ExpFactors!$F$12</f>
        <v>2</v>
      </c>
      <c r="G12" s="1034"/>
      <c r="H12" s="1034"/>
      <c r="I12" s="236"/>
      <c r="J12" s="236"/>
      <c r="K12" s="236"/>
      <c r="L12" s="236"/>
      <c r="M12" s="236"/>
    </row>
    <row r="13" spans="1:13" ht="12.75" customHeight="1">
      <c r="A13" s="1043" t="s">
        <v>508</v>
      </c>
      <c r="B13" s="1044"/>
      <c r="C13" s="1013"/>
      <c r="D13" s="1013"/>
      <c r="E13" s="1013"/>
      <c r="F13" s="1013"/>
      <c r="G13" s="1034"/>
      <c r="H13" s="1034"/>
      <c r="I13" s="236"/>
      <c r="J13" s="236"/>
      <c r="K13" s="236"/>
      <c r="L13" s="236"/>
      <c r="M13" s="236"/>
    </row>
    <row r="14" spans="1:13" ht="12.75" customHeight="1">
      <c r="A14" s="1040" t="s">
        <v>507</v>
      </c>
      <c r="B14" s="1041"/>
      <c r="C14" s="1045">
        <f>[1]ExpFactors!$C$14</f>
        <v>0</v>
      </c>
      <c r="D14" s="1045">
        <f>[1]ExpFactors!$D$14</f>
        <v>0.33</v>
      </c>
      <c r="E14" s="1045">
        <f>[1]ExpFactors!$E$14</f>
        <v>0.15</v>
      </c>
      <c r="F14" s="1045">
        <f>[1]ExpFactors!$F$14</f>
        <v>0.17</v>
      </c>
      <c r="G14" s="1034"/>
      <c r="H14" s="1034"/>
      <c r="I14" s="236"/>
      <c r="J14" s="236"/>
      <c r="K14" s="236"/>
      <c r="L14" s="236"/>
      <c r="M14" s="236"/>
    </row>
    <row r="15" spans="1:13" ht="12.75" customHeight="1">
      <c r="A15" s="1040" t="s">
        <v>504</v>
      </c>
      <c r="B15" s="1041"/>
      <c r="C15" s="1045">
        <f>[1]ExpFactors!$C$15</f>
        <v>1</v>
      </c>
      <c r="D15" s="1045">
        <f>[1]ExpFactors!$D$15</f>
        <v>1</v>
      </c>
      <c r="E15" s="1045">
        <f>[1]ExpFactors!$E$15</f>
        <v>1.5</v>
      </c>
      <c r="F15" s="1045">
        <f>[1]ExpFactors!$F$15</f>
        <v>1.5</v>
      </c>
      <c r="G15" s="1034"/>
      <c r="H15" s="1034"/>
      <c r="I15" s="236"/>
      <c r="J15" s="236"/>
      <c r="K15" s="236"/>
      <c r="L15" s="236"/>
      <c r="M15" s="236"/>
    </row>
    <row r="16" spans="1:13" ht="12.75" customHeight="1">
      <c r="A16" s="1043" t="s">
        <v>509</v>
      </c>
      <c r="B16" s="1044"/>
      <c r="C16" s="1013"/>
      <c r="D16" s="1013"/>
      <c r="E16" s="1013"/>
      <c r="F16" s="1013"/>
      <c r="G16" s="1034"/>
      <c r="H16" s="1034"/>
      <c r="I16" s="236"/>
      <c r="J16" s="236"/>
      <c r="K16" s="236"/>
      <c r="L16" s="236"/>
      <c r="M16" s="236"/>
    </row>
    <row r="17" spans="1:13" ht="12.75" customHeight="1">
      <c r="A17" s="1040" t="s">
        <v>507</v>
      </c>
      <c r="B17" s="1041"/>
      <c r="C17" s="1045">
        <f>[1]ExpFactors!$C$17</f>
        <v>0.5</v>
      </c>
      <c r="D17" s="1045">
        <f>[1]ExpFactors!$D$17</f>
        <v>0.33</v>
      </c>
      <c r="E17" s="1045">
        <f>[1]ExpFactors!$E$17</f>
        <v>0.375</v>
      </c>
      <c r="F17" s="1045">
        <f>[1]ExpFactors!$E$17</f>
        <v>0.375</v>
      </c>
      <c r="G17" s="1034"/>
      <c r="H17" s="1034"/>
      <c r="I17" s="236"/>
      <c r="J17" s="236"/>
      <c r="K17" s="236"/>
      <c r="L17" s="236"/>
      <c r="M17" s="236"/>
    </row>
    <row r="18" spans="1:13" ht="12.75" customHeight="1">
      <c r="A18" s="1040" t="s">
        <v>504</v>
      </c>
      <c r="B18" s="1041"/>
      <c r="C18" s="1045">
        <f>[1]ExpFactors!$C$18</f>
        <v>1</v>
      </c>
      <c r="D18" s="1045">
        <f>[1]ExpFactors!$D$18</f>
        <v>1</v>
      </c>
      <c r="E18" s="1045">
        <f>[1]ExpFactors!$E$18</f>
        <v>1.5</v>
      </c>
      <c r="F18" s="1045">
        <f>[1]ExpFactors!$F$18</f>
        <v>1.25</v>
      </c>
      <c r="G18" s="1034"/>
      <c r="H18" s="1034"/>
      <c r="I18" s="236"/>
      <c r="J18" s="236"/>
      <c r="K18" s="236"/>
      <c r="L18" s="236"/>
      <c r="M18" s="236"/>
    </row>
    <row r="19" spans="1:13" ht="12.75" customHeight="1">
      <c r="A19" s="1042" t="s">
        <v>20</v>
      </c>
      <c r="B19" s="1036"/>
      <c r="C19" s="1037"/>
      <c r="D19" s="1037"/>
      <c r="E19" s="1037"/>
      <c r="F19" s="1037"/>
      <c r="G19" s="1034"/>
      <c r="H19" s="1034"/>
      <c r="I19" s="236"/>
      <c r="J19" s="236"/>
      <c r="K19" s="236"/>
      <c r="L19" s="236"/>
      <c r="M19" s="236"/>
    </row>
    <row r="20" spans="1:13" ht="12.75" customHeight="1">
      <c r="A20" s="1043" t="s">
        <v>510</v>
      </c>
      <c r="B20" s="1046"/>
      <c r="C20" s="1011"/>
      <c r="D20" s="1011"/>
      <c r="E20" s="1011"/>
      <c r="F20" s="1011"/>
      <c r="G20" s="1034"/>
      <c r="H20" s="1034"/>
      <c r="I20" s="236"/>
      <c r="J20" s="236"/>
      <c r="K20" s="236"/>
      <c r="L20" s="236"/>
      <c r="M20" s="236"/>
    </row>
    <row r="21" spans="1:13" ht="12.75" customHeight="1">
      <c r="A21" s="1040" t="s">
        <v>511</v>
      </c>
      <c r="B21" s="1041"/>
      <c r="C21" s="1045">
        <f>[1]ExpFactors!$C$21</f>
        <v>1.25</v>
      </c>
      <c r="D21" s="1045">
        <f>[1]ExpFactors!$D$21</f>
        <v>1.25</v>
      </c>
      <c r="E21" s="1045">
        <f>[1]ExpFactors!$E$21</f>
        <v>1.25</v>
      </c>
      <c r="F21" s="1045">
        <f>[1]ExpFactors!$F$21</f>
        <v>1.25</v>
      </c>
      <c r="G21" s="1034"/>
      <c r="H21" s="1034"/>
      <c r="I21" s="236"/>
      <c r="J21" s="236"/>
      <c r="K21" s="236"/>
      <c r="L21" s="236"/>
      <c r="M21" s="236"/>
    </row>
    <row r="22" spans="1:13" ht="12.75" customHeight="1">
      <c r="A22" s="1043" t="s">
        <v>512</v>
      </c>
      <c r="B22" s="1046"/>
      <c r="C22" s="1011"/>
      <c r="D22" s="1011"/>
      <c r="E22" s="1011"/>
      <c r="F22" s="1011"/>
      <c r="G22" s="1034"/>
      <c r="H22" s="1034"/>
      <c r="I22" s="236"/>
      <c r="J22" s="236"/>
      <c r="K22" s="236"/>
      <c r="L22" s="236"/>
      <c r="M22" s="236"/>
    </row>
    <row r="23" spans="1:13" ht="12.75" customHeight="1">
      <c r="A23" s="1040" t="s">
        <v>513</v>
      </c>
      <c r="B23" s="1041"/>
      <c r="C23" s="1045">
        <f>[1]ExpFactors!C23</f>
        <v>0</v>
      </c>
      <c r="D23" s="1045">
        <f>[1]ExpFactors!D23</f>
        <v>0</v>
      </c>
      <c r="E23" s="1045">
        <f>[1]ExpFactors!E23</f>
        <v>0</v>
      </c>
      <c r="F23" s="1045">
        <f>[1]ExpFactors!F23</f>
        <v>0</v>
      </c>
      <c r="G23" s="1034"/>
      <c r="H23" s="1034"/>
      <c r="I23" s="236"/>
      <c r="J23" s="236"/>
      <c r="K23" s="236"/>
      <c r="L23" s="236"/>
      <c r="M23" s="236"/>
    </row>
    <row r="24" spans="1:13" ht="12.75" customHeight="1">
      <c r="A24" s="1040" t="s">
        <v>514</v>
      </c>
      <c r="B24" s="1041"/>
      <c r="C24" s="1045">
        <f>[1]ExpFactors!C24</f>
        <v>1</v>
      </c>
      <c r="D24" s="1045">
        <f>[1]ExpFactors!D24</f>
        <v>1</v>
      </c>
      <c r="E24" s="1045">
        <f>[1]ExpFactors!E24</f>
        <v>1</v>
      </c>
      <c r="F24" s="1045">
        <f>[1]ExpFactors!F24</f>
        <v>1</v>
      </c>
      <c r="G24" s="1034"/>
      <c r="H24" s="1034"/>
      <c r="I24" s="236"/>
      <c r="J24" s="236"/>
      <c r="K24" s="236"/>
      <c r="L24" s="236"/>
      <c r="M24" s="236"/>
    </row>
    <row r="25" spans="1:13" ht="12.75" customHeight="1">
      <c r="A25" s="1040" t="s">
        <v>515</v>
      </c>
      <c r="B25" s="1041"/>
      <c r="C25" s="1045">
        <f>[1]ExpFactors!C25</f>
        <v>0.5</v>
      </c>
      <c r="D25" s="1045">
        <f>[1]ExpFactors!D25</f>
        <v>0.5</v>
      </c>
      <c r="E25" s="1045">
        <f>[1]ExpFactors!E25</f>
        <v>0.5</v>
      </c>
      <c r="F25" s="1045">
        <f>[1]ExpFactors!F25</f>
        <v>0.5</v>
      </c>
      <c r="G25" s="1034"/>
      <c r="H25" s="1034"/>
      <c r="I25" s="236"/>
      <c r="J25" s="236"/>
      <c r="K25" s="236"/>
      <c r="L25" s="236"/>
      <c r="M25" s="236"/>
    </row>
    <row r="26" spans="1:13" ht="12.75" customHeight="1">
      <c r="A26" s="1042" t="s">
        <v>516</v>
      </c>
      <c r="B26" s="1047"/>
      <c r="C26" s="1048"/>
      <c r="D26" s="1048"/>
      <c r="E26" s="1048"/>
      <c r="F26" s="1048"/>
      <c r="G26" s="1034"/>
      <c r="H26" s="1034"/>
      <c r="I26" s="236"/>
      <c r="J26" s="236"/>
      <c r="K26" s="236"/>
      <c r="L26" s="236"/>
      <c r="M26" s="236"/>
    </row>
    <row r="27" spans="1:13" ht="12.75" customHeight="1">
      <c r="A27" s="1043" t="s">
        <v>517</v>
      </c>
      <c r="B27" s="1046"/>
      <c r="C27" s="1011"/>
      <c r="D27" s="1011"/>
      <c r="E27" s="1011"/>
      <c r="F27" s="1011"/>
      <c r="G27" s="1034"/>
      <c r="H27" s="1034"/>
      <c r="I27" s="236"/>
      <c r="J27" s="236"/>
      <c r="K27" s="236"/>
      <c r="L27" s="236"/>
      <c r="M27" s="236"/>
    </row>
    <row r="28" spans="1:13" ht="12.75" customHeight="1">
      <c r="A28" s="1040" t="s">
        <v>518</v>
      </c>
      <c r="B28" s="1041"/>
      <c r="C28" s="1045">
        <f>[1]ExpFactors!C28</f>
        <v>1.2</v>
      </c>
      <c r="D28" s="1045">
        <f>[1]ExpFactors!D28</f>
        <v>1.2</v>
      </c>
      <c r="E28" s="1045">
        <f>[1]ExpFactors!E28</f>
        <v>1.2</v>
      </c>
      <c r="F28" s="1045">
        <f>[1]ExpFactors!F28</f>
        <v>1.2</v>
      </c>
      <c r="G28" s="1034"/>
      <c r="H28" s="1034"/>
      <c r="I28" s="236"/>
      <c r="J28" s="236"/>
      <c r="K28" s="236"/>
      <c r="L28" s="236"/>
      <c r="M28" s="236"/>
    </row>
    <row r="29" spans="1:13" ht="12.75" customHeight="1">
      <c r="A29" s="1043" t="s">
        <v>519</v>
      </c>
      <c r="B29" s="1044"/>
      <c r="C29" s="1013"/>
      <c r="D29" s="1013"/>
      <c r="E29" s="1013"/>
      <c r="F29" s="1013"/>
      <c r="G29" s="1034"/>
      <c r="H29" s="1034"/>
      <c r="I29" s="236"/>
      <c r="J29" s="236"/>
      <c r="K29" s="236"/>
      <c r="L29" s="236"/>
      <c r="M29" s="236"/>
    </row>
    <row r="30" spans="1:13" ht="12.75" customHeight="1">
      <c r="A30" s="1040" t="s">
        <v>518</v>
      </c>
      <c r="B30" s="1041"/>
      <c r="C30" s="1045">
        <f>[1]ExpFactors!C30</f>
        <v>1.2</v>
      </c>
      <c r="D30" s="1045">
        <f>[1]ExpFactors!D30</f>
        <v>1.2</v>
      </c>
      <c r="E30" s="1045">
        <f>[1]ExpFactors!E30</f>
        <v>1.2</v>
      </c>
      <c r="F30" s="1045">
        <f>[1]ExpFactors!F30</f>
        <v>1.2</v>
      </c>
      <c r="G30" s="1034"/>
      <c r="H30" s="1034"/>
      <c r="I30" s="236"/>
      <c r="J30" s="236"/>
      <c r="K30" s="236"/>
      <c r="L30" s="236"/>
      <c r="M30" s="236"/>
    </row>
    <row r="31" spans="1:13" ht="12.75" customHeight="1">
      <c r="A31" s="1043" t="s">
        <v>520</v>
      </c>
      <c r="B31" s="1044"/>
      <c r="C31" s="1013"/>
      <c r="D31" s="1013"/>
      <c r="E31" s="1013"/>
      <c r="F31" s="1013"/>
      <c r="G31" s="1034"/>
      <c r="H31" s="1034"/>
      <c r="I31" s="236"/>
      <c r="J31" s="236"/>
      <c r="K31" s="236"/>
      <c r="L31" s="236"/>
      <c r="M31" s="236"/>
    </row>
    <row r="32" spans="1:13" ht="12.75" customHeight="1">
      <c r="A32" s="1040" t="s">
        <v>518</v>
      </c>
      <c r="B32" s="1041"/>
      <c r="C32" s="1045">
        <f>[1]ExpFactors!C32</f>
        <v>2</v>
      </c>
      <c r="D32" s="1045">
        <f>[1]ExpFactors!D32</f>
        <v>2</v>
      </c>
      <c r="E32" s="1045">
        <f>[1]ExpFactors!E32</f>
        <v>2</v>
      </c>
      <c r="F32" s="1045">
        <f>[1]ExpFactors!F32</f>
        <v>2</v>
      </c>
      <c r="G32" s="1034"/>
      <c r="H32" s="1034"/>
      <c r="I32" s="236"/>
      <c r="J32" s="236"/>
      <c r="K32" s="236"/>
      <c r="L32" s="236"/>
      <c r="M32" s="236"/>
    </row>
    <row r="33" spans="1:13" ht="12.75" customHeight="1">
      <c r="A33" s="1043" t="s">
        <v>521</v>
      </c>
      <c r="B33" s="1046"/>
      <c r="C33" s="1011"/>
      <c r="D33" s="1011"/>
      <c r="E33" s="1011"/>
      <c r="F33" s="1011"/>
      <c r="G33" s="1034"/>
      <c r="H33" s="1034"/>
      <c r="I33" s="236"/>
      <c r="J33" s="236"/>
      <c r="K33" s="236"/>
      <c r="L33" s="236"/>
      <c r="M33" s="236"/>
    </row>
    <row r="34" spans="1:13" ht="12.75" customHeight="1">
      <c r="A34" s="1040" t="s">
        <v>518</v>
      </c>
      <c r="B34" s="1041"/>
      <c r="C34" s="1045">
        <f>[1]ExpFactors!C34</f>
        <v>1</v>
      </c>
      <c r="D34" s="1045">
        <f>[1]ExpFactors!D34</f>
        <v>1</v>
      </c>
      <c r="E34" s="1045">
        <f>[1]ExpFactors!E34</f>
        <v>1</v>
      </c>
      <c r="F34" s="1045">
        <f>[1]ExpFactors!F34</f>
        <v>1</v>
      </c>
      <c r="G34" s="1034"/>
      <c r="H34" s="1034"/>
      <c r="I34" s="236"/>
      <c r="J34" s="236"/>
      <c r="K34" s="236"/>
      <c r="L34" s="236"/>
      <c r="M34" s="236"/>
    </row>
    <row r="35" spans="1:13" ht="12.75" customHeight="1">
      <c r="A35" s="1043" t="s">
        <v>522</v>
      </c>
      <c r="B35" s="1046"/>
      <c r="C35" s="1011"/>
      <c r="D35" s="1011"/>
      <c r="E35" s="1011"/>
      <c r="F35" s="1011"/>
      <c r="G35" s="1034"/>
      <c r="H35" s="1034"/>
      <c r="I35" s="236"/>
      <c r="J35" s="236"/>
      <c r="K35" s="236"/>
      <c r="L35" s="236"/>
      <c r="M35" s="236"/>
    </row>
    <row r="36" spans="1:13" ht="12.75" customHeight="1">
      <c r="A36" s="1049" t="s">
        <v>518</v>
      </c>
      <c r="B36" s="1041"/>
      <c r="C36" s="1045">
        <f>[1]ExpFactors!C36</f>
        <v>1.2</v>
      </c>
      <c r="D36" s="1045">
        <f>[1]ExpFactors!D36</f>
        <v>1.2</v>
      </c>
      <c r="E36" s="1045">
        <f>[1]ExpFactors!E36</f>
        <v>1.2</v>
      </c>
      <c r="F36" s="1045">
        <f>[1]ExpFactors!F36</f>
        <v>1.2</v>
      </c>
      <c r="G36" s="1034"/>
      <c r="H36" s="1034"/>
      <c r="I36" s="236"/>
      <c r="J36" s="236"/>
      <c r="K36" s="236"/>
      <c r="L36" s="236"/>
      <c r="M36" s="236"/>
    </row>
    <row r="37" spans="1:13" ht="12.75" customHeight="1">
      <c r="A37" s="1043" t="s">
        <v>523</v>
      </c>
      <c r="B37" s="1044"/>
      <c r="C37" s="1013"/>
      <c r="D37" s="1013"/>
      <c r="E37" s="1013"/>
      <c r="F37" s="1013"/>
      <c r="G37" s="1034"/>
      <c r="H37" s="1034"/>
      <c r="I37" s="236"/>
      <c r="J37" s="236"/>
      <c r="K37" s="236"/>
      <c r="L37" s="236"/>
      <c r="M37" s="236"/>
    </row>
    <row r="38" spans="1:13" ht="12.75" customHeight="1">
      <c r="A38" s="1040" t="s">
        <v>518</v>
      </c>
      <c r="B38" s="1041"/>
      <c r="C38" s="1045">
        <f>[1]ExpFactors!C38</f>
        <v>1</v>
      </c>
      <c r="D38" s="1045">
        <f>[1]ExpFactors!D38</f>
        <v>1</v>
      </c>
      <c r="E38" s="1045">
        <f>[1]ExpFactors!E38</f>
        <v>1</v>
      </c>
      <c r="F38" s="1045">
        <f>[1]ExpFactors!F38</f>
        <v>1</v>
      </c>
      <c r="G38" s="1034"/>
      <c r="H38" s="1034"/>
      <c r="I38" s="236"/>
      <c r="J38" s="236"/>
      <c r="K38" s="236"/>
      <c r="L38" s="236"/>
      <c r="M38" s="236"/>
    </row>
    <row r="39" spans="1:13" ht="12.75" customHeight="1">
      <c r="A39" s="1050" t="s">
        <v>17</v>
      </c>
      <c r="B39" s="1051"/>
      <c r="C39" s="1052"/>
      <c r="D39" s="1052"/>
      <c r="E39" s="1052"/>
      <c r="F39" s="1052"/>
      <c r="G39" s="1034"/>
      <c r="H39" s="1034"/>
      <c r="I39" s="236"/>
      <c r="J39" s="236"/>
      <c r="K39" s="236"/>
      <c r="L39" s="236"/>
      <c r="M39" s="236"/>
    </row>
    <row r="40" spans="1:13" ht="12.75" customHeight="1">
      <c r="A40" s="1053" t="s">
        <v>524</v>
      </c>
      <c r="B40" s="1054"/>
      <c r="C40" s="1055"/>
      <c r="D40" s="1055"/>
      <c r="E40" s="1055"/>
      <c r="F40" s="1055"/>
      <c r="G40" s="1034"/>
      <c r="H40" s="1034"/>
      <c r="I40" s="236"/>
      <c r="J40" s="236"/>
      <c r="K40" s="236"/>
      <c r="L40" s="236"/>
      <c r="M40" s="236"/>
    </row>
    <row r="41" spans="1:13" ht="12.75" customHeight="1">
      <c r="A41" s="1040" t="s">
        <v>525</v>
      </c>
      <c r="B41" s="1056"/>
      <c r="C41" s="1057"/>
      <c r="D41" s="1045" t="str">
        <f>[1]ExpFactors!D41</f>
        <v>yes</v>
      </c>
      <c r="E41" s="1057"/>
      <c r="F41" s="1057"/>
      <c r="G41" s="1034"/>
      <c r="H41" s="1034"/>
      <c r="I41" s="236"/>
      <c r="J41" s="236"/>
      <c r="K41" s="236"/>
      <c r="L41" s="236"/>
      <c r="M41" s="236"/>
    </row>
    <row r="42" spans="1:13" ht="12.75" customHeight="1">
      <c r="A42" s="1053" t="s">
        <v>526</v>
      </c>
      <c r="B42" s="1054"/>
      <c r="C42" s="1821" t="s">
        <v>527</v>
      </c>
      <c r="D42" s="1821"/>
      <c r="E42" s="1821"/>
      <c r="F42" s="1821"/>
      <c r="G42" s="1186" t="s">
        <v>528</v>
      </c>
      <c r="H42" s="1187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8" t="str">
        <f>[1]ExpFactors!A43</f>
        <v>rice</v>
      </c>
      <c r="B43" s="1188" t="str">
        <f>[1]ExpFactors!B43</f>
        <v>poor</v>
      </c>
      <c r="C43" s="1058">
        <f>[1]ExpFactors!C43</f>
        <v>0</v>
      </c>
      <c r="D43" s="1058">
        <f>[1]ExpFactors!D43</f>
        <v>0</v>
      </c>
      <c r="E43" s="1058">
        <f>[1]ExpFactors!E43</f>
        <v>0</v>
      </c>
      <c r="F43" s="1058">
        <f>[1]ExpFactors!F43</f>
        <v>0</v>
      </c>
      <c r="G43" s="1188">
        <f>[1]ExpFactors!G43</f>
        <v>0</v>
      </c>
      <c r="H43" s="1188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8" t="str">
        <f>[1]ExpFactors!A44</f>
        <v>sorghum</v>
      </c>
      <c r="B44" s="1188" t="str">
        <f>[1]ExpFactors!B44</f>
        <v>poor</v>
      </c>
      <c r="C44" s="1058">
        <f>[1]ExpFactors!C44</f>
        <v>0</v>
      </c>
      <c r="D44" s="1058">
        <f>[1]ExpFactors!D44</f>
        <v>0</v>
      </c>
      <c r="E44" s="1058">
        <f>[1]ExpFactors!E44</f>
        <v>0</v>
      </c>
      <c r="F44" s="1058">
        <f>[1]ExpFactors!F44</f>
        <v>0</v>
      </c>
      <c r="G44" s="1188">
        <f>[1]ExpFactors!G44</f>
        <v>0</v>
      </c>
      <c r="H44" s="1188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8" t="str">
        <f>[1]ExpFactors!A45</f>
        <v>millet</v>
      </c>
      <c r="B45" s="1188" t="str">
        <f>[1]ExpFactors!B45</f>
        <v>poor</v>
      </c>
      <c r="C45" s="1058">
        <f>[1]ExpFactors!C45</f>
        <v>0</v>
      </c>
      <c r="D45" s="1058">
        <f>[1]ExpFactors!D45</f>
        <v>0</v>
      </c>
      <c r="E45" s="1058">
        <f>[1]ExpFactors!E45</f>
        <v>0</v>
      </c>
      <c r="F45" s="1058">
        <f>[1]ExpFactors!F45</f>
        <v>0</v>
      </c>
      <c r="G45" s="1188">
        <f>[1]ExpFactors!G45</f>
        <v>0</v>
      </c>
      <c r="H45" s="1188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8" t="str">
        <f>[1]ExpFactors!A46</f>
        <v>bread</v>
      </c>
      <c r="B46" s="1188" t="str">
        <f>[1]ExpFactors!B46</f>
        <v>poor</v>
      </c>
      <c r="C46" s="1058">
        <f>[1]ExpFactors!C46</f>
        <v>0</v>
      </c>
      <c r="D46" s="1058">
        <f>[1]ExpFactors!D46</f>
        <v>0</v>
      </c>
      <c r="E46" s="1058">
        <f>[1]ExpFactors!E46</f>
        <v>0</v>
      </c>
      <c r="F46" s="1058">
        <f>[1]ExpFactors!F46</f>
        <v>0</v>
      </c>
      <c r="G46" s="1188">
        <f>[1]ExpFactors!G46</f>
        <v>0</v>
      </c>
      <c r="H46" s="1188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8" t="str">
        <f>[1]ExpFactors!A47</f>
        <v>sweet potatoes</v>
      </c>
      <c r="B47" s="1188" t="str">
        <f>[1]ExpFactors!B47</f>
        <v>poor</v>
      </c>
      <c r="C47" s="1058">
        <f>[1]ExpFactors!C47</f>
        <v>0</v>
      </c>
      <c r="D47" s="1058">
        <f>[1]ExpFactors!D47</f>
        <v>0</v>
      </c>
      <c r="E47" s="1058">
        <f>[1]ExpFactors!E47</f>
        <v>0</v>
      </c>
      <c r="F47" s="1058">
        <f>[1]ExpFactors!F47</f>
        <v>0</v>
      </c>
      <c r="G47" s="1188">
        <f>[1]ExpFactors!G47</f>
        <v>0</v>
      </c>
      <c r="H47" s="1188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8" t="str">
        <f>[1]ExpFactors!A48</f>
        <v>sugar</v>
      </c>
      <c r="B48" s="1188" t="str">
        <f>[1]ExpFactors!B48</f>
        <v>poor</v>
      </c>
      <c r="C48" s="1058">
        <f>[1]ExpFactors!C48</f>
        <v>0</v>
      </c>
      <c r="D48" s="1058">
        <f>[1]ExpFactors!D48</f>
        <v>0</v>
      </c>
      <c r="E48" s="1058">
        <f>[1]ExpFactors!E48</f>
        <v>0</v>
      </c>
      <c r="F48" s="1058">
        <f>[1]ExpFactors!F48</f>
        <v>0</v>
      </c>
      <c r="G48" s="1188">
        <f>[1]ExpFactors!G48</f>
        <v>0</v>
      </c>
      <c r="H48" s="1188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8" t="str">
        <f>[1]ExpFactors!A49</f>
        <v>oil</v>
      </c>
      <c r="B49" s="1188" t="str">
        <f>[1]ExpFactors!B49</f>
        <v>poor</v>
      </c>
      <c r="C49" s="1058">
        <f>[1]ExpFactors!C49</f>
        <v>0</v>
      </c>
      <c r="D49" s="1058">
        <f>[1]ExpFactors!D49</f>
        <v>0</v>
      </c>
      <c r="E49" s="1058">
        <f>[1]ExpFactors!E49</f>
        <v>0</v>
      </c>
      <c r="F49" s="1058">
        <f>[1]ExpFactors!F49</f>
        <v>0</v>
      </c>
      <c r="G49" s="1188">
        <f>[1]ExpFactors!G49</f>
        <v>0</v>
      </c>
      <c r="H49" s="1188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8" t="str">
        <f>[1]ExpFactors!A50</f>
        <v>milk</v>
      </c>
      <c r="B50" s="1188" t="str">
        <f>[1]ExpFactors!B50</f>
        <v>poor</v>
      </c>
      <c r="C50" s="1058">
        <f>[1]ExpFactors!C50</f>
        <v>0</v>
      </c>
      <c r="D50" s="1058">
        <f>[1]ExpFactors!D50</f>
        <v>0</v>
      </c>
      <c r="E50" s="1058">
        <f>[1]ExpFactors!E50</f>
        <v>0</v>
      </c>
      <c r="F50" s="1058">
        <f>[1]ExpFactors!F50</f>
        <v>0</v>
      </c>
      <c r="G50" s="1188">
        <f>[1]ExpFactors!G50</f>
        <v>0</v>
      </c>
      <c r="H50" s="1188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8" t="str">
        <f>[1]ExpFactors!A51</f>
        <v>eggs</v>
      </c>
      <c r="B51" s="1188" t="str">
        <f>[1]ExpFactors!B51</f>
        <v>poor</v>
      </c>
      <c r="C51" s="1058">
        <f>[1]ExpFactors!C51</f>
        <v>0</v>
      </c>
      <c r="D51" s="1058">
        <f>[1]ExpFactors!D51</f>
        <v>0</v>
      </c>
      <c r="E51" s="1058">
        <f>[1]ExpFactors!E51</f>
        <v>0</v>
      </c>
      <c r="F51" s="1058">
        <f>[1]ExpFactors!F51</f>
        <v>0</v>
      </c>
      <c r="G51" s="1188">
        <f>[1]ExpFactors!G51</f>
        <v>0</v>
      </c>
      <c r="H51" s="1188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8" t="str">
        <f>[1]ExpFactors!A52</f>
        <v>poultry</v>
      </c>
      <c r="B52" s="1188" t="str">
        <f>[1]ExpFactors!B52</f>
        <v>poor</v>
      </c>
      <c r="C52" s="1058">
        <f>[1]ExpFactors!C52</f>
        <v>0</v>
      </c>
      <c r="D52" s="1058">
        <f>[1]ExpFactors!D52</f>
        <v>0</v>
      </c>
      <c r="E52" s="1058">
        <f>[1]ExpFactors!E52</f>
        <v>0</v>
      </c>
      <c r="F52" s="1058">
        <f>[1]ExpFactors!F52</f>
        <v>0</v>
      </c>
      <c r="G52" s="1188">
        <f>[1]ExpFactors!G52</f>
        <v>0</v>
      </c>
      <c r="H52" s="1188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8" t="str">
        <f>[1]ExpFactors!A53</f>
        <v>beef</v>
      </c>
      <c r="B53" s="1188" t="str">
        <f>[1]ExpFactors!B53</f>
        <v>poor</v>
      </c>
      <c r="C53" s="1058">
        <f>[1]ExpFactors!C53</f>
        <v>0</v>
      </c>
      <c r="D53" s="1058">
        <f>[1]ExpFactors!D53</f>
        <v>0</v>
      </c>
      <c r="E53" s="1058">
        <f>[1]ExpFactors!E53</f>
        <v>0</v>
      </c>
      <c r="F53" s="1058">
        <f>[1]ExpFactors!F53</f>
        <v>0</v>
      </c>
      <c r="G53" s="1188">
        <f>[1]ExpFactors!G53</f>
        <v>0</v>
      </c>
      <c r="H53" s="1188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8" t="str">
        <f>[1]ExpFactors!A54</f>
        <v>game meat</v>
      </c>
      <c r="B54" s="1188" t="str">
        <f>[1]ExpFactors!B54</f>
        <v>poor</v>
      </c>
      <c r="C54" s="1058">
        <f>[1]ExpFactors!C54</f>
        <v>0</v>
      </c>
      <c r="D54" s="1058">
        <f>[1]ExpFactors!D54</f>
        <v>0</v>
      </c>
      <c r="E54" s="1058">
        <f>[1]ExpFactors!E54</f>
        <v>0</v>
      </c>
      <c r="F54" s="1058">
        <f>[1]ExpFactors!F54</f>
        <v>0</v>
      </c>
      <c r="G54" s="1188">
        <f>[1]ExpFactors!G54</f>
        <v>0</v>
      </c>
      <c r="H54" s="1188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8" t="str">
        <f>[1]ExpFactors!A55</f>
        <v>mango</v>
      </c>
      <c r="B55" s="1188" t="str">
        <f>[1]ExpFactors!B55</f>
        <v>poor</v>
      </c>
      <c r="C55" s="1058">
        <f>[1]ExpFactors!C55</f>
        <v>0</v>
      </c>
      <c r="D55" s="1058">
        <f>[1]ExpFactors!D55</f>
        <v>0</v>
      </c>
      <c r="E55" s="1058">
        <f>[1]ExpFactors!E55</f>
        <v>0</v>
      </c>
      <c r="F55" s="1058">
        <f>[1]ExpFactors!F55</f>
        <v>0</v>
      </c>
      <c r="G55" s="1188">
        <f>[1]ExpFactors!G55</f>
        <v>0</v>
      </c>
      <c r="H55" s="1188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8" t="str">
        <f>[1]ExpFactors!A56</f>
        <v>tomato</v>
      </c>
      <c r="B56" s="1188" t="str">
        <f>[1]ExpFactors!B56</f>
        <v>poor</v>
      </c>
      <c r="C56" s="1058">
        <f>[1]ExpFactors!C56</f>
        <v>0</v>
      </c>
      <c r="D56" s="1058">
        <f>[1]ExpFactors!D56</f>
        <v>0</v>
      </c>
      <c r="E56" s="1058">
        <f>[1]ExpFactors!E56</f>
        <v>0</v>
      </c>
      <c r="F56" s="1058">
        <f>[1]ExpFactors!F56</f>
        <v>0</v>
      </c>
      <c r="G56" s="1188">
        <f>[1]ExpFactors!G56</f>
        <v>0</v>
      </c>
      <c r="H56" s="1188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8" t="str">
        <f>[1]ExpFactors!A57</f>
        <v>onions</v>
      </c>
      <c r="B57" s="1188" t="str">
        <f>[1]ExpFactors!B57</f>
        <v>poor</v>
      </c>
      <c r="C57" s="1058">
        <f>[1]ExpFactors!C57</f>
        <v>0</v>
      </c>
      <c r="D57" s="1058">
        <f>[1]ExpFactors!D57</f>
        <v>0</v>
      </c>
      <c r="E57" s="1058">
        <f>[1]ExpFactors!E57</f>
        <v>0</v>
      </c>
      <c r="F57" s="1058">
        <f>[1]ExpFactors!F57</f>
        <v>0</v>
      </c>
      <c r="G57" s="1188">
        <f>[1]ExpFactors!G57</f>
        <v>0</v>
      </c>
      <c r="H57" s="1188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8" t="str">
        <f>[1]ExpFactors!A58</f>
        <v>banana</v>
      </c>
      <c r="B58" s="1188" t="str">
        <f>[1]ExpFactors!B58</f>
        <v>poor</v>
      </c>
      <c r="C58" s="1058">
        <f>[1]ExpFactors!C58</f>
        <v>0</v>
      </c>
      <c r="D58" s="1058">
        <f>[1]ExpFactors!D58</f>
        <v>0</v>
      </c>
      <c r="E58" s="1058">
        <f>[1]ExpFactors!E58</f>
        <v>0</v>
      </c>
      <c r="F58" s="1058">
        <f>[1]ExpFactors!F58</f>
        <v>0</v>
      </c>
      <c r="G58" s="1188">
        <f>[1]ExpFactors!G58</f>
        <v>0</v>
      </c>
      <c r="H58" s="1188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8" t="str">
        <f>[1]ExpFactors!A59</f>
        <v>pumpkin</v>
      </c>
      <c r="B59" s="1188" t="str">
        <f>[1]ExpFactors!B59</f>
        <v>poor</v>
      </c>
      <c r="C59" s="1058">
        <f>[1]ExpFactors!C59</f>
        <v>0</v>
      </c>
      <c r="D59" s="1058">
        <f>[1]ExpFactors!D59</f>
        <v>0</v>
      </c>
      <c r="E59" s="1058">
        <f>[1]ExpFactors!E59</f>
        <v>0</v>
      </c>
      <c r="F59" s="1058">
        <f>[1]ExpFactors!F59</f>
        <v>0</v>
      </c>
      <c r="G59" s="1188">
        <f>[1]ExpFactors!G59</f>
        <v>0</v>
      </c>
      <c r="H59" s="1188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8" t="str">
        <f>[1]ExpFactors!A60</f>
        <v>cassava (fresh)</v>
      </c>
      <c r="B60" s="1188" t="str">
        <f>[1]ExpFactors!B60</f>
        <v>poor</v>
      </c>
      <c r="C60" s="1058">
        <f>[1]ExpFactors!C60</f>
        <v>0</v>
      </c>
      <c r="D60" s="1058">
        <f>[1]ExpFactors!D60</f>
        <v>0</v>
      </c>
      <c r="E60" s="1058">
        <f>[1]ExpFactors!E60</f>
        <v>0</v>
      </c>
      <c r="F60" s="1058">
        <f>[1]ExpFactors!F60</f>
        <v>0</v>
      </c>
      <c r="G60" s="1188">
        <f>[1]ExpFactors!G60</f>
        <v>0</v>
      </c>
      <c r="H60" s="1188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8" t="str">
        <f>[1]ExpFactors!A61</f>
        <v>cassava (flour)</v>
      </c>
      <c r="B61" s="1188" t="str">
        <f>[1]ExpFactors!B61</f>
        <v>poor</v>
      </c>
      <c r="C61" s="1058">
        <f>[1]ExpFactors!C61</f>
        <v>0</v>
      </c>
      <c r="D61" s="1058">
        <f>[1]ExpFactors!D61</f>
        <v>0</v>
      </c>
      <c r="E61" s="1058">
        <f>[1]ExpFactors!E61</f>
        <v>0</v>
      </c>
      <c r="F61" s="1058">
        <f>[1]ExpFactors!F61</f>
        <v>0</v>
      </c>
      <c r="G61" s="1188">
        <f>[1]ExpFactors!G61</f>
        <v>0</v>
      </c>
      <c r="H61" s="1188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8" t="str">
        <f>[1]ExpFactors!A62</f>
        <v>dark green veg</v>
      </c>
      <c r="B62" s="1188" t="str">
        <f>[1]ExpFactors!B62</f>
        <v>poor</v>
      </c>
      <c r="C62" s="1058">
        <f>[1]ExpFactors!C62</f>
        <v>0</v>
      </c>
      <c r="D62" s="1058">
        <f>[1]ExpFactors!D62</f>
        <v>0</v>
      </c>
      <c r="E62" s="1058">
        <f>[1]ExpFactors!E62</f>
        <v>0</v>
      </c>
      <c r="F62" s="1058">
        <f>[1]ExpFactors!F62</f>
        <v>0</v>
      </c>
      <c r="G62" s="1188">
        <f>[1]ExpFactors!G62</f>
        <v>0</v>
      </c>
      <c r="H62" s="1188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8" t="str">
        <f>[1]ExpFactors!A63</f>
        <v>fresh fish</v>
      </c>
      <c r="B63" s="1188" t="str">
        <f>[1]ExpFactors!B63</f>
        <v>poor</v>
      </c>
      <c r="C63" s="1058">
        <f>[1]ExpFactors!C63</f>
        <v>0</v>
      </c>
      <c r="D63" s="1058">
        <f>[1]ExpFactors!D63</f>
        <v>0</v>
      </c>
      <c r="E63" s="1058">
        <f>[1]ExpFactors!E63</f>
        <v>0</v>
      </c>
      <c r="F63" s="1058">
        <f>[1]ExpFactors!F63</f>
        <v>0</v>
      </c>
      <c r="G63" s="1188">
        <f>[1]ExpFactors!G63</f>
        <v>0</v>
      </c>
      <c r="H63" s="1188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8" t="str">
        <f>[1]ExpFactors!A64</f>
        <v>dried fish</v>
      </c>
      <c r="B64" s="1188" t="str">
        <f>[1]ExpFactors!B64</f>
        <v>poor</v>
      </c>
      <c r="C64" s="1058">
        <f>[1]ExpFactors!C64</f>
        <v>0</v>
      </c>
      <c r="D64" s="1058">
        <f>[1]ExpFactors!D64</f>
        <v>0</v>
      </c>
      <c r="E64" s="1058">
        <f>[1]ExpFactors!E64</f>
        <v>0</v>
      </c>
      <c r="F64" s="1058">
        <f>[1]ExpFactors!F64</f>
        <v>0</v>
      </c>
      <c r="G64" s="1188">
        <f>[1]ExpFactors!G64</f>
        <v>0</v>
      </c>
      <c r="H64" s="1188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8" t="str">
        <f>[1]ExpFactors!A65</f>
        <v>kapenta</v>
      </c>
      <c r="B65" s="1188" t="str">
        <f>[1]ExpFactors!B65</f>
        <v>poor</v>
      </c>
      <c r="C65" s="1058">
        <f>[1]ExpFactors!C65</f>
        <v>0</v>
      </c>
      <c r="D65" s="1058">
        <f>[1]ExpFactors!D65</f>
        <v>0</v>
      </c>
      <c r="E65" s="1058">
        <f>[1]ExpFactors!E65</f>
        <v>0</v>
      </c>
      <c r="F65" s="1058">
        <f>[1]ExpFactors!F65</f>
        <v>0</v>
      </c>
      <c r="G65" s="1188">
        <f>[1]ExpFactors!G65</f>
        <v>0</v>
      </c>
      <c r="H65" s="1188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8" t="str">
        <f>[1]ExpFactors!A66</f>
        <v>groundnuts</v>
      </c>
      <c r="B66" s="1188" t="str">
        <f>[1]ExpFactors!B66</f>
        <v>poor</v>
      </c>
      <c r="C66" s="1058">
        <f>[1]ExpFactors!C66</f>
        <v>0</v>
      </c>
      <c r="D66" s="1058">
        <f>[1]ExpFactors!D66</f>
        <v>0</v>
      </c>
      <c r="E66" s="1058">
        <f>[1]ExpFactors!E66</f>
        <v>0</v>
      </c>
      <c r="F66" s="1058">
        <f>[1]ExpFactors!F66</f>
        <v>0</v>
      </c>
      <c r="G66" s="1188">
        <f>[1]ExpFactors!G66</f>
        <v>0</v>
      </c>
      <c r="H66" s="1188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8" t="str">
        <f>[1]ExpFactors!A67</f>
        <v>beans</v>
      </c>
      <c r="B67" s="1188" t="str">
        <f>[1]ExpFactors!B67</f>
        <v>poor</v>
      </c>
      <c r="C67" s="1058">
        <f>[1]ExpFactors!C67</f>
        <v>0</v>
      </c>
      <c r="D67" s="1058">
        <f>[1]ExpFactors!D67</f>
        <v>0</v>
      </c>
      <c r="E67" s="1058">
        <f>[1]ExpFactors!E67</f>
        <v>0</v>
      </c>
      <c r="F67" s="1058">
        <f>[1]ExpFactors!F67</f>
        <v>0</v>
      </c>
      <c r="G67" s="1188">
        <f>[1]ExpFactors!G67</f>
        <v>0</v>
      </c>
      <c r="H67" s="1188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8" t="str">
        <f>[1]ExpFactors!A68</f>
        <v>loquats</v>
      </c>
      <c r="B68" s="1188" t="str">
        <f>[1]ExpFactors!B68</f>
        <v>poor</v>
      </c>
      <c r="C68" s="1058">
        <f>[1]ExpFactors!C68</f>
        <v>0</v>
      </c>
      <c r="D68" s="1058">
        <f>[1]ExpFactors!D68</f>
        <v>0</v>
      </c>
      <c r="E68" s="1058">
        <f>[1]ExpFactors!E68</f>
        <v>0</v>
      </c>
      <c r="F68" s="1058">
        <f>[1]ExpFactors!F68</f>
        <v>0</v>
      </c>
      <c r="G68" s="1188">
        <f>[1]ExpFactors!G68</f>
        <v>0</v>
      </c>
      <c r="H68" s="1188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8" t="str">
        <f>[1]ExpFactors!A69</f>
        <v>other items</v>
      </c>
      <c r="B69" s="1188" t="str">
        <f>[1]ExpFactors!B69</f>
        <v>WG specific</v>
      </c>
      <c r="C69" s="1058">
        <f>[1]ExpFactors!C69</f>
        <v>0</v>
      </c>
      <c r="D69" s="1058">
        <f>[1]ExpFactors!D69</f>
        <v>0</v>
      </c>
      <c r="E69" s="1058">
        <f>[1]ExpFactors!E69</f>
        <v>0</v>
      </c>
      <c r="F69" s="1058">
        <f>[1]ExpFactors!F69</f>
        <v>0</v>
      </c>
      <c r="G69" s="1188">
        <f>[1]ExpFactors!G69</f>
        <v>0</v>
      </c>
      <c r="H69" s="1188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60" t="s">
        <v>341</v>
      </c>
      <c r="B70" s="1061"/>
      <c r="C70" s="1821" t="s">
        <v>527</v>
      </c>
      <c r="D70" s="1821"/>
      <c r="E70" s="1821"/>
      <c r="F70" s="1821"/>
      <c r="G70" s="1186" t="s">
        <v>528</v>
      </c>
      <c r="H70" s="1187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8" t="str">
        <f>[1]ExpFactors!A71</f>
        <v>tea/coffee</v>
      </c>
      <c r="B71" s="1188" t="str">
        <f>[1]ExpFactors!B71</f>
        <v>poor</v>
      </c>
      <c r="C71" s="1058">
        <f>[1]ExpFactors!C71</f>
        <v>1</v>
      </c>
      <c r="D71" s="1058">
        <f>[1]ExpFactors!D71</f>
        <v>1</v>
      </c>
      <c r="E71" s="1058">
        <f>[1]ExpFactors!E71</f>
        <v>1</v>
      </c>
      <c r="F71" s="1058">
        <f>[1]ExpFactors!F71</f>
        <v>1</v>
      </c>
      <c r="G71" s="1059">
        <f>[1]ExpFactors!G71</f>
        <v>0</v>
      </c>
      <c r="H71" s="1188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8" t="str">
        <f>[1]ExpFactors!A72</f>
        <v>salt</v>
      </c>
      <c r="B72" s="1188" t="str">
        <f>[1]ExpFactors!B72</f>
        <v>poor</v>
      </c>
      <c r="C72" s="1058">
        <f>[1]ExpFactors!C72</f>
        <v>0.75</v>
      </c>
      <c r="D72" s="1058">
        <f>[1]ExpFactors!D72</f>
        <v>0.75</v>
      </c>
      <c r="E72" s="1058">
        <f>[1]ExpFactors!E72</f>
        <v>0.75</v>
      </c>
      <c r="F72" s="1058">
        <f>[1]ExpFactors!F72</f>
        <v>0.75</v>
      </c>
      <c r="G72" s="1059">
        <f>[1]ExpFactors!G72</f>
        <v>0</v>
      </c>
      <c r="H72" s="1188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8" t="str">
        <f>[1]ExpFactors!A73</f>
        <v>soap</v>
      </c>
      <c r="B73" s="1188" t="str">
        <f>[1]ExpFactors!B73</f>
        <v>poor</v>
      </c>
      <c r="C73" s="1058">
        <f>[1]ExpFactors!C73</f>
        <v>0.61904761904761907</v>
      </c>
      <c r="D73" s="1058">
        <f>[1]ExpFactors!D73</f>
        <v>0.61904761904761907</v>
      </c>
      <c r="E73" s="1058">
        <f>[1]ExpFactors!E73</f>
        <v>0.61904761904761907</v>
      </c>
      <c r="F73" s="1058">
        <f>[1]ExpFactors!F73</f>
        <v>0.61904761904761907</v>
      </c>
      <c r="G73" s="1059">
        <f>[1]ExpFactors!G73</f>
        <v>0</v>
      </c>
      <c r="H73" s="1188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8" t="str">
        <f>[1]ExpFactors!A74</f>
        <v>kerosene</v>
      </c>
      <c r="B74" s="1188" t="str">
        <f>[1]ExpFactors!B74</f>
        <v>poor</v>
      </c>
      <c r="C74" s="1058">
        <f>[1]ExpFactors!C74</f>
        <v>0.5</v>
      </c>
      <c r="D74" s="1058">
        <f>[1]ExpFactors!D74</f>
        <v>0.5</v>
      </c>
      <c r="E74" s="1058">
        <f>[1]ExpFactors!E74</f>
        <v>0.5</v>
      </c>
      <c r="F74" s="1058">
        <f>[1]ExpFactors!F74</f>
        <v>0.5</v>
      </c>
      <c r="G74" s="1059">
        <f>[1]ExpFactors!G74</f>
        <v>0</v>
      </c>
      <c r="H74" s="1188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8" t="str">
        <f>[1]ExpFactors!A75</f>
        <v>grinding</v>
      </c>
      <c r="B75" s="1188" t="str">
        <f>[1]ExpFactors!B75</f>
        <v>WG specific</v>
      </c>
      <c r="C75" s="1058">
        <f>[1]ExpFactors!C75</f>
        <v>1</v>
      </c>
      <c r="D75" s="1058">
        <f>[1]ExpFactors!D75</f>
        <v>1</v>
      </c>
      <c r="E75" s="1058">
        <f>[1]ExpFactors!E75</f>
        <v>1</v>
      </c>
      <c r="F75" s="1058">
        <f>[1]ExpFactors!F75</f>
        <v>1</v>
      </c>
      <c r="G75" s="1059">
        <f>[1]ExpFactors!G75</f>
        <v>0</v>
      </c>
      <c r="H75" s="1188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8" t="str">
        <f>[1]ExpFactors!A76</f>
        <v>firewood</v>
      </c>
      <c r="B76" s="1188" t="str">
        <f>[1]ExpFactors!B76</f>
        <v>poor</v>
      </c>
      <c r="C76" s="1058">
        <f>[1]ExpFactors!C76</f>
        <v>1</v>
      </c>
      <c r="D76" s="1058">
        <f>[1]ExpFactors!D76</f>
        <v>1</v>
      </c>
      <c r="E76" s="1058">
        <f>[1]ExpFactors!E76</f>
        <v>1</v>
      </c>
      <c r="F76" s="1058">
        <f>[1]ExpFactors!F76</f>
        <v>1</v>
      </c>
      <c r="G76" s="1059">
        <f>[1]ExpFactors!G76</f>
        <v>0</v>
      </c>
      <c r="H76" s="1188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8" t="str">
        <f>[1]ExpFactors!A77</f>
        <v>utensils</v>
      </c>
      <c r="B77" s="1188" t="str">
        <f>[1]ExpFactors!B77</f>
        <v>WG specific</v>
      </c>
      <c r="C77" s="1058">
        <f>[1]ExpFactors!C77</f>
        <v>1</v>
      </c>
      <c r="D77" s="1058">
        <f>[1]ExpFactors!D77</f>
        <v>1</v>
      </c>
      <c r="E77" s="1058">
        <f>[1]ExpFactors!E77</f>
        <v>1</v>
      </c>
      <c r="F77" s="1058">
        <f>[1]ExpFactors!F77</f>
        <v>1</v>
      </c>
      <c r="G77" s="1059">
        <f>[1]ExpFactors!G77</f>
        <v>0</v>
      </c>
      <c r="H77" s="1188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8" t="str">
        <f>[1]ExpFactors!A78</f>
        <v>clothes</v>
      </c>
      <c r="B78" s="1188" t="str">
        <f>[1]ExpFactors!B78</f>
        <v>poor</v>
      </c>
      <c r="C78" s="1058">
        <f>[1]ExpFactors!C78</f>
        <v>1</v>
      </c>
      <c r="D78" s="1058">
        <f>[1]ExpFactors!D78</f>
        <v>0.4</v>
      </c>
      <c r="E78" s="1058">
        <f>[1]ExpFactors!E78</f>
        <v>0.1</v>
      </c>
      <c r="F78" s="1058">
        <f>[1]ExpFactors!F78</f>
        <v>6.6666666666666666E-2</v>
      </c>
      <c r="G78" s="1059">
        <f>[1]ExpFactors!G78</f>
        <v>0</v>
      </c>
      <c r="H78" s="1188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8" t="str">
        <f>[1]ExpFactors!A79</f>
        <v>transport</v>
      </c>
      <c r="B79" s="1188" t="str">
        <f>[1]ExpFactors!B79</f>
        <v>poor</v>
      </c>
      <c r="C79" s="1058">
        <f>[1]ExpFactors!C79</f>
        <v>1</v>
      </c>
      <c r="D79" s="1058">
        <f>[1]ExpFactors!D79</f>
        <v>1</v>
      </c>
      <c r="E79" s="1058">
        <f>[1]ExpFactors!E79</f>
        <v>0.75</v>
      </c>
      <c r="F79" s="1058">
        <f>[1]ExpFactors!F79</f>
        <v>0.25714285714285712</v>
      </c>
      <c r="G79" s="1059">
        <f>[1]ExpFactors!G79</f>
        <v>0</v>
      </c>
      <c r="H79" s="1188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8" t="str">
        <f>[1]ExpFactors!A80</f>
        <v>Communication</v>
      </c>
      <c r="B80" s="1188" t="str">
        <f>[1]ExpFactors!B80</f>
        <v>poor</v>
      </c>
      <c r="C80" s="1058">
        <f>[1]ExpFactors!C80</f>
        <v>1</v>
      </c>
      <c r="D80" s="1058">
        <f>[1]ExpFactors!D80</f>
        <v>1</v>
      </c>
      <c r="E80" s="1058">
        <f>[1]ExpFactors!E80</f>
        <v>1</v>
      </c>
      <c r="F80" s="1058">
        <f>[1]ExpFactors!F80</f>
        <v>1</v>
      </c>
      <c r="G80" s="1059">
        <f>[1]ExpFactors!G80</f>
        <v>0</v>
      </c>
      <c r="H80" s="1188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8" t="str">
        <f>[1]ExpFactors!A81</f>
        <v>gifts</v>
      </c>
      <c r="B81" s="1188" t="str">
        <f>[1]ExpFactors!B81</f>
        <v>WG specific</v>
      </c>
      <c r="C81" s="1058">
        <f>[1]ExpFactors!C81</f>
        <v>1</v>
      </c>
      <c r="D81" s="1058">
        <f>[1]ExpFactors!D81</f>
        <v>1</v>
      </c>
      <c r="E81" s="1058">
        <f>[1]ExpFactors!E81</f>
        <v>1</v>
      </c>
      <c r="F81" s="1058">
        <f>[1]ExpFactors!F81</f>
        <v>1</v>
      </c>
      <c r="G81" s="1059">
        <f>[1]ExpFactors!G81</f>
        <v>0</v>
      </c>
      <c r="H81" s="1188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8" t="str">
        <f>[1]ExpFactors!A82</f>
        <v>Matches</v>
      </c>
      <c r="B82" s="1188" t="str">
        <f>[1]ExpFactors!B82</f>
        <v>poor</v>
      </c>
      <c r="C82" s="1057"/>
      <c r="D82" s="1058">
        <f>[1]ExpFactors!D82</f>
        <v>1</v>
      </c>
      <c r="E82" s="1057"/>
      <c r="F82" s="1057"/>
      <c r="G82" s="1059">
        <f>[1]ExpFactors!G82</f>
        <v>0</v>
      </c>
      <c r="H82" s="1188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60" t="s">
        <v>680</v>
      </c>
      <c r="B83" s="1061"/>
      <c r="C83" s="1821" t="s">
        <v>527</v>
      </c>
      <c r="D83" s="1821"/>
      <c r="E83" s="1821"/>
      <c r="F83" s="1821"/>
      <c r="G83" s="1186" t="str">
        <f>[1]ExpFactors!$G$83</f>
        <v>Addition</v>
      </c>
      <c r="H83" s="1187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8" t="str">
        <f>[1]ExpFactors!A84</f>
        <v>Lower Bound Poverty Line</v>
      </c>
      <c r="B84" s="1188" t="str">
        <f>[1]ExpFactors!B84</f>
        <v>poor</v>
      </c>
      <c r="C84" s="1057"/>
      <c r="D84" s="1058">
        <f>[1]ExpFactors!D84</f>
        <v>1</v>
      </c>
      <c r="E84" s="1057"/>
      <c r="F84" s="1057"/>
      <c r="G84" s="1059">
        <f>[1]ExpFactors!G84</f>
        <v>0</v>
      </c>
      <c r="H84" s="1188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8" t="str">
        <f>[1]ExpFactors!A85</f>
        <v>Upper Bound Poverty Line</v>
      </c>
      <c r="B85" s="1188" t="str">
        <f>[1]ExpFactors!B85</f>
        <v>poor</v>
      </c>
      <c r="C85" s="1057"/>
      <c r="D85" s="1058">
        <f>[1]ExpFactors!D85</f>
        <v>1</v>
      </c>
      <c r="E85" s="1057"/>
      <c r="F85" s="1057"/>
      <c r="G85" s="1059">
        <f>[1]ExpFactors!G85</f>
        <v>0</v>
      </c>
      <c r="H85" s="1188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60" t="s">
        <v>681</v>
      </c>
      <c r="B86" s="1061"/>
      <c r="C86" s="1821" t="s">
        <v>527</v>
      </c>
      <c r="D86" s="1821"/>
      <c r="E86" s="1821"/>
      <c r="F86" s="1821"/>
      <c r="G86" s="1186" t="str">
        <f>[1]ExpFactors!$G$83</f>
        <v>Addition</v>
      </c>
      <c r="H86" s="1187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40" t="s">
        <v>531</v>
      </c>
      <c r="B87" s="1188" t="str">
        <f>[1]ExpFactors!B87</f>
        <v>WG specific</v>
      </c>
      <c r="C87" s="1058">
        <f>[1]ExpFactors!C87</f>
        <v>1</v>
      </c>
      <c r="D87" s="1058">
        <f>[1]ExpFactors!D87</f>
        <v>1</v>
      </c>
      <c r="E87" s="1058">
        <f>[1]ExpFactors!E87</f>
        <v>1</v>
      </c>
      <c r="F87" s="1058">
        <f>[1]ExpFactors!F87</f>
        <v>1</v>
      </c>
      <c r="G87" s="1059">
        <f>[1]ExpFactors!G87</f>
        <v>0</v>
      </c>
      <c r="H87" s="1188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40" t="s">
        <v>530</v>
      </c>
      <c r="B88" s="1188" t="str">
        <f>[1]ExpFactors!B88</f>
        <v>poor</v>
      </c>
      <c r="C88" s="1057"/>
      <c r="D88" s="1058">
        <f>[1]ExpFactors!D88</f>
        <v>0</v>
      </c>
      <c r="E88" s="1057"/>
      <c r="F88" s="1057"/>
      <c r="G88" s="1059">
        <f>[1]ExpFactors!G88</f>
        <v>0</v>
      </c>
      <c r="H88" s="1188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60" t="s">
        <v>55</v>
      </c>
      <c r="B89" s="1061"/>
      <c r="C89" s="1821" t="s">
        <v>527</v>
      </c>
      <c r="D89" s="1821"/>
      <c r="E89" s="1821"/>
      <c r="F89" s="1821"/>
      <c r="G89" s="1186" t="s">
        <v>528</v>
      </c>
      <c r="H89" s="1187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40" t="s">
        <v>532</v>
      </c>
      <c r="B90" s="1188" t="str">
        <f>[1]ExpFactors!B90</f>
        <v>poor</v>
      </c>
      <c r="C90" s="1057"/>
      <c r="D90" s="1058">
        <f>[1]ExpFactors!D90</f>
        <v>0.38500000000000001</v>
      </c>
      <c r="E90" s="1057"/>
      <c r="F90" s="1057"/>
      <c r="G90" s="1059">
        <f>[1]ExpFactors!G90</f>
        <v>0</v>
      </c>
      <c r="H90" s="1188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9" t="s">
        <v>533</v>
      </c>
      <c r="B91" s="1188" t="str">
        <f>[1]ExpFactors!B91</f>
        <v>WG specific</v>
      </c>
      <c r="C91" s="1058">
        <f>[1]ExpFactors!C91</f>
        <v>1</v>
      </c>
      <c r="D91" s="1058">
        <f>[1]ExpFactors!D91</f>
        <v>1</v>
      </c>
      <c r="E91" s="1058">
        <f>[1]ExpFactors!E91</f>
        <v>1</v>
      </c>
      <c r="F91" s="1058">
        <f>[1]ExpFactors!F91</f>
        <v>1</v>
      </c>
      <c r="G91" s="1059">
        <f>[1]ExpFactors!G91</f>
        <v>0</v>
      </c>
      <c r="H91" s="1188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60" t="s">
        <v>534</v>
      </c>
      <c r="B92" s="1061"/>
      <c r="C92" s="1821" t="s">
        <v>527</v>
      </c>
      <c r="D92" s="1821"/>
      <c r="E92" s="1821"/>
      <c r="F92" s="1821"/>
      <c r="G92" s="1186" t="s">
        <v>528</v>
      </c>
      <c r="H92" s="1187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2" t="s">
        <v>535</v>
      </c>
      <c r="B93" s="1188" t="str">
        <f>[1]ExpFactors!B93</f>
        <v>poor</v>
      </c>
      <c r="C93" s="1058">
        <f>[1]ExpFactors!C93</f>
        <v>1</v>
      </c>
      <c r="D93" s="1058">
        <f>[1]ExpFactors!D93</f>
        <v>0.83333333333333337</v>
      </c>
      <c r="E93" s="1058">
        <f>[1]ExpFactors!E93</f>
        <v>0.33333333333333331</v>
      </c>
      <c r="F93" s="1058">
        <f>[1]ExpFactors!F93</f>
        <v>0.26666666666666666</v>
      </c>
      <c r="G93" s="1059">
        <f>[1]ExpFactors!G93</f>
        <v>0</v>
      </c>
      <c r="H93" s="1188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2" t="s">
        <v>536</v>
      </c>
      <c r="B94" s="1188" t="str">
        <f>[1]ExpFactors!B94</f>
        <v>poor</v>
      </c>
      <c r="C94" s="1057"/>
      <c r="D94" s="1058">
        <f>[1]ExpFactors!D94</f>
        <v>1</v>
      </c>
      <c r="E94" s="1057"/>
      <c r="F94" s="1057"/>
      <c r="G94" s="1059">
        <f>[1]ExpFactors!G94</f>
        <v>0</v>
      </c>
      <c r="H94" s="1188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60" t="s">
        <v>537</v>
      </c>
      <c r="B95" s="1061"/>
      <c r="C95" s="1821" t="s">
        <v>527</v>
      </c>
      <c r="D95" s="1821"/>
      <c r="E95" s="1821"/>
      <c r="F95" s="1821"/>
      <c r="G95" s="1186" t="s">
        <v>528</v>
      </c>
      <c r="H95" s="1187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2" t="s">
        <v>538</v>
      </c>
      <c r="B96" s="1188" t="str">
        <f>[1]ExpFactors!B96</f>
        <v>WG specific</v>
      </c>
      <c r="C96" s="1058">
        <f>[1]ExpFactors!C96</f>
        <v>1</v>
      </c>
      <c r="D96" s="1058">
        <f>[1]ExpFactors!D96</f>
        <v>1</v>
      </c>
      <c r="E96" s="1058">
        <f>[1]ExpFactors!E96</f>
        <v>1</v>
      </c>
      <c r="F96" s="1058">
        <f>[1]ExpFactors!F96</f>
        <v>1</v>
      </c>
      <c r="G96" s="1059">
        <f>[1]ExpFactors!G96</f>
        <v>0</v>
      </c>
      <c r="H96" s="1188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40" t="s">
        <v>539</v>
      </c>
      <c r="B97" s="1188" t="str">
        <f>[1]ExpFactors!B97</f>
        <v>WG specific</v>
      </c>
      <c r="C97" s="1058">
        <f>[1]ExpFactors!C97</f>
        <v>0</v>
      </c>
      <c r="D97" s="1058">
        <f>[1]ExpFactors!D97</f>
        <v>0</v>
      </c>
      <c r="E97" s="1058">
        <f>[1]ExpFactors!E97</f>
        <v>0</v>
      </c>
      <c r="F97" s="1058">
        <f>[1]ExpFactors!F97</f>
        <v>0</v>
      </c>
      <c r="G97" s="1059">
        <f>[1]ExpFactors!G97</f>
        <v>0</v>
      </c>
      <c r="H97" s="1188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2" t="s">
        <v>540</v>
      </c>
      <c r="B98" s="1188" t="str">
        <f>[1]ExpFactors!B98</f>
        <v>WG specific</v>
      </c>
      <c r="C98" s="1058">
        <f>[1]ExpFactors!C98</f>
        <v>1</v>
      </c>
      <c r="D98" s="1058">
        <f>[1]ExpFactors!D98</f>
        <v>1</v>
      </c>
      <c r="E98" s="1058">
        <f>[1]ExpFactors!E98</f>
        <v>1</v>
      </c>
      <c r="F98" s="1058">
        <f>[1]ExpFactors!F98</f>
        <v>1</v>
      </c>
      <c r="G98" s="1059">
        <f>[1]ExpFactors!G98</f>
        <v>0</v>
      </c>
      <c r="H98" s="1188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2" t="s">
        <v>541</v>
      </c>
      <c r="B99" s="1188" t="str">
        <f>[1]ExpFactors!B99</f>
        <v>WG specific</v>
      </c>
      <c r="C99" s="1058">
        <f>[1]ExpFactors!C99</f>
        <v>1</v>
      </c>
      <c r="D99" s="1058">
        <f>[1]ExpFactors!D99</f>
        <v>1</v>
      </c>
      <c r="E99" s="1058">
        <f>[1]ExpFactors!E99</f>
        <v>1</v>
      </c>
      <c r="F99" s="1058">
        <f>[1]ExpFactors!F99</f>
        <v>1</v>
      </c>
      <c r="G99" s="1059">
        <f>[1]ExpFactors!G99</f>
        <v>0</v>
      </c>
      <c r="H99" s="1188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2" t="s">
        <v>542</v>
      </c>
      <c r="B100" s="1188" t="str">
        <f>[1]ExpFactors!B100</f>
        <v>WG specific</v>
      </c>
      <c r="C100" s="1058">
        <f>[1]ExpFactors!C100</f>
        <v>1</v>
      </c>
      <c r="D100" s="1058">
        <f>[1]ExpFactors!D100</f>
        <v>1</v>
      </c>
      <c r="E100" s="1058">
        <f>[1]ExpFactors!E100</f>
        <v>1</v>
      </c>
      <c r="F100" s="1058">
        <f>[1]ExpFactors!F100</f>
        <v>1</v>
      </c>
      <c r="G100" s="1059">
        <f>[1]ExpFactors!G100</f>
        <v>0</v>
      </c>
      <c r="H100" s="1188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2" t="s">
        <v>543</v>
      </c>
      <c r="B101" s="1188" t="str">
        <f>[1]ExpFactors!B101</f>
        <v>WG specific</v>
      </c>
      <c r="C101" s="1058">
        <f>[1]ExpFactors!C101</f>
        <v>1</v>
      </c>
      <c r="D101" s="1058">
        <f>[1]ExpFactors!D101</f>
        <v>1</v>
      </c>
      <c r="E101" s="1058">
        <f>[1]ExpFactors!E101</f>
        <v>1</v>
      </c>
      <c r="F101" s="1058">
        <f>[1]ExpFactors!F101</f>
        <v>1</v>
      </c>
      <c r="G101" s="1059">
        <f>[1]ExpFactors!G101</f>
        <v>0</v>
      </c>
      <c r="H101" s="1188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2" t="s">
        <v>544</v>
      </c>
      <c r="B102" s="1188" t="str">
        <f>[1]ExpFactors!B102</f>
        <v>WG specific</v>
      </c>
      <c r="C102" s="1058">
        <f>[1]ExpFactors!C102</f>
        <v>1</v>
      </c>
      <c r="D102" s="1058">
        <f>[1]ExpFactors!D102</f>
        <v>1</v>
      </c>
      <c r="E102" s="1058">
        <f>[1]ExpFactors!E102</f>
        <v>1</v>
      </c>
      <c r="F102" s="1058">
        <f>[1]ExpFactors!F102</f>
        <v>1</v>
      </c>
      <c r="G102" s="1059">
        <f>[1]ExpFactors!G102</f>
        <v>0</v>
      </c>
      <c r="H102" s="1188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2" t="s">
        <v>545</v>
      </c>
      <c r="B103" s="1188" t="str">
        <f>[1]ExpFactors!B103</f>
        <v>WG specific</v>
      </c>
      <c r="C103" s="1058">
        <f>[1]ExpFactors!C103</f>
        <v>0</v>
      </c>
      <c r="D103" s="1058">
        <f>[1]ExpFactors!D103</f>
        <v>0</v>
      </c>
      <c r="E103" s="1058">
        <f>[1]ExpFactors!E103</f>
        <v>0</v>
      </c>
      <c r="F103" s="1058">
        <f>[1]ExpFactors!F103</f>
        <v>0</v>
      </c>
      <c r="G103" s="1059">
        <f>[1]ExpFactors!G103</f>
        <v>0</v>
      </c>
      <c r="H103" s="1188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40" t="s">
        <v>546</v>
      </c>
      <c r="B104" s="1188" t="str">
        <f>[1]ExpFactors!B104</f>
        <v>WG specific</v>
      </c>
      <c r="C104" s="1058">
        <f>[1]ExpFactors!C104</f>
        <v>1</v>
      </c>
      <c r="D104" s="1058">
        <f>[1]ExpFactors!D104</f>
        <v>1</v>
      </c>
      <c r="E104" s="1058">
        <f>[1]ExpFactors!E104</f>
        <v>1</v>
      </c>
      <c r="F104" s="1058">
        <f>[1]ExpFactors!F104</f>
        <v>1</v>
      </c>
      <c r="G104" s="1059">
        <f>[1]ExpFactors!G104</f>
        <v>0</v>
      </c>
      <c r="H104" s="1188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40" t="s">
        <v>547</v>
      </c>
      <c r="B105" s="1188" t="str">
        <f>[1]ExpFactors!B105</f>
        <v>WG specific</v>
      </c>
      <c r="C105" s="1058">
        <f>[1]ExpFactors!C105</f>
        <v>1</v>
      </c>
      <c r="D105" s="1058">
        <f>[1]ExpFactors!D105</f>
        <v>1</v>
      </c>
      <c r="E105" s="1058">
        <f>[1]ExpFactors!E105</f>
        <v>1</v>
      </c>
      <c r="F105" s="1058">
        <f>[1]ExpFactors!F105</f>
        <v>1</v>
      </c>
      <c r="G105" s="1059">
        <f>[1]ExpFactors!G105</f>
        <v>0</v>
      </c>
      <c r="H105" s="1188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4"/>
      <c r="H106" s="1034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4"/>
      <c r="H107" s="1034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4"/>
      <c r="H108" s="1034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4"/>
      <c r="H109" s="1034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4"/>
      <c r="H110" s="1034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4"/>
      <c r="H111" s="1034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4"/>
      <c r="H112" s="1034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3" customWidth="1"/>
    <col min="3" max="3" width="82.33203125" customWidth="1"/>
  </cols>
  <sheetData>
    <row r="2" spans="2:3" ht="30" customHeight="1">
      <c r="B2" s="1064" t="s">
        <v>548</v>
      </c>
      <c r="C2" s="1703" t="s">
        <v>919</v>
      </c>
    </row>
    <row r="3" spans="2:3" ht="15" customHeight="1">
      <c r="B3" s="1064" t="s">
        <v>549</v>
      </c>
      <c r="C3" s="1065" t="s">
        <v>784</v>
      </c>
    </row>
    <row r="4" spans="2:3" ht="15" customHeight="1">
      <c r="B4" s="1064" t="s">
        <v>550</v>
      </c>
      <c r="C4" s="1065" t="s">
        <v>555</v>
      </c>
    </row>
    <row r="5" spans="2:3" ht="36" customHeight="1">
      <c r="B5" s="1064" t="s">
        <v>551</v>
      </c>
      <c r="C5" s="1065"/>
    </row>
    <row r="6" spans="2:3" ht="15" customHeight="1">
      <c r="B6" s="1064" t="s">
        <v>552</v>
      </c>
      <c r="C6" s="1703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726"/>
  </cols>
  <sheetData>
    <row r="2" spans="3:23" ht="12" customHeight="1">
      <c r="C2" s="1822" t="s">
        <v>917</v>
      </c>
      <c r="D2" s="1822"/>
      <c r="E2" s="1822"/>
      <c r="F2" s="1822"/>
      <c r="G2" s="1822"/>
      <c r="H2" s="1822"/>
      <c r="I2" s="1822"/>
      <c r="J2" s="1822"/>
      <c r="K2" s="1822"/>
      <c r="L2" s="1822"/>
      <c r="M2" s="1822"/>
      <c r="N2" s="1822"/>
      <c r="O2" s="1822"/>
      <c r="P2" s="1822"/>
      <c r="Q2" s="1822"/>
      <c r="R2" s="1822"/>
      <c r="S2" s="1822"/>
      <c r="T2" s="1822"/>
      <c r="U2" s="1822"/>
      <c r="V2" s="1822"/>
      <c r="W2" s="1822"/>
    </row>
    <row r="3" spans="3:23" ht="12" customHeight="1">
      <c r="C3" s="1822"/>
      <c r="D3" s="1822"/>
      <c r="E3" s="1822"/>
      <c r="F3" s="1822"/>
      <c r="G3" s="1822"/>
      <c r="H3" s="1822"/>
      <c r="I3" s="1822"/>
      <c r="J3" s="1822"/>
      <c r="K3" s="1822"/>
      <c r="L3" s="1822"/>
      <c r="M3" s="1822"/>
      <c r="N3" s="1822"/>
      <c r="O3" s="1822"/>
      <c r="P3" s="1822"/>
      <c r="Q3" s="1822"/>
      <c r="R3" s="1822"/>
      <c r="S3" s="1822"/>
      <c r="T3" s="1822"/>
      <c r="U3" s="1822"/>
      <c r="V3" s="1822"/>
      <c r="W3" s="1822"/>
    </row>
    <row r="4" spans="3:23" ht="12" customHeight="1">
      <c r="C4" s="1822"/>
      <c r="D4" s="1822"/>
      <c r="E4" s="1822"/>
      <c r="F4" s="1822"/>
      <c r="G4" s="1822"/>
      <c r="H4" s="1822"/>
      <c r="I4" s="1822"/>
      <c r="J4" s="1822"/>
      <c r="K4" s="1822"/>
      <c r="L4" s="1822"/>
      <c r="M4" s="1822"/>
      <c r="N4" s="1822"/>
      <c r="O4" s="1822"/>
      <c r="P4" s="1822"/>
      <c r="Q4" s="1822"/>
      <c r="R4" s="1822"/>
      <c r="S4" s="1822"/>
      <c r="T4" s="1822"/>
      <c r="U4" s="1822"/>
      <c r="V4" s="1822"/>
      <c r="W4" s="1822"/>
    </row>
    <row r="5" spans="3:23" ht="12" customHeight="1">
      <c r="C5" s="1822"/>
      <c r="D5" s="1822"/>
      <c r="E5" s="1822"/>
      <c r="F5" s="1822"/>
      <c r="G5" s="1822"/>
      <c r="H5" s="1822"/>
      <c r="I5" s="1822"/>
      <c r="J5" s="1822"/>
      <c r="K5" s="1822"/>
      <c r="L5" s="1822"/>
      <c r="M5" s="1822"/>
      <c r="N5" s="1822"/>
      <c r="O5" s="1822"/>
      <c r="P5" s="1822"/>
      <c r="Q5" s="1822"/>
      <c r="R5" s="1822"/>
      <c r="S5" s="1822"/>
      <c r="T5" s="1822"/>
      <c r="U5" s="1822"/>
      <c r="V5" s="1822"/>
      <c r="W5" s="1822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3"/>
    <col min="2" max="2" width="23.1640625" style="1273" customWidth="1"/>
    <col min="3" max="3" width="28.6640625" style="1228" bestFit="1" customWidth="1"/>
    <col min="4" max="5" width="18.5" style="1228"/>
    <col min="6" max="6" width="10.1640625" style="1228" customWidth="1"/>
    <col min="7" max="8" width="9" style="1228" customWidth="1"/>
    <col min="9" max="9" width="7.1640625" style="1228" customWidth="1"/>
    <col min="10" max="10" width="18.5" style="1228"/>
    <col min="11" max="12" width="18.5" style="1273"/>
  </cols>
  <sheetData>
    <row r="1" spans="1:13" s="1273" customFormat="1">
      <c r="A1" s="1296"/>
      <c r="B1" s="1296"/>
      <c r="C1" s="1296"/>
      <c r="D1" s="1296"/>
      <c r="E1" s="1296"/>
      <c r="F1" s="1296"/>
      <c r="G1" s="1296"/>
      <c r="H1" s="1296"/>
      <c r="I1" s="1296"/>
      <c r="J1" s="1296"/>
      <c r="K1" s="1296"/>
    </row>
    <row r="2" spans="1:13" s="1273" customFormat="1">
      <c r="A2" s="1296"/>
      <c r="B2" s="1296"/>
      <c r="C2" s="1296"/>
      <c r="D2" s="1296"/>
      <c r="E2" s="1296"/>
      <c r="F2" s="1296"/>
      <c r="G2" s="1296"/>
      <c r="H2" s="1296"/>
      <c r="I2" s="1296"/>
      <c r="J2" s="1296"/>
      <c r="K2" s="1296"/>
    </row>
    <row r="3" spans="1:13" s="1273" customFormat="1" ht="12.75" customHeight="1">
      <c r="A3" s="1296"/>
      <c r="B3" s="1296"/>
      <c r="C3" s="1296"/>
      <c r="D3" s="1296"/>
      <c r="E3" s="1296"/>
      <c r="F3" s="1296"/>
      <c r="G3" s="1296"/>
      <c r="H3" s="1296"/>
      <c r="I3" s="1296"/>
      <c r="J3" s="1296"/>
      <c r="K3" s="1296"/>
      <c r="L3" s="1301"/>
      <c r="M3" s="1301"/>
    </row>
    <row r="4" spans="1:13" s="1273" customFormat="1" ht="12.75" customHeight="1" thickBot="1">
      <c r="A4" s="1296"/>
      <c r="B4" s="1296"/>
      <c r="C4" s="1296"/>
      <c r="D4" s="1296"/>
      <c r="E4" s="1296"/>
      <c r="F4" s="1296"/>
      <c r="G4" s="1296"/>
      <c r="H4" s="1296"/>
      <c r="I4" s="1296"/>
      <c r="J4" s="1296"/>
      <c r="K4" s="1296"/>
      <c r="L4" s="1301"/>
      <c r="M4" s="1301"/>
    </row>
    <row r="5" spans="1:13" ht="12.75" customHeight="1">
      <c r="A5" s="1297"/>
      <c r="B5" s="1826" t="s">
        <v>824</v>
      </c>
      <c r="C5" s="1827"/>
      <c r="D5" s="1827"/>
      <c r="E5" s="1827"/>
      <c r="F5" s="1827"/>
      <c r="G5" s="1827"/>
      <c r="H5" s="1827"/>
      <c r="I5" s="1827"/>
      <c r="J5" s="1827"/>
      <c r="K5" s="1828"/>
      <c r="L5" s="1296"/>
    </row>
    <row r="6" spans="1:13" s="1273" customFormat="1" ht="15.75" customHeight="1" thickBot="1">
      <c r="A6" s="1297"/>
      <c r="B6" s="1829"/>
      <c r="C6" s="1830"/>
      <c r="D6" s="1830"/>
      <c r="E6" s="1830"/>
      <c r="F6" s="1830"/>
      <c r="G6" s="1830"/>
      <c r="H6" s="1830"/>
      <c r="I6" s="1830"/>
      <c r="J6" s="1830"/>
      <c r="K6" s="1831"/>
      <c r="L6" s="1296"/>
    </row>
    <row r="7" spans="1:13" s="1273" customFormat="1" ht="15.75" customHeight="1" thickBot="1">
      <c r="A7" s="1297"/>
      <c r="B7" s="1313" t="s">
        <v>692</v>
      </c>
      <c r="C7" s="1823" t="s">
        <v>780</v>
      </c>
      <c r="D7" s="1824"/>
      <c r="E7" s="1825"/>
      <c r="F7" s="1823" t="s">
        <v>814</v>
      </c>
      <c r="G7" s="1824"/>
      <c r="H7" s="1824"/>
      <c r="I7" s="1824"/>
      <c r="J7" s="1824"/>
      <c r="K7" s="1825"/>
      <c r="L7" s="1296"/>
    </row>
    <row r="8" spans="1:13" ht="31" thickBot="1">
      <c r="A8" s="1297"/>
      <c r="B8" s="1310" t="s">
        <v>746</v>
      </c>
      <c r="C8" s="1311" t="s">
        <v>811</v>
      </c>
      <c r="D8" s="1311" t="s">
        <v>812</v>
      </c>
      <c r="E8" s="1312" t="s">
        <v>813</v>
      </c>
      <c r="F8" s="1769" t="s">
        <v>891</v>
      </c>
      <c r="G8" s="1769" t="s">
        <v>899</v>
      </c>
      <c r="H8" s="1769" t="s">
        <v>901</v>
      </c>
      <c r="I8" s="1769" t="s">
        <v>910</v>
      </c>
      <c r="J8" s="1769" t="s">
        <v>964</v>
      </c>
      <c r="K8" s="1770" t="s">
        <v>914</v>
      </c>
      <c r="L8" s="1296"/>
    </row>
    <row r="9" spans="1:13">
      <c r="A9" s="1297"/>
      <c r="B9" s="1309" t="s">
        <v>724</v>
      </c>
      <c r="C9" s="1302"/>
      <c r="D9" s="1302"/>
      <c r="E9" s="1302"/>
      <c r="F9" s="1302"/>
      <c r="G9" s="1302"/>
      <c r="H9" s="1302"/>
      <c r="I9" s="1302"/>
      <c r="J9" s="1302"/>
      <c r="K9" s="1302"/>
      <c r="L9" s="1296"/>
    </row>
    <row r="10" spans="1:13">
      <c r="A10" s="1297"/>
      <c r="B10" s="1305" t="s">
        <v>725</v>
      </c>
      <c r="C10" s="1233" t="s">
        <v>786</v>
      </c>
      <c r="D10" s="1233" t="s">
        <v>786</v>
      </c>
      <c r="E10" s="1233" t="s">
        <v>786</v>
      </c>
      <c r="F10" s="1736" t="s">
        <v>760</v>
      </c>
      <c r="G10" s="1736" t="s">
        <v>1040</v>
      </c>
      <c r="H10" s="1233">
        <v>50</v>
      </c>
      <c r="I10" s="1233">
        <v>50</v>
      </c>
      <c r="J10" s="1736" t="s">
        <v>785</v>
      </c>
      <c r="K10" s="1736" t="s">
        <v>785</v>
      </c>
      <c r="L10" s="1296"/>
    </row>
    <row r="11" spans="1:13" ht="24">
      <c r="A11" s="1297"/>
      <c r="B11" s="1305" t="s">
        <v>726</v>
      </c>
      <c r="C11" s="1233" t="s">
        <v>787</v>
      </c>
      <c r="D11" s="1233" t="s">
        <v>787</v>
      </c>
      <c r="E11" s="1233" t="s">
        <v>787</v>
      </c>
      <c r="F11" s="1736" t="s">
        <v>1036</v>
      </c>
      <c r="G11" s="1755" t="s">
        <v>1063</v>
      </c>
      <c r="H11" s="1736" t="s">
        <v>1080</v>
      </c>
      <c r="I11" s="1736" t="s">
        <v>1093</v>
      </c>
      <c r="J11" s="1736" t="s">
        <v>1007</v>
      </c>
      <c r="K11" s="1736" t="s">
        <v>971</v>
      </c>
      <c r="L11" s="1296"/>
    </row>
    <row r="12" spans="1:13">
      <c r="A12" s="1297"/>
      <c r="B12" s="1305" t="s">
        <v>727</v>
      </c>
      <c r="C12" s="1234">
        <v>3</v>
      </c>
      <c r="D12" s="1234">
        <v>3</v>
      </c>
      <c r="E12" s="1234">
        <v>3</v>
      </c>
      <c r="F12" s="1736" t="s">
        <v>1059</v>
      </c>
      <c r="G12" s="1736" t="s">
        <v>1064</v>
      </c>
      <c r="H12" s="1234">
        <v>45</v>
      </c>
      <c r="I12" s="1234">
        <v>45</v>
      </c>
      <c r="J12" s="1736" t="s">
        <v>1008</v>
      </c>
      <c r="K12" s="1736" t="s">
        <v>972</v>
      </c>
      <c r="L12" s="1296"/>
    </row>
    <row r="13" spans="1:13">
      <c r="A13" s="1297"/>
      <c r="B13" s="1305" t="s">
        <v>728</v>
      </c>
      <c r="C13" s="1233" t="s">
        <v>788</v>
      </c>
      <c r="D13" s="1233" t="s">
        <v>767</v>
      </c>
      <c r="E13" s="1233" t="s">
        <v>767</v>
      </c>
      <c r="F13" s="1736" t="s">
        <v>1037</v>
      </c>
      <c r="G13" s="1736" t="s">
        <v>986</v>
      </c>
      <c r="H13" s="1736" t="s">
        <v>788</v>
      </c>
      <c r="I13" s="1736" t="s">
        <v>1090</v>
      </c>
      <c r="J13" s="1736" t="s">
        <v>1009</v>
      </c>
      <c r="K13" s="1736" t="s">
        <v>974</v>
      </c>
      <c r="L13" s="1296"/>
    </row>
    <row r="14" spans="1:13">
      <c r="A14" s="1297"/>
      <c r="B14" s="1305" t="s">
        <v>729</v>
      </c>
      <c r="C14" s="1234">
        <v>6</v>
      </c>
      <c r="D14" s="1234">
        <v>7</v>
      </c>
      <c r="E14" s="1234">
        <v>7</v>
      </c>
      <c r="F14" s="1736" t="s">
        <v>1038</v>
      </c>
      <c r="G14" s="1736" t="s">
        <v>1014</v>
      </c>
      <c r="H14" s="1234">
        <v>90</v>
      </c>
      <c r="I14" s="1234">
        <v>65</v>
      </c>
      <c r="J14" s="1736" t="s">
        <v>1010</v>
      </c>
      <c r="K14" s="1736" t="s">
        <v>973</v>
      </c>
      <c r="L14" s="1296"/>
    </row>
    <row r="15" spans="1:13">
      <c r="A15" s="1297"/>
      <c r="B15" s="1305" t="s">
        <v>730</v>
      </c>
      <c r="C15" s="1233" t="s">
        <v>763</v>
      </c>
      <c r="D15" s="1233" t="s">
        <v>792</v>
      </c>
      <c r="E15" s="1233" t="s">
        <v>792</v>
      </c>
      <c r="F15" s="1736" t="s">
        <v>1039</v>
      </c>
      <c r="G15" s="1736" t="s">
        <v>1020</v>
      </c>
      <c r="H15" s="1736" t="s">
        <v>1081</v>
      </c>
      <c r="I15" s="1736" t="s">
        <v>1094</v>
      </c>
      <c r="J15" s="1736" t="s">
        <v>1011</v>
      </c>
      <c r="K15" s="1736" t="s">
        <v>975</v>
      </c>
      <c r="L15" s="1296"/>
    </row>
    <row r="16" spans="1:13">
      <c r="A16" s="1297"/>
      <c r="B16" s="1304" t="s">
        <v>731</v>
      </c>
      <c r="C16" s="1307"/>
      <c r="D16" s="1307"/>
      <c r="E16" s="1307"/>
      <c r="F16" s="1307"/>
      <c r="G16" s="1307"/>
      <c r="H16" s="1307"/>
      <c r="I16" s="1307"/>
      <c r="J16" s="1307"/>
      <c r="K16" s="1307"/>
      <c r="L16" s="1296"/>
    </row>
    <row r="17" spans="1:12">
      <c r="A17" s="1297"/>
      <c r="B17" s="1305" t="s">
        <v>725</v>
      </c>
      <c r="C17" s="1233" t="s">
        <v>786</v>
      </c>
      <c r="D17" s="1233" t="s">
        <v>786</v>
      </c>
      <c r="E17" s="1233" t="s">
        <v>786</v>
      </c>
      <c r="F17" s="1736" t="s">
        <v>1040</v>
      </c>
      <c r="G17" s="1736" t="s">
        <v>785</v>
      </c>
      <c r="H17" s="1233">
        <v>20</v>
      </c>
      <c r="I17" s="1233">
        <v>20</v>
      </c>
      <c r="J17" s="1736" t="s">
        <v>1012</v>
      </c>
      <c r="K17" s="1736" t="s">
        <v>785</v>
      </c>
      <c r="L17" s="1296"/>
    </row>
    <row r="18" spans="1:12">
      <c r="A18" s="1297"/>
      <c r="B18" s="1305" t="s">
        <v>726</v>
      </c>
      <c r="C18" s="1233" t="s">
        <v>761</v>
      </c>
      <c r="D18" s="1233" t="s">
        <v>761</v>
      </c>
      <c r="E18" s="1233" t="s">
        <v>761</v>
      </c>
      <c r="F18" s="1736" t="s">
        <v>761</v>
      </c>
      <c r="G18" s="1736" t="s">
        <v>761</v>
      </c>
      <c r="H18" s="1736" t="s">
        <v>1031</v>
      </c>
      <c r="I18" s="1736" t="s">
        <v>761</v>
      </c>
      <c r="J18" s="1736" t="s">
        <v>1013</v>
      </c>
      <c r="K18" s="1736" t="s">
        <v>761</v>
      </c>
      <c r="L18" s="1296"/>
    </row>
    <row r="19" spans="1:12">
      <c r="A19" s="1297"/>
      <c r="B19" s="1305" t="s">
        <v>727</v>
      </c>
      <c r="C19" s="1234">
        <v>15</v>
      </c>
      <c r="D19" s="1234">
        <v>15</v>
      </c>
      <c r="E19" s="1234">
        <v>15</v>
      </c>
      <c r="F19" s="1736" t="s">
        <v>977</v>
      </c>
      <c r="G19" s="1736" t="s">
        <v>1014</v>
      </c>
      <c r="H19" s="1234">
        <v>50</v>
      </c>
      <c r="I19" s="1234">
        <v>40</v>
      </c>
      <c r="J19" s="1736" t="s">
        <v>981</v>
      </c>
      <c r="K19" s="1736" t="s">
        <v>976</v>
      </c>
      <c r="L19" s="1296"/>
    </row>
    <row r="20" spans="1:12">
      <c r="A20" s="1297"/>
      <c r="B20" s="1305" t="s">
        <v>728</v>
      </c>
      <c r="C20" s="1233" t="s">
        <v>788</v>
      </c>
      <c r="D20" s="1233" t="s">
        <v>768</v>
      </c>
      <c r="E20" s="1233" t="s">
        <v>768</v>
      </c>
      <c r="F20" s="1736" t="s">
        <v>1041</v>
      </c>
      <c r="G20" s="1736" t="s">
        <v>986</v>
      </c>
      <c r="H20" s="1736" t="s">
        <v>1082</v>
      </c>
      <c r="I20" s="1736" t="s">
        <v>1095</v>
      </c>
      <c r="J20" s="1736" t="s">
        <v>768</v>
      </c>
      <c r="K20" s="1736" t="s">
        <v>978</v>
      </c>
      <c r="L20" s="1296"/>
    </row>
    <row r="21" spans="1:12">
      <c r="A21" s="1297"/>
      <c r="B21" s="1305" t="s">
        <v>729</v>
      </c>
      <c r="C21" s="1234">
        <v>25</v>
      </c>
      <c r="D21" s="1234">
        <v>25</v>
      </c>
      <c r="E21" s="1234">
        <v>25</v>
      </c>
      <c r="F21" s="1736" t="s">
        <v>1042</v>
      </c>
      <c r="G21" s="1736" t="s">
        <v>1045</v>
      </c>
      <c r="H21" s="1234">
        <v>100</v>
      </c>
      <c r="I21" s="1234">
        <v>60</v>
      </c>
      <c r="J21" s="1736" t="s">
        <v>1014</v>
      </c>
      <c r="K21" s="1736" t="s">
        <v>977</v>
      </c>
      <c r="L21" s="1296"/>
    </row>
    <row r="22" spans="1:12">
      <c r="A22" s="1297"/>
      <c r="B22" s="1305" t="s">
        <v>730</v>
      </c>
      <c r="C22" s="1233" t="s">
        <v>764</v>
      </c>
      <c r="D22" s="1233" t="s">
        <v>766</v>
      </c>
      <c r="E22" s="1233" t="s">
        <v>766</v>
      </c>
      <c r="F22" s="1736" t="s">
        <v>1043</v>
      </c>
      <c r="G22" s="1736" t="s">
        <v>1020</v>
      </c>
      <c r="H22" s="1736" t="s">
        <v>1083</v>
      </c>
      <c r="I22" s="1736" t="s">
        <v>1096</v>
      </c>
      <c r="J22" s="1736" t="s">
        <v>987</v>
      </c>
      <c r="K22" s="1736" t="s">
        <v>979</v>
      </c>
      <c r="L22" s="1296"/>
    </row>
    <row r="23" spans="1:12">
      <c r="A23" s="1297"/>
      <c r="B23" s="1304" t="s">
        <v>732</v>
      </c>
      <c r="C23" s="1307"/>
      <c r="D23" s="1307"/>
      <c r="E23" s="1307"/>
      <c r="F23" s="1307"/>
      <c r="G23" s="1307"/>
      <c r="H23" s="1307"/>
      <c r="I23" s="1307"/>
      <c r="J23" s="1307"/>
      <c r="K23" s="1307"/>
      <c r="L23" s="1296"/>
    </row>
    <row r="24" spans="1:12">
      <c r="A24" s="1297"/>
      <c r="B24" s="1305" t="s">
        <v>725</v>
      </c>
      <c r="C24" s="1233" t="s">
        <v>785</v>
      </c>
      <c r="D24" s="1233" t="s">
        <v>785</v>
      </c>
      <c r="E24" s="1233" t="s">
        <v>785</v>
      </c>
      <c r="F24" s="1736" t="s">
        <v>1040</v>
      </c>
      <c r="G24" s="1736" t="s">
        <v>1040</v>
      </c>
      <c r="H24" s="1233">
        <v>20</v>
      </c>
      <c r="I24" s="1736" t="s">
        <v>760</v>
      </c>
      <c r="J24" s="1736" t="s">
        <v>785</v>
      </c>
      <c r="K24" s="1736" t="s">
        <v>785</v>
      </c>
      <c r="L24" s="1296"/>
    </row>
    <row r="25" spans="1:12" ht="24">
      <c r="A25" s="1297"/>
      <c r="B25" s="1305" t="s">
        <v>726</v>
      </c>
      <c r="C25" s="1233" t="s">
        <v>789</v>
      </c>
      <c r="D25" s="1233" t="s">
        <v>789</v>
      </c>
      <c r="E25" s="1233" t="s">
        <v>789</v>
      </c>
      <c r="F25" s="1755" t="s">
        <v>1044</v>
      </c>
      <c r="G25" s="1736" t="s">
        <v>1065</v>
      </c>
      <c r="H25" s="1736" t="s">
        <v>1031</v>
      </c>
      <c r="I25" s="1736" t="s">
        <v>761</v>
      </c>
      <c r="J25" s="1736" t="s">
        <v>1015</v>
      </c>
      <c r="K25" s="1736" t="s">
        <v>761</v>
      </c>
      <c r="L25" s="1296"/>
    </row>
    <row r="26" spans="1:12">
      <c r="A26" s="1297"/>
      <c r="B26" s="1305" t="s">
        <v>727</v>
      </c>
      <c r="C26" s="1234">
        <v>15</v>
      </c>
      <c r="D26" s="1234">
        <v>15</v>
      </c>
      <c r="E26" s="1234">
        <v>15</v>
      </c>
      <c r="F26" s="1736" t="s">
        <v>1045</v>
      </c>
      <c r="G26" s="1736" t="s">
        <v>1066</v>
      </c>
      <c r="H26" s="1234">
        <v>60</v>
      </c>
      <c r="I26" s="1234">
        <v>150</v>
      </c>
      <c r="J26" s="1736" t="s">
        <v>981</v>
      </c>
      <c r="K26" s="1736" t="s">
        <v>981</v>
      </c>
      <c r="L26" s="1296"/>
    </row>
    <row r="27" spans="1:12">
      <c r="A27" s="1297"/>
      <c r="B27" s="1305" t="s">
        <v>728</v>
      </c>
      <c r="C27" s="1233" t="s">
        <v>788</v>
      </c>
      <c r="D27" s="1233" t="s">
        <v>768</v>
      </c>
      <c r="E27" s="1233" t="s">
        <v>768</v>
      </c>
      <c r="F27" s="1736" t="s">
        <v>1046</v>
      </c>
      <c r="G27" s="1736" t="s">
        <v>986</v>
      </c>
      <c r="H27" s="1736" t="s">
        <v>1084</v>
      </c>
      <c r="I27" s="1736" t="s">
        <v>1097</v>
      </c>
      <c r="J27" s="1736" t="s">
        <v>768</v>
      </c>
      <c r="K27" s="1736" t="s">
        <v>978</v>
      </c>
      <c r="L27" s="1296"/>
    </row>
    <row r="28" spans="1:12">
      <c r="A28" s="1297"/>
      <c r="B28" s="1305" t="s">
        <v>729</v>
      </c>
      <c r="C28" s="1234">
        <v>20</v>
      </c>
      <c r="D28" s="1234">
        <v>20</v>
      </c>
      <c r="E28" s="1234">
        <v>20</v>
      </c>
      <c r="F28" s="1736" t="s">
        <v>1042</v>
      </c>
      <c r="G28" s="1736" t="s">
        <v>1067</v>
      </c>
      <c r="H28" s="1234">
        <v>100</v>
      </c>
      <c r="I28" s="1234">
        <v>250</v>
      </c>
      <c r="J28" s="1736" t="s">
        <v>1014</v>
      </c>
      <c r="K28" s="1736" t="s">
        <v>980</v>
      </c>
      <c r="L28" s="1296"/>
    </row>
    <row r="29" spans="1:12">
      <c r="A29" s="1297"/>
      <c r="B29" s="1305" t="s">
        <v>730</v>
      </c>
      <c r="C29" s="1233" t="s">
        <v>764</v>
      </c>
      <c r="D29" s="1233" t="s">
        <v>766</v>
      </c>
      <c r="E29" s="1233" t="s">
        <v>766</v>
      </c>
      <c r="F29" s="1736" t="s">
        <v>1043</v>
      </c>
      <c r="G29" s="1736" t="s">
        <v>1020</v>
      </c>
      <c r="H29" s="1736" t="s">
        <v>1083</v>
      </c>
      <c r="I29" s="1736" t="s">
        <v>1096</v>
      </c>
      <c r="J29" s="1736" t="s">
        <v>1016</v>
      </c>
      <c r="K29" s="1736" t="s">
        <v>975</v>
      </c>
      <c r="L29" s="1296"/>
    </row>
    <row r="30" spans="1:12">
      <c r="A30" s="1297"/>
      <c r="B30" s="1304" t="s">
        <v>733</v>
      </c>
      <c r="C30" s="1308"/>
      <c r="D30" s="1308"/>
      <c r="E30" s="1308"/>
      <c r="F30" s="1308"/>
      <c r="G30" s="1308"/>
      <c r="H30" s="1308"/>
      <c r="I30" s="1308"/>
      <c r="J30" s="1308">
        <v>0</v>
      </c>
      <c r="K30" s="1308"/>
      <c r="L30" s="1296"/>
    </row>
    <row r="31" spans="1:12">
      <c r="A31" s="1297"/>
      <c r="B31" s="1305" t="s">
        <v>725</v>
      </c>
      <c r="C31" s="1233" t="s">
        <v>785</v>
      </c>
      <c r="D31" s="1233" t="s">
        <v>785</v>
      </c>
      <c r="E31" s="1233" t="s">
        <v>785</v>
      </c>
      <c r="F31" s="1233"/>
      <c r="G31" s="1233"/>
      <c r="H31" s="1233"/>
      <c r="I31" s="1233"/>
      <c r="J31" s="1233"/>
      <c r="K31" s="1233"/>
      <c r="L31" s="1296"/>
    </row>
    <row r="32" spans="1:12">
      <c r="A32" s="1297"/>
      <c r="B32" s="1305" t="s">
        <v>726</v>
      </c>
      <c r="C32" s="1233" t="s">
        <v>790</v>
      </c>
      <c r="D32" s="1233" t="s">
        <v>790</v>
      </c>
      <c r="E32" s="1233" t="s">
        <v>790</v>
      </c>
      <c r="F32" s="1233"/>
      <c r="G32" s="1233"/>
      <c r="H32" s="1233"/>
      <c r="I32" s="1233"/>
      <c r="J32" s="1233"/>
      <c r="K32" s="1233"/>
      <c r="L32" s="1296"/>
    </row>
    <row r="33" spans="1:12">
      <c r="A33" s="1297"/>
      <c r="B33" s="1305" t="s">
        <v>727</v>
      </c>
      <c r="C33" s="1234">
        <v>2</v>
      </c>
      <c r="D33" s="1234">
        <v>2</v>
      </c>
      <c r="E33" s="1234">
        <v>2</v>
      </c>
      <c r="F33" s="1234"/>
      <c r="G33" s="1234"/>
      <c r="H33" s="1234"/>
      <c r="I33" s="1234"/>
      <c r="J33" s="1234"/>
      <c r="K33" s="1234"/>
      <c r="L33" s="1296"/>
    </row>
    <row r="34" spans="1:12">
      <c r="A34" s="1297"/>
      <c r="B34" s="1305" t="s">
        <v>728</v>
      </c>
      <c r="C34" s="1233" t="s">
        <v>788</v>
      </c>
      <c r="D34" s="1233" t="s">
        <v>788</v>
      </c>
      <c r="E34" s="1233" t="s">
        <v>788</v>
      </c>
      <c r="F34" s="1233"/>
      <c r="G34" s="1233"/>
      <c r="H34" s="1233"/>
      <c r="I34" s="1233"/>
      <c r="J34" s="1233"/>
      <c r="K34" s="1233"/>
      <c r="L34" s="1296"/>
    </row>
    <row r="35" spans="1:12">
      <c r="A35" s="1297"/>
      <c r="B35" s="1305" t="s">
        <v>729</v>
      </c>
      <c r="C35" s="1234">
        <v>4</v>
      </c>
      <c r="D35" s="1234">
        <v>4</v>
      </c>
      <c r="E35" s="1234">
        <v>4</v>
      </c>
      <c r="F35" s="1234"/>
      <c r="G35" s="1234"/>
      <c r="H35" s="1234"/>
      <c r="I35" s="1234"/>
      <c r="J35" s="1234"/>
      <c r="K35" s="1234"/>
      <c r="L35" s="1296"/>
    </row>
    <row r="36" spans="1:12">
      <c r="A36" s="1297"/>
      <c r="B36" s="1305" t="s">
        <v>730</v>
      </c>
      <c r="C36" s="1233" t="s">
        <v>764</v>
      </c>
      <c r="D36" s="1233" t="s">
        <v>764</v>
      </c>
      <c r="E36" s="1233" t="s">
        <v>764</v>
      </c>
      <c r="F36" s="1233"/>
      <c r="G36" s="1233"/>
      <c r="H36" s="1233"/>
      <c r="I36" s="1233"/>
      <c r="J36" s="1233"/>
      <c r="K36" s="1233"/>
      <c r="L36" s="1296"/>
    </row>
    <row r="37" spans="1:12">
      <c r="A37" s="1297"/>
      <c r="B37" s="1304" t="s">
        <v>734</v>
      </c>
      <c r="C37" s="1307"/>
      <c r="D37" s="1307"/>
      <c r="E37" s="1307"/>
      <c r="F37" s="1307"/>
      <c r="G37" s="1307"/>
      <c r="H37" s="1307"/>
      <c r="I37" s="1307"/>
      <c r="J37" s="1307"/>
      <c r="K37" s="1307"/>
      <c r="L37" s="1296"/>
    </row>
    <row r="38" spans="1:12">
      <c r="A38" s="1297"/>
      <c r="B38" s="1305" t="s">
        <v>725</v>
      </c>
      <c r="C38" s="1233" t="s">
        <v>791</v>
      </c>
      <c r="D38" s="1233" t="s">
        <v>791</v>
      </c>
      <c r="E38" s="1233" t="s">
        <v>791</v>
      </c>
      <c r="F38" s="1233"/>
      <c r="G38" s="1233"/>
      <c r="H38" s="1233"/>
      <c r="I38" s="1233"/>
      <c r="J38" s="1736" t="s">
        <v>760</v>
      </c>
      <c r="K38" s="1233"/>
      <c r="L38" s="1296"/>
    </row>
    <row r="39" spans="1:12">
      <c r="A39" s="1297"/>
      <c r="B39" s="1305" t="s">
        <v>726</v>
      </c>
      <c r="C39" s="1233" t="s">
        <v>761</v>
      </c>
      <c r="D39" s="1233" t="s">
        <v>761</v>
      </c>
      <c r="E39" s="1233" t="s">
        <v>761</v>
      </c>
      <c r="F39" s="1233"/>
      <c r="G39" s="1233"/>
      <c r="H39" s="1233"/>
      <c r="I39" s="1233"/>
      <c r="J39" s="1736" t="s">
        <v>761</v>
      </c>
      <c r="K39" s="1233"/>
      <c r="L39" s="1296"/>
    </row>
    <row r="40" spans="1:12">
      <c r="A40" s="1297"/>
      <c r="B40" s="1305" t="s">
        <v>727</v>
      </c>
      <c r="C40" s="1234">
        <v>10</v>
      </c>
      <c r="D40" s="1234">
        <v>10</v>
      </c>
      <c r="E40" s="1234">
        <v>10</v>
      </c>
      <c r="F40" s="1234"/>
      <c r="G40" s="1234"/>
      <c r="H40" s="1234"/>
      <c r="I40" s="1234"/>
      <c r="J40" s="1736" t="s">
        <v>1017</v>
      </c>
      <c r="K40" s="1234"/>
      <c r="L40" s="1296"/>
    </row>
    <row r="41" spans="1:12">
      <c r="A41" s="1297"/>
      <c r="B41" s="1305" t="s">
        <v>728</v>
      </c>
      <c r="C41" s="1233" t="s">
        <v>792</v>
      </c>
      <c r="D41" s="1233" t="s">
        <v>792</v>
      </c>
      <c r="E41" s="1233" t="s">
        <v>792</v>
      </c>
      <c r="F41" s="1233"/>
      <c r="G41" s="1233"/>
      <c r="H41" s="1233"/>
      <c r="I41" s="1233"/>
      <c r="J41" s="1736" t="s">
        <v>1018</v>
      </c>
      <c r="K41" s="1233"/>
      <c r="L41" s="1296"/>
    </row>
    <row r="42" spans="1:12">
      <c r="A42" s="1297"/>
      <c r="B42" s="1305" t="s">
        <v>729</v>
      </c>
      <c r="C42" s="1234">
        <v>25</v>
      </c>
      <c r="D42" s="1234">
        <v>25</v>
      </c>
      <c r="E42" s="1234">
        <v>25</v>
      </c>
      <c r="F42" s="1234"/>
      <c r="G42" s="1234"/>
      <c r="H42" s="1234"/>
      <c r="I42" s="1234"/>
      <c r="J42" s="1736" t="s">
        <v>1006</v>
      </c>
      <c r="K42" s="1234"/>
      <c r="L42" s="1296"/>
    </row>
    <row r="43" spans="1:12">
      <c r="A43" s="1297"/>
      <c r="B43" s="1305" t="s">
        <v>730</v>
      </c>
      <c r="C43" s="1233" t="s">
        <v>767</v>
      </c>
      <c r="D43" s="1233" t="s">
        <v>767</v>
      </c>
      <c r="E43" s="1233" t="s">
        <v>767</v>
      </c>
      <c r="F43" s="1233"/>
      <c r="G43" s="1233"/>
      <c r="H43" s="1233"/>
      <c r="I43" s="1233"/>
      <c r="J43" s="1736" t="s">
        <v>986</v>
      </c>
      <c r="K43" s="1233"/>
      <c r="L43" s="1296"/>
    </row>
    <row r="44" spans="1:12">
      <c r="A44" s="1297"/>
      <c r="B44" s="1304" t="s">
        <v>735</v>
      </c>
      <c r="C44" s="1307"/>
      <c r="D44" s="1307"/>
      <c r="E44" s="1307"/>
      <c r="F44" s="1307"/>
      <c r="G44" s="1307"/>
      <c r="H44" s="1307"/>
      <c r="I44" s="1307">
        <v>0</v>
      </c>
      <c r="J44" s="1307"/>
      <c r="K44" s="1307"/>
      <c r="L44" s="1296"/>
    </row>
    <row r="45" spans="1:12">
      <c r="A45" s="1297"/>
      <c r="B45" s="1305" t="s">
        <v>725</v>
      </c>
      <c r="C45" s="1233" t="s">
        <v>793</v>
      </c>
      <c r="D45" s="1233" t="s">
        <v>793</v>
      </c>
      <c r="E45" s="1233" t="s">
        <v>793</v>
      </c>
      <c r="F45" s="1736" t="s">
        <v>793</v>
      </c>
      <c r="G45" s="1736" t="s">
        <v>793</v>
      </c>
      <c r="H45" s="1736" t="s">
        <v>793</v>
      </c>
      <c r="I45" s="1736" t="s">
        <v>793</v>
      </c>
      <c r="J45" s="1736" t="s">
        <v>793</v>
      </c>
      <c r="K45" s="1736" t="s">
        <v>795</v>
      </c>
      <c r="L45" s="1296"/>
    </row>
    <row r="46" spans="1:12" ht="24">
      <c r="A46" s="1297"/>
      <c r="B46" s="1305" t="s">
        <v>726</v>
      </c>
      <c r="C46" s="1233" t="s">
        <v>794</v>
      </c>
      <c r="D46" s="1233" t="s">
        <v>794</v>
      </c>
      <c r="E46" s="1775" t="s">
        <v>794</v>
      </c>
      <c r="F46" s="1736" t="s">
        <v>761</v>
      </c>
      <c r="G46" s="1736" t="s">
        <v>1070</v>
      </c>
      <c r="H46" s="1736" t="s">
        <v>761</v>
      </c>
      <c r="I46" s="1736" t="s">
        <v>1098</v>
      </c>
      <c r="J46" s="1736" t="s">
        <v>814</v>
      </c>
      <c r="K46" s="1736" t="s">
        <v>761</v>
      </c>
      <c r="L46" s="1296"/>
    </row>
    <row r="47" spans="1:12">
      <c r="A47" s="1297"/>
      <c r="B47" s="1305" t="s">
        <v>727</v>
      </c>
      <c r="C47" s="1234">
        <v>3500</v>
      </c>
      <c r="D47" s="1234">
        <v>3500</v>
      </c>
      <c r="E47" s="1234">
        <v>3500</v>
      </c>
      <c r="F47" s="1736" t="s">
        <v>1047</v>
      </c>
      <c r="G47" s="1736" t="s">
        <v>1049</v>
      </c>
      <c r="H47" s="1234">
        <v>1200</v>
      </c>
      <c r="I47" s="1234">
        <v>1500</v>
      </c>
      <c r="J47" s="1736" t="s">
        <v>1019</v>
      </c>
      <c r="K47" s="1736" t="s">
        <v>982</v>
      </c>
      <c r="L47" s="1296"/>
    </row>
    <row r="48" spans="1:12">
      <c r="A48" s="1297"/>
      <c r="B48" s="1305" t="s">
        <v>728</v>
      </c>
      <c r="C48" s="1233" t="s">
        <v>768</v>
      </c>
      <c r="D48" s="1233" t="s">
        <v>768</v>
      </c>
      <c r="E48" s="1233" t="s">
        <v>768</v>
      </c>
      <c r="F48" s="1736" t="s">
        <v>1048</v>
      </c>
      <c r="G48" s="1736" t="s">
        <v>1069</v>
      </c>
      <c r="H48" s="1736" t="s">
        <v>1085</v>
      </c>
      <c r="I48" s="1736" t="s">
        <v>1099</v>
      </c>
      <c r="J48" s="1736" t="s">
        <v>1020</v>
      </c>
      <c r="K48" s="1736" t="s">
        <v>983</v>
      </c>
      <c r="L48" s="1296"/>
    </row>
    <row r="49" spans="1:12">
      <c r="A49" s="1297"/>
      <c r="B49" s="1305" t="s">
        <v>729</v>
      </c>
      <c r="C49" s="1234">
        <v>4000</v>
      </c>
      <c r="D49" s="1234">
        <v>4000</v>
      </c>
      <c r="E49" s="1234">
        <v>4000</v>
      </c>
      <c r="F49" s="1736" t="s">
        <v>1049</v>
      </c>
      <c r="G49" s="1736" t="s">
        <v>1068</v>
      </c>
      <c r="H49" s="1234">
        <v>1300</v>
      </c>
      <c r="I49" s="1234">
        <v>2500</v>
      </c>
      <c r="J49" s="1736" t="s">
        <v>1021</v>
      </c>
      <c r="K49" s="1736" t="s">
        <v>982</v>
      </c>
      <c r="L49" s="1296"/>
    </row>
    <row r="50" spans="1:12">
      <c r="A50" s="1297"/>
      <c r="B50" s="1305" t="s">
        <v>730</v>
      </c>
      <c r="C50" s="1233" t="s">
        <v>766</v>
      </c>
      <c r="D50" s="1233" t="s">
        <v>766</v>
      </c>
      <c r="E50" s="1233" t="s">
        <v>766</v>
      </c>
      <c r="F50" s="1736" t="s">
        <v>1050</v>
      </c>
      <c r="G50" s="1736" t="s">
        <v>766</v>
      </c>
      <c r="H50" s="1736" t="s">
        <v>1086</v>
      </c>
      <c r="I50" s="1736" t="s">
        <v>1100</v>
      </c>
      <c r="J50" s="1736" t="s">
        <v>1022</v>
      </c>
      <c r="K50" s="1736" t="s">
        <v>983</v>
      </c>
      <c r="L50" s="1296"/>
    </row>
    <row r="51" spans="1:12">
      <c r="A51" s="1297"/>
      <c r="B51" s="1304" t="s">
        <v>736</v>
      </c>
      <c r="C51" s="1307"/>
      <c r="D51" s="1307"/>
      <c r="E51" s="1307"/>
      <c r="F51" s="1307"/>
      <c r="G51" s="1307"/>
      <c r="H51" s="1307"/>
      <c r="I51" s="1307"/>
      <c r="J51" s="1307"/>
      <c r="K51" s="1307"/>
      <c r="L51" s="1296"/>
    </row>
    <row r="52" spans="1:12">
      <c r="A52" s="1297"/>
      <c r="B52" s="1305" t="s">
        <v>725</v>
      </c>
      <c r="C52" s="1233" t="s">
        <v>793</v>
      </c>
      <c r="D52" s="1233" t="s">
        <v>793</v>
      </c>
      <c r="E52" s="1233" t="s">
        <v>793</v>
      </c>
      <c r="F52" s="1736" t="s">
        <v>793</v>
      </c>
      <c r="G52" s="1736" t="s">
        <v>793</v>
      </c>
      <c r="H52" s="1736" t="s">
        <v>793</v>
      </c>
      <c r="I52" s="1736" t="s">
        <v>793</v>
      </c>
      <c r="J52" s="1736" t="s">
        <v>793</v>
      </c>
      <c r="K52" s="1736" t="s">
        <v>793</v>
      </c>
      <c r="L52" s="1296"/>
    </row>
    <row r="53" spans="1:12">
      <c r="A53" s="1297"/>
      <c r="B53" s="1305" t="s">
        <v>726</v>
      </c>
      <c r="C53" s="1233" t="s">
        <v>761</v>
      </c>
      <c r="D53" s="1233" t="s">
        <v>761</v>
      </c>
      <c r="E53" s="1233" t="s">
        <v>761</v>
      </c>
      <c r="F53" s="1736" t="s">
        <v>761</v>
      </c>
      <c r="G53" s="1736" t="s">
        <v>1071</v>
      </c>
      <c r="H53" s="1736" t="s">
        <v>761</v>
      </c>
      <c r="I53" s="1736" t="s">
        <v>761</v>
      </c>
      <c r="J53" s="1736" t="s">
        <v>814</v>
      </c>
      <c r="K53" s="1736" t="s">
        <v>761</v>
      </c>
      <c r="L53" s="1296"/>
    </row>
    <row r="54" spans="1:12">
      <c r="A54" s="1297"/>
      <c r="B54" s="1305" t="s">
        <v>727</v>
      </c>
      <c r="C54" s="1234">
        <v>100</v>
      </c>
      <c r="D54" s="1234">
        <v>100</v>
      </c>
      <c r="E54" s="1234">
        <v>100</v>
      </c>
      <c r="F54" s="1736" t="s">
        <v>1023</v>
      </c>
      <c r="G54" s="1736" t="s">
        <v>1066</v>
      </c>
      <c r="H54" s="1234">
        <v>150</v>
      </c>
      <c r="I54" s="1234">
        <v>150</v>
      </c>
      <c r="J54" s="1736" t="s">
        <v>1023</v>
      </c>
      <c r="K54" s="1736" t="s">
        <v>984</v>
      </c>
      <c r="L54" s="1296"/>
    </row>
    <row r="55" spans="1:12">
      <c r="A55" s="1297"/>
      <c r="B55" s="1305" t="s">
        <v>728</v>
      </c>
      <c r="C55" s="1233" t="s">
        <v>763</v>
      </c>
      <c r="D55" s="1233" t="s">
        <v>763</v>
      </c>
      <c r="E55" s="1233" t="s">
        <v>763</v>
      </c>
      <c r="F55" s="1736" t="s">
        <v>983</v>
      </c>
      <c r="G55" s="1736" t="s">
        <v>1020</v>
      </c>
      <c r="H55" s="1736" t="s">
        <v>1085</v>
      </c>
      <c r="I55" s="1736" t="s">
        <v>1099</v>
      </c>
      <c r="J55" s="1736" t="s">
        <v>1020</v>
      </c>
      <c r="K55" s="1736" t="s">
        <v>986</v>
      </c>
      <c r="L55" s="1296"/>
    </row>
    <row r="56" spans="1:12">
      <c r="A56" s="1297"/>
      <c r="B56" s="1305" t="s">
        <v>729</v>
      </c>
      <c r="C56" s="1234">
        <v>300</v>
      </c>
      <c r="D56" s="1234">
        <v>300</v>
      </c>
      <c r="E56" s="1234">
        <v>300</v>
      </c>
      <c r="F56" s="1736" t="s">
        <v>1051</v>
      </c>
      <c r="G56" s="1736" t="s">
        <v>1051</v>
      </c>
      <c r="H56" s="1234">
        <v>200</v>
      </c>
      <c r="I56" s="1234">
        <v>200</v>
      </c>
      <c r="J56" s="1736" t="s">
        <v>984</v>
      </c>
      <c r="K56" s="1736" t="s">
        <v>985</v>
      </c>
      <c r="L56" s="1296"/>
    </row>
    <row r="57" spans="1:12">
      <c r="A57" s="1297"/>
      <c r="B57" s="1305" t="s">
        <v>730</v>
      </c>
      <c r="C57" s="1233" t="s">
        <v>766</v>
      </c>
      <c r="D57" s="1233" t="s">
        <v>766</v>
      </c>
      <c r="E57" s="1233" t="s">
        <v>766</v>
      </c>
      <c r="F57" s="1736" t="s">
        <v>1052</v>
      </c>
      <c r="G57" s="1736" t="s">
        <v>1024</v>
      </c>
      <c r="H57" s="1736" t="s">
        <v>766</v>
      </c>
      <c r="I57" s="1736" t="s">
        <v>1100</v>
      </c>
      <c r="J57" s="1736" t="s">
        <v>1024</v>
      </c>
      <c r="K57" s="1736" t="s">
        <v>987</v>
      </c>
      <c r="L57" s="1296"/>
    </row>
    <row r="58" spans="1:12">
      <c r="A58" s="1297"/>
      <c r="B58" s="1304" t="s">
        <v>737</v>
      </c>
      <c r="C58" s="1307"/>
      <c r="D58" s="1307"/>
      <c r="E58" s="1307"/>
      <c r="F58" s="1307"/>
      <c r="G58" s="1307"/>
      <c r="H58" s="1307"/>
      <c r="I58" s="1307"/>
      <c r="J58" s="1307"/>
      <c r="K58" s="1307"/>
      <c r="L58" s="1296"/>
    </row>
    <row r="59" spans="1:12">
      <c r="A59" s="1297"/>
      <c r="B59" s="1305" t="s">
        <v>725</v>
      </c>
      <c r="C59" s="1233" t="s">
        <v>795</v>
      </c>
      <c r="D59" s="1233" t="s">
        <v>795</v>
      </c>
      <c r="E59" s="1233" t="s">
        <v>795</v>
      </c>
      <c r="F59" s="1736" t="s">
        <v>793</v>
      </c>
      <c r="G59" s="1736" t="s">
        <v>793</v>
      </c>
      <c r="H59" s="1736" t="s">
        <v>795</v>
      </c>
      <c r="I59" s="1736"/>
      <c r="J59" s="1736" t="s">
        <v>1025</v>
      </c>
      <c r="K59" s="1736" t="s">
        <v>793</v>
      </c>
      <c r="L59" s="1296"/>
    </row>
    <row r="60" spans="1:12">
      <c r="A60" s="1297"/>
      <c r="B60" s="1305" t="s">
        <v>726</v>
      </c>
      <c r="C60" s="1233" t="s">
        <v>761</v>
      </c>
      <c r="D60" s="1233" t="s">
        <v>761</v>
      </c>
      <c r="E60" s="1233" t="s">
        <v>761</v>
      </c>
      <c r="F60" s="1736" t="s">
        <v>761</v>
      </c>
      <c r="G60" s="1736" t="s">
        <v>1072</v>
      </c>
      <c r="H60" s="1736" t="s">
        <v>761</v>
      </c>
      <c r="I60" s="1736"/>
      <c r="J60" s="1736" t="s">
        <v>761</v>
      </c>
      <c r="K60" s="1736" t="s">
        <v>761</v>
      </c>
      <c r="L60" s="1296"/>
    </row>
    <row r="61" spans="1:12">
      <c r="A61" s="1297"/>
      <c r="B61" s="1305" t="s">
        <v>727</v>
      </c>
      <c r="C61" s="1234">
        <v>400</v>
      </c>
      <c r="D61" s="1234">
        <v>400</v>
      </c>
      <c r="E61" s="1234">
        <v>400</v>
      </c>
      <c r="F61" s="1736" t="s">
        <v>985</v>
      </c>
      <c r="G61" s="1736" t="s">
        <v>1023</v>
      </c>
      <c r="H61" s="1736" t="s">
        <v>1079</v>
      </c>
      <c r="I61" s="1234"/>
      <c r="J61" s="1736" t="s">
        <v>985</v>
      </c>
      <c r="K61" s="1736" t="s">
        <v>990</v>
      </c>
      <c r="L61" s="1296"/>
    </row>
    <row r="62" spans="1:12">
      <c r="A62" s="1297"/>
      <c r="B62" s="1305" t="s">
        <v>728</v>
      </c>
      <c r="C62" s="1233" t="s">
        <v>763</v>
      </c>
      <c r="D62" s="1233" t="s">
        <v>763</v>
      </c>
      <c r="E62" s="1233" t="s">
        <v>763</v>
      </c>
      <c r="F62" s="1736" t="s">
        <v>983</v>
      </c>
      <c r="G62" s="1736" t="s">
        <v>1073</v>
      </c>
      <c r="H62" s="1736" t="s">
        <v>1079</v>
      </c>
      <c r="I62" s="1233"/>
      <c r="J62" s="1736" t="s">
        <v>1020</v>
      </c>
      <c r="K62" s="1736" t="s">
        <v>988</v>
      </c>
      <c r="L62" s="1296"/>
    </row>
    <row r="63" spans="1:12">
      <c r="A63" s="1297"/>
      <c r="B63" s="1305" t="s">
        <v>729</v>
      </c>
      <c r="C63" s="1234">
        <v>600</v>
      </c>
      <c r="D63" s="1234">
        <v>600</v>
      </c>
      <c r="E63" s="1234">
        <v>600</v>
      </c>
      <c r="F63" s="1234" t="s">
        <v>989</v>
      </c>
      <c r="G63" s="1736" t="s">
        <v>1051</v>
      </c>
      <c r="H63" s="1736" t="s">
        <v>1079</v>
      </c>
      <c r="I63" s="1234"/>
      <c r="J63" s="1736" t="s">
        <v>989</v>
      </c>
      <c r="K63" s="1736" t="s">
        <v>989</v>
      </c>
      <c r="L63" s="1296"/>
    </row>
    <row r="64" spans="1:12">
      <c r="A64" s="1297"/>
      <c r="B64" s="1305" t="s">
        <v>730</v>
      </c>
      <c r="C64" s="1233" t="s">
        <v>768</v>
      </c>
      <c r="D64" s="1233" t="s">
        <v>768</v>
      </c>
      <c r="E64" s="1233" t="s">
        <v>768</v>
      </c>
      <c r="F64" s="1736" t="s">
        <v>983</v>
      </c>
      <c r="G64" s="1736" t="s">
        <v>1074</v>
      </c>
      <c r="H64" s="1233"/>
      <c r="I64" s="1233"/>
      <c r="J64" s="1736" t="s">
        <v>1024</v>
      </c>
      <c r="K64" s="1736" t="s">
        <v>987</v>
      </c>
      <c r="L64" s="1296"/>
    </row>
    <row r="65" spans="1:12">
      <c r="A65" s="1297"/>
      <c r="B65" s="1304" t="s">
        <v>302</v>
      </c>
      <c r="C65" s="1307"/>
      <c r="D65" s="1307"/>
      <c r="E65" s="1307"/>
      <c r="F65" s="1307"/>
      <c r="G65" s="1307"/>
      <c r="H65" s="1307"/>
      <c r="I65" s="1307"/>
      <c r="J65" s="1307"/>
      <c r="K65" s="1307"/>
      <c r="L65" s="1296"/>
    </row>
    <row r="66" spans="1:12">
      <c r="A66" s="1297"/>
      <c r="B66" s="1305" t="s">
        <v>725</v>
      </c>
      <c r="C66" s="1233" t="s">
        <v>796</v>
      </c>
      <c r="D66" s="1233" t="s">
        <v>796</v>
      </c>
      <c r="E66" s="1233" t="s">
        <v>796</v>
      </c>
      <c r="F66" s="1736"/>
      <c r="G66" s="1736" t="s">
        <v>796</v>
      </c>
      <c r="H66" s="1736"/>
      <c r="I66" s="1233"/>
      <c r="J66" s="1736" t="s">
        <v>1026</v>
      </c>
      <c r="K66" s="1736" t="s">
        <v>991</v>
      </c>
      <c r="L66" s="1296"/>
    </row>
    <row r="67" spans="1:12">
      <c r="A67" s="1297"/>
      <c r="B67" s="1305" t="s">
        <v>726</v>
      </c>
      <c r="C67" s="1233" t="s">
        <v>797</v>
      </c>
      <c r="D67" s="1233" t="s">
        <v>797</v>
      </c>
      <c r="E67" s="1233" t="s">
        <v>797</v>
      </c>
      <c r="F67" s="1736"/>
      <c r="G67" s="1736" t="s">
        <v>1031</v>
      </c>
      <c r="H67" s="1233"/>
      <c r="I67" s="1233"/>
      <c r="J67" s="1736" t="s">
        <v>761</v>
      </c>
      <c r="K67" s="1736" t="s">
        <v>992</v>
      </c>
      <c r="L67" s="1296"/>
    </row>
    <row r="68" spans="1:12">
      <c r="A68" s="1297"/>
      <c r="B68" s="1305" t="s">
        <v>727</v>
      </c>
      <c r="C68" s="1234">
        <v>3.5</v>
      </c>
      <c r="D68" s="1234">
        <v>3</v>
      </c>
      <c r="E68" s="1234">
        <v>3</v>
      </c>
      <c r="F68" s="1736"/>
      <c r="G68" s="1736" t="s">
        <v>1075</v>
      </c>
      <c r="H68" s="1234"/>
      <c r="I68" s="1234"/>
      <c r="J68" s="1736" t="s">
        <v>977</v>
      </c>
      <c r="K68" s="1736" t="s">
        <v>993</v>
      </c>
      <c r="L68" s="1296"/>
    </row>
    <row r="69" spans="1:12">
      <c r="A69" s="1297"/>
      <c r="B69" s="1305" t="s">
        <v>728</v>
      </c>
      <c r="C69" s="1233" t="s">
        <v>792</v>
      </c>
      <c r="D69" s="1233" t="s">
        <v>792</v>
      </c>
      <c r="E69" s="1233" t="s">
        <v>792</v>
      </c>
      <c r="F69" s="1736"/>
      <c r="G69" s="1736" t="s">
        <v>1024</v>
      </c>
      <c r="H69" s="1233"/>
      <c r="I69" s="1233"/>
      <c r="J69" s="1736" t="s">
        <v>1024</v>
      </c>
      <c r="K69" s="1736" t="s">
        <v>988</v>
      </c>
      <c r="L69" s="1296"/>
    </row>
    <row r="70" spans="1:12">
      <c r="A70" s="1297"/>
      <c r="B70" s="1305" t="s">
        <v>729</v>
      </c>
      <c r="C70" s="1234">
        <v>5</v>
      </c>
      <c r="D70" s="1234">
        <v>5</v>
      </c>
      <c r="E70" s="1234">
        <v>5</v>
      </c>
      <c r="F70" s="1736"/>
      <c r="G70" s="1736" t="s">
        <v>993</v>
      </c>
      <c r="H70" s="1234"/>
      <c r="I70" s="1234"/>
      <c r="J70" s="1736" t="s">
        <v>993</v>
      </c>
      <c r="K70" s="1736" t="s">
        <v>994</v>
      </c>
      <c r="L70" s="1296"/>
    </row>
    <row r="71" spans="1:12">
      <c r="A71" s="1297"/>
      <c r="B71" s="1305" t="s">
        <v>730</v>
      </c>
      <c r="C71" s="1233" t="s">
        <v>766</v>
      </c>
      <c r="D71" s="1233" t="s">
        <v>766</v>
      </c>
      <c r="E71" s="1233" t="s">
        <v>766</v>
      </c>
      <c r="F71" s="1736"/>
      <c r="G71" s="1736" t="s">
        <v>1076</v>
      </c>
      <c r="H71" s="1233"/>
      <c r="I71" s="1233"/>
      <c r="J71" s="1736" t="s">
        <v>1020</v>
      </c>
      <c r="K71" s="1736" t="s">
        <v>987</v>
      </c>
      <c r="L71" s="1296"/>
    </row>
    <row r="72" spans="1:12">
      <c r="A72" s="1297"/>
      <c r="B72" s="1304" t="s">
        <v>738</v>
      </c>
      <c r="C72" s="1307"/>
      <c r="D72" s="1307"/>
      <c r="E72" s="1307"/>
      <c r="F72" s="1307"/>
      <c r="G72" s="1307"/>
      <c r="H72" s="1307"/>
      <c r="I72" s="1307"/>
      <c r="J72" s="1307"/>
      <c r="K72" s="1307"/>
      <c r="L72" s="1296"/>
    </row>
    <row r="73" spans="1:12">
      <c r="A73" s="1297"/>
      <c r="B73" s="1305" t="s">
        <v>725</v>
      </c>
      <c r="C73" s="1233" t="s">
        <v>798</v>
      </c>
      <c r="D73" s="1233" t="s">
        <v>798</v>
      </c>
      <c r="E73" s="1233" t="s">
        <v>798</v>
      </c>
      <c r="F73" s="1233" t="s">
        <v>1053</v>
      </c>
      <c r="G73" s="1233">
        <v>2.5</v>
      </c>
      <c r="H73" s="1233">
        <v>2.5</v>
      </c>
      <c r="I73" s="1233"/>
      <c r="J73" s="1736" t="s">
        <v>1027</v>
      </c>
      <c r="K73" s="1736" t="s">
        <v>995</v>
      </c>
      <c r="L73" s="1296"/>
    </row>
    <row r="74" spans="1:12">
      <c r="A74" s="1297"/>
      <c r="B74" s="1305" t="s">
        <v>726</v>
      </c>
      <c r="C74" s="1233" t="s">
        <v>797</v>
      </c>
      <c r="D74" s="1233" t="s">
        <v>797</v>
      </c>
      <c r="E74" s="1233" t="s">
        <v>797</v>
      </c>
      <c r="F74" s="1736" t="s">
        <v>1054</v>
      </c>
      <c r="G74" s="1736" t="s">
        <v>1031</v>
      </c>
      <c r="H74" s="1736" t="s">
        <v>1087</v>
      </c>
      <c r="I74" s="1233"/>
      <c r="J74" s="1736" t="s">
        <v>761</v>
      </c>
      <c r="K74" s="1736" t="s">
        <v>992</v>
      </c>
      <c r="L74" s="1296"/>
    </row>
    <row r="75" spans="1:12">
      <c r="A75" s="1297"/>
      <c r="B75" s="1305" t="s">
        <v>727</v>
      </c>
      <c r="C75" s="1234">
        <v>22</v>
      </c>
      <c r="D75" s="1234">
        <v>20</v>
      </c>
      <c r="E75" s="1234">
        <v>20</v>
      </c>
      <c r="F75" s="1736" t="s">
        <v>1006</v>
      </c>
      <c r="G75" s="1234">
        <v>25</v>
      </c>
      <c r="H75" s="1234">
        <v>15</v>
      </c>
      <c r="I75" s="1234"/>
      <c r="J75" s="1736" t="s">
        <v>999</v>
      </c>
      <c r="K75" s="1736" t="s">
        <v>996</v>
      </c>
      <c r="L75" s="1296"/>
    </row>
    <row r="76" spans="1:12">
      <c r="A76" s="1297"/>
      <c r="B76" s="1305" t="s">
        <v>728</v>
      </c>
      <c r="C76" s="1234" t="s">
        <v>763</v>
      </c>
      <c r="D76" s="1234" t="s">
        <v>763</v>
      </c>
      <c r="E76" s="1234" t="s">
        <v>763</v>
      </c>
      <c r="F76" s="1736" t="s">
        <v>983</v>
      </c>
      <c r="G76" s="1736" t="s">
        <v>1077</v>
      </c>
      <c r="H76" s="1736" t="s">
        <v>1079</v>
      </c>
      <c r="I76" s="1233"/>
      <c r="J76" s="1736" t="s">
        <v>1020</v>
      </c>
      <c r="K76" s="1736" t="s">
        <v>988</v>
      </c>
      <c r="L76" s="1296"/>
    </row>
    <row r="77" spans="1:12">
      <c r="A77" s="1297"/>
      <c r="B77" s="1305" t="s">
        <v>729</v>
      </c>
      <c r="C77" s="1234">
        <v>26</v>
      </c>
      <c r="D77" s="1234">
        <v>26</v>
      </c>
      <c r="E77" s="1234">
        <v>26</v>
      </c>
      <c r="F77" s="1736" t="s">
        <v>1014</v>
      </c>
      <c r="G77" s="1234">
        <v>25</v>
      </c>
      <c r="H77" s="1736" t="s">
        <v>1079</v>
      </c>
      <c r="I77" s="1234"/>
      <c r="J77" s="1736" t="s">
        <v>993</v>
      </c>
      <c r="K77" s="1736" t="s">
        <v>997</v>
      </c>
      <c r="L77" s="1296"/>
    </row>
    <row r="78" spans="1:12">
      <c r="A78" s="1297"/>
      <c r="B78" s="1305" t="s">
        <v>730</v>
      </c>
      <c r="C78" s="1234" t="s">
        <v>767</v>
      </c>
      <c r="D78" s="1234" t="s">
        <v>767</v>
      </c>
      <c r="E78" s="1234" t="s">
        <v>767</v>
      </c>
      <c r="F78" s="1736" t="s">
        <v>983</v>
      </c>
      <c r="G78" s="1736" t="s">
        <v>1077</v>
      </c>
      <c r="H78" s="1736" t="s">
        <v>1079</v>
      </c>
      <c r="I78" s="1233"/>
      <c r="J78" s="1736" t="s">
        <v>987</v>
      </c>
      <c r="K78" s="1736" t="s">
        <v>987</v>
      </c>
      <c r="L78" s="1296"/>
    </row>
    <row r="79" spans="1:12">
      <c r="A79" s="1297"/>
      <c r="B79" s="1304" t="s">
        <v>301</v>
      </c>
      <c r="C79" s="1307"/>
      <c r="D79" s="1307"/>
      <c r="E79" s="1307"/>
      <c r="F79" s="1307"/>
      <c r="G79" s="1307"/>
      <c r="H79" s="1307"/>
      <c r="I79" s="1307"/>
      <c r="J79" s="1307"/>
      <c r="K79" s="1307"/>
      <c r="L79" s="1296"/>
    </row>
    <row r="80" spans="1:12">
      <c r="A80" s="1297"/>
      <c r="B80" s="1305" t="s">
        <v>725</v>
      </c>
      <c r="C80" s="1233" t="s">
        <v>770</v>
      </c>
      <c r="D80" s="1233" t="s">
        <v>770</v>
      </c>
      <c r="E80" s="1233" t="s">
        <v>770</v>
      </c>
      <c r="F80" s="1736" t="s">
        <v>1055</v>
      </c>
      <c r="G80" s="1736" t="s">
        <v>1055</v>
      </c>
      <c r="H80" s="1736" t="s">
        <v>1088</v>
      </c>
      <c r="I80" s="1233">
        <v>0.1</v>
      </c>
      <c r="J80" s="1736" t="s">
        <v>1028</v>
      </c>
      <c r="K80" s="1736" t="s">
        <v>998</v>
      </c>
      <c r="L80" s="1296"/>
    </row>
    <row r="81" spans="1:12">
      <c r="A81" s="1297"/>
      <c r="B81" s="1305" t="s">
        <v>726</v>
      </c>
      <c r="C81" s="1233" t="s">
        <v>797</v>
      </c>
      <c r="D81" s="1233" t="s">
        <v>797</v>
      </c>
      <c r="E81" s="1233" t="s">
        <v>797</v>
      </c>
      <c r="F81" s="1736" t="s">
        <v>761</v>
      </c>
      <c r="G81" s="1736" t="s">
        <v>1031</v>
      </c>
      <c r="H81" s="1736" t="s">
        <v>761</v>
      </c>
      <c r="I81" s="1736" t="s">
        <v>1044</v>
      </c>
      <c r="J81" s="1736" t="s">
        <v>761</v>
      </c>
      <c r="K81" s="1736" t="s">
        <v>992</v>
      </c>
      <c r="L81" s="1296"/>
    </row>
    <row r="82" spans="1:12">
      <c r="A82" s="1297"/>
      <c r="B82" s="1305" t="s">
        <v>727</v>
      </c>
      <c r="C82" s="1234">
        <v>3</v>
      </c>
      <c r="D82" s="1234">
        <v>2.5</v>
      </c>
      <c r="E82" s="1234">
        <v>2.5</v>
      </c>
      <c r="F82" s="1736" t="s">
        <v>1056</v>
      </c>
      <c r="G82" s="1234">
        <v>4</v>
      </c>
      <c r="H82" s="1234">
        <v>3</v>
      </c>
      <c r="I82" s="1234">
        <v>1</v>
      </c>
      <c r="J82" s="1736" t="s">
        <v>999</v>
      </c>
      <c r="K82" s="1736" t="s">
        <v>999</v>
      </c>
      <c r="L82" s="1296"/>
    </row>
    <row r="83" spans="1:12" ht="24">
      <c r="A83" s="1297"/>
      <c r="B83" s="1305" t="s">
        <v>728</v>
      </c>
      <c r="C83" s="1233" t="s">
        <v>799</v>
      </c>
      <c r="D83" s="1233" t="s">
        <v>799</v>
      </c>
      <c r="E83" s="1233" t="s">
        <v>799</v>
      </c>
      <c r="F83" s="1755" t="s">
        <v>1057</v>
      </c>
      <c r="G83" s="1234" t="s">
        <v>799</v>
      </c>
      <c r="H83" s="1736" t="s">
        <v>1086</v>
      </c>
      <c r="I83" s="1736" t="s">
        <v>1079</v>
      </c>
      <c r="J83" s="1736" t="s">
        <v>1018</v>
      </c>
      <c r="K83" s="1736" t="s">
        <v>983</v>
      </c>
      <c r="L83" s="1296"/>
    </row>
    <row r="84" spans="1:12">
      <c r="A84" s="1297"/>
      <c r="B84" s="1305" t="s">
        <v>729</v>
      </c>
      <c r="C84" s="1233" t="s">
        <v>799</v>
      </c>
      <c r="D84" s="1233" t="s">
        <v>799</v>
      </c>
      <c r="E84" s="1233" t="s">
        <v>799</v>
      </c>
      <c r="F84" s="1736" t="s">
        <v>996</v>
      </c>
      <c r="G84" s="1233" t="s">
        <v>799</v>
      </c>
      <c r="H84" s="1234">
        <v>5</v>
      </c>
      <c r="I84" s="1736" t="s">
        <v>1079</v>
      </c>
      <c r="J84" s="1736" t="s">
        <v>993</v>
      </c>
      <c r="K84" s="1736" t="s">
        <v>999</v>
      </c>
      <c r="L84" s="1296"/>
    </row>
    <row r="85" spans="1:12" ht="24">
      <c r="A85" s="1297"/>
      <c r="B85" s="1305" t="s">
        <v>730</v>
      </c>
      <c r="C85" s="1233" t="s">
        <v>799</v>
      </c>
      <c r="D85" s="1233" t="s">
        <v>799</v>
      </c>
      <c r="E85" s="1233" t="s">
        <v>799</v>
      </c>
      <c r="F85" s="1755" t="s">
        <v>1057</v>
      </c>
      <c r="G85" s="1233" t="s">
        <v>799</v>
      </c>
      <c r="H85" s="1736" t="s">
        <v>1089</v>
      </c>
      <c r="I85" s="1736" t="s">
        <v>1079</v>
      </c>
      <c r="J85" s="1736" t="s">
        <v>1024</v>
      </c>
      <c r="K85" s="1736" t="s">
        <v>983</v>
      </c>
      <c r="L85" s="1296"/>
    </row>
    <row r="86" spans="1:12">
      <c r="A86" s="1297"/>
      <c r="B86" s="1304" t="s">
        <v>739</v>
      </c>
      <c r="C86" s="1307"/>
      <c r="D86" s="1307"/>
      <c r="E86" s="1307"/>
      <c r="F86" s="1776"/>
      <c r="G86" s="1307"/>
      <c r="H86" s="1307"/>
      <c r="I86" s="1307"/>
      <c r="J86" s="1307"/>
      <c r="K86" s="1307"/>
      <c r="L86" s="1296"/>
    </row>
    <row r="87" spans="1:12">
      <c r="A87" s="1297"/>
      <c r="B87" s="1305" t="s">
        <v>725</v>
      </c>
      <c r="C87" s="1233" t="s">
        <v>795</v>
      </c>
      <c r="D87" s="1233" t="s">
        <v>795</v>
      </c>
      <c r="E87" s="1233" t="s">
        <v>795</v>
      </c>
      <c r="F87" s="1234"/>
      <c r="G87" s="1736" t="s">
        <v>795</v>
      </c>
      <c r="H87" s="1234"/>
      <c r="I87" s="1234" t="s">
        <v>793</v>
      </c>
      <c r="J87" s="1736" t="s">
        <v>793</v>
      </c>
      <c r="K87" s="1736" t="s">
        <v>793</v>
      </c>
      <c r="L87" s="1296"/>
    </row>
    <row r="88" spans="1:12">
      <c r="A88" s="1297"/>
      <c r="B88" s="1305" t="s">
        <v>726</v>
      </c>
      <c r="C88" s="1233" t="s">
        <v>761</v>
      </c>
      <c r="D88" s="1233" t="s">
        <v>761</v>
      </c>
      <c r="E88" s="1233" t="s">
        <v>761</v>
      </c>
      <c r="F88" s="1234"/>
      <c r="G88" s="1736" t="s">
        <v>1078</v>
      </c>
      <c r="H88" s="1234"/>
      <c r="I88" s="1234" t="s">
        <v>761</v>
      </c>
      <c r="J88" s="1736" t="s">
        <v>761</v>
      </c>
      <c r="K88" s="1736" t="s">
        <v>761</v>
      </c>
      <c r="L88" s="1296"/>
    </row>
    <row r="89" spans="1:12">
      <c r="A89" s="1297"/>
      <c r="B89" s="1305" t="s">
        <v>727</v>
      </c>
      <c r="C89" s="1234">
        <v>11</v>
      </c>
      <c r="D89" s="1234">
        <v>11</v>
      </c>
      <c r="E89" s="1234">
        <v>11</v>
      </c>
      <c r="F89" s="1234"/>
      <c r="G89" s="1234">
        <v>20</v>
      </c>
      <c r="H89" s="1234"/>
      <c r="I89" s="1234">
        <v>15</v>
      </c>
      <c r="J89" s="1736" t="s">
        <v>981</v>
      </c>
      <c r="K89" s="1736" t="s">
        <v>981</v>
      </c>
      <c r="L89" s="1296"/>
    </row>
    <row r="90" spans="1:12">
      <c r="A90" s="1297"/>
      <c r="B90" s="1305" t="s">
        <v>728</v>
      </c>
      <c r="C90" s="1233" t="s">
        <v>765</v>
      </c>
      <c r="D90" s="1233" t="s">
        <v>765</v>
      </c>
      <c r="E90" s="1233" t="s">
        <v>765</v>
      </c>
      <c r="F90" s="1234"/>
      <c r="G90" s="1736" t="s">
        <v>792</v>
      </c>
      <c r="H90" s="1234"/>
      <c r="I90" s="1234" t="s">
        <v>1099</v>
      </c>
      <c r="J90" s="1736" t="s">
        <v>1018</v>
      </c>
      <c r="K90" s="1736" t="s">
        <v>1000</v>
      </c>
      <c r="L90" s="1296"/>
    </row>
    <row r="91" spans="1:12">
      <c r="A91" s="1297"/>
      <c r="B91" s="1305" t="s">
        <v>729</v>
      </c>
      <c r="C91" s="1234">
        <v>25</v>
      </c>
      <c r="D91" s="1234">
        <v>25</v>
      </c>
      <c r="E91" s="1234">
        <v>25</v>
      </c>
      <c r="F91" s="1234"/>
      <c r="G91" s="1234">
        <v>30</v>
      </c>
      <c r="H91" s="1234"/>
      <c r="I91" s="1234">
        <v>25</v>
      </c>
      <c r="J91" s="1736" t="s">
        <v>1014</v>
      </c>
      <c r="K91" s="1736" t="s">
        <v>976</v>
      </c>
      <c r="L91" s="1296"/>
    </row>
    <row r="92" spans="1:12">
      <c r="A92" s="1297"/>
      <c r="B92" s="1305" t="s">
        <v>730</v>
      </c>
      <c r="C92" s="1233" t="s">
        <v>768</v>
      </c>
      <c r="D92" s="1233" t="s">
        <v>768</v>
      </c>
      <c r="E92" s="1233" t="s">
        <v>768</v>
      </c>
      <c r="F92" s="1234"/>
      <c r="G92" s="1736" t="s">
        <v>766</v>
      </c>
      <c r="H92" s="1234"/>
      <c r="I92" s="1234" t="s">
        <v>1100</v>
      </c>
      <c r="J92" s="1736" t="s">
        <v>987</v>
      </c>
      <c r="K92" s="1736" t="s">
        <v>987</v>
      </c>
      <c r="L92" s="1296"/>
    </row>
    <row r="93" spans="1:12">
      <c r="A93" s="1297"/>
      <c r="B93" s="1304" t="s">
        <v>740</v>
      </c>
      <c r="C93" s="1307"/>
      <c r="D93" s="1307"/>
      <c r="E93" s="1307"/>
      <c r="F93" s="1307"/>
      <c r="G93" s="1307"/>
      <c r="H93" s="1307"/>
      <c r="I93" s="1307"/>
      <c r="J93" s="1307"/>
      <c r="K93" s="1307"/>
      <c r="L93" s="1296"/>
    </row>
    <row r="94" spans="1:12">
      <c r="A94" s="1297"/>
      <c r="B94" s="1305" t="s">
        <v>725</v>
      </c>
      <c r="C94" s="1233" t="s">
        <v>770</v>
      </c>
      <c r="D94" s="1233" t="s">
        <v>770</v>
      </c>
      <c r="E94" s="1233" t="s">
        <v>770</v>
      </c>
      <c r="F94" s="1234"/>
      <c r="G94" s="1736" t="s">
        <v>770</v>
      </c>
      <c r="H94" s="1234"/>
      <c r="I94" s="1234">
        <v>0.1</v>
      </c>
      <c r="J94" s="1736" t="s">
        <v>1029</v>
      </c>
      <c r="K94" s="1234"/>
      <c r="L94" s="1296"/>
    </row>
    <row r="95" spans="1:12">
      <c r="A95" s="1297"/>
      <c r="B95" s="1305" t="s">
        <v>726</v>
      </c>
      <c r="C95" s="1233" t="s">
        <v>800</v>
      </c>
      <c r="D95" s="1233" t="s">
        <v>800</v>
      </c>
      <c r="E95" s="1233" t="s">
        <v>800</v>
      </c>
      <c r="F95" s="1233"/>
      <c r="G95" s="1736" t="s">
        <v>1031</v>
      </c>
      <c r="H95" s="1233"/>
      <c r="I95" s="1736" t="s">
        <v>814</v>
      </c>
      <c r="J95" s="1736" t="s">
        <v>761</v>
      </c>
      <c r="K95" s="1233"/>
      <c r="L95" s="1296"/>
    </row>
    <row r="96" spans="1:12">
      <c r="A96" s="1297"/>
      <c r="B96" s="1305" t="s">
        <v>727</v>
      </c>
      <c r="C96" s="1234">
        <v>7.5</v>
      </c>
      <c r="D96" s="1234">
        <v>7.5</v>
      </c>
      <c r="E96" s="1234">
        <v>7.5</v>
      </c>
      <c r="F96" s="1234"/>
      <c r="G96" s="1234">
        <v>6</v>
      </c>
      <c r="H96" s="1234"/>
      <c r="I96" s="1234">
        <v>0.5</v>
      </c>
      <c r="J96" s="1736" t="s">
        <v>977</v>
      </c>
      <c r="K96" s="1234"/>
      <c r="L96" s="1296"/>
    </row>
    <row r="97" spans="1:12">
      <c r="A97" s="1297"/>
      <c r="B97" s="1305" t="s">
        <v>728</v>
      </c>
      <c r="C97" s="1233" t="s">
        <v>792</v>
      </c>
      <c r="D97" s="1233" t="s">
        <v>792</v>
      </c>
      <c r="E97" s="1233" t="s">
        <v>792</v>
      </c>
      <c r="F97" s="1234"/>
      <c r="G97" s="1736" t="s">
        <v>1079</v>
      </c>
      <c r="H97" s="1234"/>
      <c r="I97" s="1736" t="s">
        <v>1011</v>
      </c>
      <c r="J97" s="1736" t="s">
        <v>1024</v>
      </c>
      <c r="K97" s="1234"/>
      <c r="L97" s="1296"/>
    </row>
    <row r="98" spans="1:12">
      <c r="A98" s="1297"/>
      <c r="B98" s="1305" t="s">
        <v>729</v>
      </c>
      <c r="C98" s="1234">
        <v>8</v>
      </c>
      <c r="D98" s="1234">
        <v>8</v>
      </c>
      <c r="E98" s="1234">
        <v>8</v>
      </c>
      <c r="F98" s="1234"/>
      <c r="G98" s="1736" t="s">
        <v>1079</v>
      </c>
      <c r="H98" s="1234"/>
      <c r="I98" s="1234">
        <v>1</v>
      </c>
      <c r="J98" s="1736" t="s">
        <v>1030</v>
      </c>
      <c r="K98" s="1234"/>
      <c r="L98" s="1296"/>
    </row>
    <row r="99" spans="1:12">
      <c r="A99" s="1297"/>
      <c r="B99" s="1305" t="s">
        <v>730</v>
      </c>
      <c r="C99" s="1233" t="s">
        <v>788</v>
      </c>
      <c r="D99" s="1233" t="s">
        <v>788</v>
      </c>
      <c r="E99" s="1233" t="s">
        <v>788</v>
      </c>
      <c r="F99" s="1234"/>
      <c r="G99" s="1234"/>
      <c r="H99" s="1234"/>
      <c r="I99" s="1736" t="s">
        <v>768</v>
      </c>
      <c r="J99" s="1736" t="s">
        <v>1020</v>
      </c>
      <c r="K99" s="1234"/>
      <c r="L99" s="1296"/>
    </row>
    <row r="100" spans="1:12">
      <c r="A100" s="1297"/>
      <c r="B100" s="1304" t="s">
        <v>801</v>
      </c>
      <c r="C100" s="1307"/>
      <c r="D100" s="1307"/>
      <c r="E100" s="1307"/>
      <c r="F100" s="1307"/>
      <c r="G100" s="1307"/>
      <c r="H100" s="1307"/>
      <c r="I100" s="1307"/>
      <c r="J100" s="1774" t="s">
        <v>1020</v>
      </c>
      <c r="K100" s="1307"/>
      <c r="L100" s="1296"/>
    </row>
    <row r="101" spans="1:12">
      <c r="A101" s="1297"/>
      <c r="B101" s="1305" t="s">
        <v>725</v>
      </c>
      <c r="C101" s="1233" t="s">
        <v>785</v>
      </c>
      <c r="D101" s="1233" t="s">
        <v>785</v>
      </c>
      <c r="E101" s="1233" t="s">
        <v>785</v>
      </c>
      <c r="F101" s="1736" t="s">
        <v>760</v>
      </c>
      <c r="G101" s="1233">
        <v>20</v>
      </c>
      <c r="H101" s="1233">
        <v>50</v>
      </c>
      <c r="I101" s="1233">
        <v>50</v>
      </c>
      <c r="J101" s="1736" t="s">
        <v>785</v>
      </c>
      <c r="K101" s="1736" t="s">
        <v>785</v>
      </c>
      <c r="L101" s="1296"/>
    </row>
    <row r="102" spans="1:12">
      <c r="A102" s="1297"/>
      <c r="B102" s="1305" t="s">
        <v>726</v>
      </c>
      <c r="C102" s="1233" t="s">
        <v>761</v>
      </c>
      <c r="D102" s="1233" t="s">
        <v>761</v>
      </c>
      <c r="E102" s="1233" t="s">
        <v>761</v>
      </c>
      <c r="F102" s="1736" t="s">
        <v>1058</v>
      </c>
      <c r="G102" s="1736" t="s">
        <v>1031</v>
      </c>
      <c r="H102" s="1736" t="s">
        <v>1087</v>
      </c>
      <c r="I102" s="1736" t="s">
        <v>761</v>
      </c>
      <c r="J102" s="1736" t="s">
        <v>1031</v>
      </c>
      <c r="K102" s="1736" t="s">
        <v>1002</v>
      </c>
      <c r="L102" s="1296"/>
    </row>
    <row r="103" spans="1:12">
      <c r="A103" s="1297"/>
      <c r="B103" s="1305" t="s">
        <v>727</v>
      </c>
      <c r="C103" s="1234">
        <v>7</v>
      </c>
      <c r="D103" s="1234">
        <v>9</v>
      </c>
      <c r="E103" s="1234">
        <v>9</v>
      </c>
      <c r="F103" s="1736" t="s">
        <v>1059</v>
      </c>
      <c r="G103" s="1234">
        <v>15</v>
      </c>
      <c r="H103" s="1234">
        <v>45</v>
      </c>
      <c r="I103" s="1234">
        <v>30</v>
      </c>
      <c r="J103" s="1736" t="s">
        <v>973</v>
      </c>
      <c r="K103" s="1736" t="s">
        <v>972</v>
      </c>
      <c r="L103" s="1296"/>
    </row>
    <row r="104" spans="1:12">
      <c r="A104" s="1297"/>
      <c r="B104" s="1305" t="s">
        <v>728</v>
      </c>
      <c r="C104" s="1233" t="s">
        <v>767</v>
      </c>
      <c r="D104" s="1233" t="s">
        <v>767</v>
      </c>
      <c r="E104" s="1233" t="s">
        <v>767</v>
      </c>
      <c r="F104" s="1736" t="s">
        <v>1060</v>
      </c>
      <c r="G104" s="1736" t="s">
        <v>767</v>
      </c>
      <c r="H104" s="1736" t="s">
        <v>1090</v>
      </c>
      <c r="I104" s="1736" t="s">
        <v>1101</v>
      </c>
      <c r="J104" s="1736" t="s">
        <v>1018</v>
      </c>
      <c r="K104" s="1736" t="s">
        <v>1001</v>
      </c>
      <c r="L104" s="1296"/>
    </row>
    <row r="105" spans="1:12">
      <c r="A105" s="1297"/>
      <c r="B105" s="1305" t="s">
        <v>729</v>
      </c>
      <c r="C105" s="1234">
        <v>15</v>
      </c>
      <c r="D105" s="1234">
        <v>15</v>
      </c>
      <c r="E105" s="1234">
        <v>15</v>
      </c>
      <c r="F105" s="1736" t="s">
        <v>1023</v>
      </c>
      <c r="G105" s="1234">
        <v>30</v>
      </c>
      <c r="H105" s="1234">
        <v>150</v>
      </c>
      <c r="I105" s="1234">
        <v>60</v>
      </c>
      <c r="J105" s="1736" t="s">
        <v>1032</v>
      </c>
      <c r="K105" s="1736" t="s">
        <v>973</v>
      </c>
      <c r="L105" s="1296"/>
    </row>
    <row r="106" spans="1:12">
      <c r="A106" s="1297"/>
      <c r="B106" s="1305" t="s">
        <v>730</v>
      </c>
      <c r="C106" s="1233" t="s">
        <v>766</v>
      </c>
      <c r="D106" s="1233" t="s">
        <v>766</v>
      </c>
      <c r="E106" s="1233" t="s">
        <v>766</v>
      </c>
      <c r="F106" s="1736" t="s">
        <v>1061</v>
      </c>
      <c r="G106" s="1736" t="s">
        <v>763</v>
      </c>
      <c r="H106" s="1736" t="s">
        <v>1091</v>
      </c>
      <c r="I106" s="1736" t="s">
        <v>1096</v>
      </c>
      <c r="J106" s="1736" t="s">
        <v>987</v>
      </c>
      <c r="K106" s="1736" t="s">
        <v>975</v>
      </c>
      <c r="L106" s="1296"/>
    </row>
    <row r="107" spans="1:12">
      <c r="A107" s="1297"/>
      <c r="B107" s="1304" t="s">
        <v>769</v>
      </c>
      <c r="C107" s="1307"/>
      <c r="D107" s="1307"/>
      <c r="E107" s="1307"/>
      <c r="F107" s="1307"/>
      <c r="G107" s="1307"/>
      <c r="H107" s="1307"/>
      <c r="I107" s="1307"/>
      <c r="J107" s="1307"/>
      <c r="K107" s="1307"/>
      <c r="L107" s="1296"/>
    </row>
    <row r="108" spans="1:12">
      <c r="A108" s="1297"/>
      <c r="B108" s="1305" t="s">
        <v>725</v>
      </c>
      <c r="C108" s="1233" t="s">
        <v>760</v>
      </c>
      <c r="D108" s="1233" t="s">
        <v>760</v>
      </c>
      <c r="E108" s="1233" t="s">
        <v>760</v>
      </c>
      <c r="F108" s="1233"/>
      <c r="G108" s="1233">
        <v>50</v>
      </c>
      <c r="H108" s="1233"/>
      <c r="I108" s="1233"/>
      <c r="J108" s="1233"/>
      <c r="K108" s="1233"/>
      <c r="L108" s="1296"/>
    </row>
    <row r="109" spans="1:12">
      <c r="A109" s="1297"/>
      <c r="B109" s="1305" t="s">
        <v>726</v>
      </c>
      <c r="C109" s="1233" t="s">
        <v>761</v>
      </c>
      <c r="D109" s="1233" t="s">
        <v>761</v>
      </c>
      <c r="E109" s="1233" t="s">
        <v>761</v>
      </c>
      <c r="F109" s="1233"/>
      <c r="G109" s="1736" t="s">
        <v>1031</v>
      </c>
      <c r="H109" s="1233"/>
      <c r="I109" s="1233"/>
      <c r="J109" s="1233"/>
      <c r="K109" s="1233"/>
      <c r="L109" s="1296"/>
    </row>
    <row r="110" spans="1:12">
      <c r="A110" s="1297"/>
      <c r="B110" s="1305" t="s">
        <v>727</v>
      </c>
      <c r="C110" s="1234">
        <v>7.5</v>
      </c>
      <c r="D110" s="1234">
        <v>7.5</v>
      </c>
      <c r="E110" s="1234">
        <v>7.5</v>
      </c>
      <c r="F110" s="1234"/>
      <c r="G110" s="1234">
        <v>10</v>
      </c>
      <c r="H110" s="1234"/>
      <c r="I110" s="1234"/>
      <c r="J110" s="1234"/>
      <c r="K110" s="1234"/>
      <c r="L110" s="1296"/>
    </row>
    <row r="111" spans="1:12">
      <c r="A111" s="1297"/>
      <c r="B111" s="1305" t="s">
        <v>728</v>
      </c>
      <c r="C111" s="1233" t="s">
        <v>764</v>
      </c>
      <c r="D111" s="1233" t="s">
        <v>764</v>
      </c>
      <c r="E111" s="1233" t="s">
        <v>764</v>
      </c>
      <c r="F111" s="1233"/>
      <c r="G111" s="1233" t="s">
        <v>1079</v>
      </c>
      <c r="H111" s="1233"/>
      <c r="I111" s="1233"/>
      <c r="J111" s="1233"/>
      <c r="K111" s="1233"/>
      <c r="L111" s="1296"/>
    </row>
    <row r="112" spans="1:12">
      <c r="A112" s="1297"/>
      <c r="B112" s="1305" t="s">
        <v>729</v>
      </c>
      <c r="C112" s="1234">
        <v>10</v>
      </c>
      <c r="D112" s="1234">
        <v>10</v>
      </c>
      <c r="E112" s="1234">
        <v>10</v>
      </c>
      <c r="F112" s="1234"/>
      <c r="G112" s="1234" t="s">
        <v>1079</v>
      </c>
      <c r="H112" s="1234"/>
      <c r="I112" s="1234"/>
      <c r="J112" s="1234"/>
      <c r="K112" s="1234"/>
      <c r="L112" s="1296"/>
    </row>
    <row r="113" spans="1:12">
      <c r="A113" s="1297"/>
      <c r="B113" s="1305" t="s">
        <v>730</v>
      </c>
      <c r="C113" s="1233" t="s">
        <v>768</v>
      </c>
      <c r="D113" s="1233" t="s">
        <v>768</v>
      </c>
      <c r="E113" s="1233" t="s">
        <v>768</v>
      </c>
      <c r="F113" s="1233"/>
      <c r="G113" s="1233"/>
      <c r="H113" s="1233"/>
      <c r="I113" s="1233"/>
      <c r="J113" s="1233"/>
      <c r="K113" s="1233"/>
      <c r="L113" s="1296"/>
    </row>
    <row r="114" spans="1:12">
      <c r="A114" s="1297"/>
      <c r="B114" s="1304" t="s">
        <v>802</v>
      </c>
      <c r="C114" s="1307"/>
      <c r="D114" s="1307"/>
      <c r="E114" s="1307"/>
      <c r="F114" s="1307"/>
      <c r="G114" s="1307"/>
      <c r="H114" s="1307"/>
      <c r="I114" s="1307"/>
      <c r="J114" s="1307"/>
      <c r="K114" s="1307"/>
      <c r="L114" s="1296"/>
    </row>
    <row r="115" spans="1:12">
      <c r="A115" s="1297"/>
      <c r="B115" s="1305" t="s">
        <v>725</v>
      </c>
      <c r="C115" s="1233" t="s">
        <v>770</v>
      </c>
      <c r="D115" s="1233" t="s">
        <v>770</v>
      </c>
      <c r="E115" s="1233" t="s">
        <v>770</v>
      </c>
      <c r="F115" s="1233"/>
      <c r="G115" s="1233"/>
      <c r="H115" s="1233"/>
      <c r="I115" s="1233"/>
      <c r="J115" s="1736" t="s">
        <v>1033</v>
      </c>
      <c r="K115" s="1736" t="s">
        <v>1003</v>
      </c>
      <c r="L115" s="1296"/>
    </row>
    <row r="116" spans="1:12">
      <c r="A116" s="1297"/>
      <c r="B116" s="1305" t="s">
        <v>726</v>
      </c>
      <c r="C116" s="1233" t="s">
        <v>800</v>
      </c>
      <c r="D116" s="1233" t="s">
        <v>800</v>
      </c>
      <c r="E116" s="1233" t="s">
        <v>800</v>
      </c>
      <c r="F116" s="1233"/>
      <c r="G116" s="1233"/>
      <c r="H116" s="1233"/>
      <c r="I116" s="1233"/>
      <c r="J116" s="1736" t="s">
        <v>1031</v>
      </c>
      <c r="K116" s="1736" t="s">
        <v>992</v>
      </c>
      <c r="L116" s="1296"/>
    </row>
    <row r="117" spans="1:12">
      <c r="A117" s="1297"/>
      <c r="B117" s="1305" t="s">
        <v>727</v>
      </c>
      <c r="C117" s="1234">
        <v>5</v>
      </c>
      <c r="D117" s="1234">
        <v>5</v>
      </c>
      <c r="E117" s="1234">
        <v>5</v>
      </c>
      <c r="F117" s="1234"/>
      <c r="G117" s="1234"/>
      <c r="H117" s="1234"/>
      <c r="I117" s="1234"/>
      <c r="J117" s="1736" t="s">
        <v>993</v>
      </c>
      <c r="K117" s="1736" t="s">
        <v>1004</v>
      </c>
      <c r="L117" s="1296"/>
    </row>
    <row r="118" spans="1:12">
      <c r="A118" s="1297"/>
      <c r="B118" s="1305" t="s">
        <v>728</v>
      </c>
      <c r="C118" s="1233" t="s">
        <v>762</v>
      </c>
      <c r="D118" s="1233" t="s">
        <v>762</v>
      </c>
      <c r="E118" s="1233" t="s">
        <v>762</v>
      </c>
      <c r="F118" s="1234"/>
      <c r="G118" s="1234"/>
      <c r="H118" s="1234"/>
      <c r="I118" s="1234"/>
      <c r="J118" s="1736" t="s">
        <v>1034</v>
      </c>
      <c r="K118" s="1736" t="s">
        <v>1005</v>
      </c>
      <c r="L118" s="1296"/>
    </row>
    <row r="119" spans="1:12">
      <c r="A119" s="1297"/>
      <c r="B119" s="1305" t="s">
        <v>729</v>
      </c>
      <c r="C119" s="1234">
        <v>10</v>
      </c>
      <c r="D119" s="1234">
        <v>10</v>
      </c>
      <c r="E119" s="1234">
        <v>10</v>
      </c>
      <c r="F119" s="1234"/>
      <c r="G119" s="1234"/>
      <c r="H119" s="1234"/>
      <c r="I119" s="1234"/>
      <c r="J119" s="1736" t="s">
        <v>1035</v>
      </c>
      <c r="K119" s="1736" t="s">
        <v>1006</v>
      </c>
      <c r="L119" s="1296"/>
    </row>
    <row r="120" spans="1:12">
      <c r="A120" s="1297"/>
      <c r="B120" s="1305" t="s">
        <v>730</v>
      </c>
      <c r="C120" s="1233" t="s">
        <v>792</v>
      </c>
      <c r="D120" s="1233" t="s">
        <v>792</v>
      </c>
      <c r="E120" s="1233" t="s">
        <v>792</v>
      </c>
      <c r="F120" s="1234"/>
      <c r="G120" s="1234"/>
      <c r="H120" s="1234"/>
      <c r="I120" s="1234"/>
      <c r="J120" s="1736" t="s">
        <v>1024</v>
      </c>
      <c r="K120" s="1736" t="s">
        <v>979</v>
      </c>
      <c r="L120" s="1296"/>
    </row>
    <row r="121" spans="1:12">
      <c r="A121" s="1297"/>
      <c r="B121" s="1304" t="s">
        <v>803</v>
      </c>
      <c r="C121" s="1307"/>
      <c r="D121" s="1307"/>
      <c r="E121" s="1307"/>
      <c r="F121" s="1307"/>
      <c r="G121" s="1307"/>
      <c r="H121" s="1307"/>
      <c r="I121" s="1307"/>
      <c r="J121" s="1307"/>
      <c r="K121" s="1307"/>
      <c r="L121" s="1296"/>
    </row>
    <row r="122" spans="1:12">
      <c r="A122" s="1297"/>
      <c r="B122" s="1305" t="s">
        <v>725</v>
      </c>
      <c r="C122" s="1233" t="s">
        <v>804</v>
      </c>
      <c r="D122" s="1233" t="s">
        <v>804</v>
      </c>
      <c r="E122" s="1233" t="s">
        <v>804</v>
      </c>
      <c r="F122" s="1736" t="s">
        <v>770</v>
      </c>
      <c r="G122" s="1233"/>
      <c r="H122" s="1736" t="s">
        <v>770</v>
      </c>
      <c r="I122" s="1233"/>
      <c r="J122" s="1233"/>
      <c r="K122" s="1233"/>
      <c r="L122" s="1296"/>
    </row>
    <row r="123" spans="1:12">
      <c r="A123" s="1297"/>
      <c r="B123" s="1305" t="s">
        <v>726</v>
      </c>
      <c r="C123" s="1233" t="s">
        <v>805</v>
      </c>
      <c r="D123" s="1233" t="s">
        <v>805</v>
      </c>
      <c r="E123" s="1233" t="s">
        <v>805</v>
      </c>
      <c r="F123" s="1736" t="s">
        <v>761</v>
      </c>
      <c r="G123" s="1233"/>
      <c r="H123" s="1736" t="s">
        <v>761</v>
      </c>
      <c r="I123" s="1233"/>
      <c r="J123" s="1233"/>
      <c r="K123" s="1233"/>
      <c r="L123" s="1296"/>
    </row>
    <row r="124" spans="1:12">
      <c r="A124" s="1297"/>
      <c r="B124" s="1305" t="s">
        <v>727</v>
      </c>
      <c r="C124" s="1234">
        <v>120</v>
      </c>
      <c r="D124" s="1234">
        <v>120</v>
      </c>
      <c r="E124" s="1234">
        <v>120</v>
      </c>
      <c r="F124" s="1736" t="s">
        <v>1056</v>
      </c>
      <c r="G124" s="1234"/>
      <c r="H124" s="1234">
        <v>3</v>
      </c>
      <c r="I124" s="1234"/>
      <c r="J124" s="1234"/>
      <c r="K124" s="1234"/>
      <c r="L124" s="1296"/>
    </row>
    <row r="125" spans="1:12" ht="24">
      <c r="A125" s="1297"/>
      <c r="B125" s="1305" t="s">
        <v>728</v>
      </c>
      <c r="C125" s="1233" t="s">
        <v>806</v>
      </c>
      <c r="D125" s="1233" t="s">
        <v>806</v>
      </c>
      <c r="E125" s="1233" t="s">
        <v>806</v>
      </c>
      <c r="F125" s="1755" t="s">
        <v>1057</v>
      </c>
      <c r="G125" s="1234"/>
      <c r="H125" s="1736" t="s">
        <v>1092</v>
      </c>
      <c r="I125" s="1234"/>
      <c r="J125" s="1234"/>
      <c r="K125" s="1234"/>
      <c r="L125" s="1296"/>
    </row>
    <row r="126" spans="1:12">
      <c r="A126" s="1297"/>
      <c r="B126" s="1305" t="s">
        <v>729</v>
      </c>
      <c r="C126" s="1234">
        <v>150</v>
      </c>
      <c r="D126" s="1234">
        <v>150</v>
      </c>
      <c r="E126" s="1234">
        <v>150</v>
      </c>
      <c r="F126" s="1736" t="s">
        <v>996</v>
      </c>
      <c r="G126" s="1234"/>
      <c r="H126" s="1234">
        <v>5</v>
      </c>
      <c r="I126" s="1234"/>
      <c r="J126" s="1234"/>
      <c r="K126" s="1234"/>
      <c r="L126" s="1296"/>
    </row>
    <row r="127" spans="1:12" ht="24">
      <c r="A127" s="1297"/>
      <c r="B127" s="1305" t="s">
        <v>730</v>
      </c>
      <c r="C127" s="1233" t="s">
        <v>766</v>
      </c>
      <c r="D127" s="1233" t="s">
        <v>766</v>
      </c>
      <c r="E127" s="1233" t="s">
        <v>766</v>
      </c>
      <c r="F127" s="1755" t="s">
        <v>1057</v>
      </c>
      <c r="G127" s="1234"/>
      <c r="H127" s="1736" t="s">
        <v>1020</v>
      </c>
      <c r="I127" s="1234"/>
      <c r="J127" s="1234"/>
      <c r="K127" s="1234"/>
      <c r="L127" s="1296"/>
    </row>
    <row r="128" spans="1:12" ht="24">
      <c r="A128" s="1297"/>
      <c r="B128" s="1306" t="s">
        <v>741</v>
      </c>
      <c r="C128" s="1307"/>
      <c r="D128" s="1307"/>
      <c r="E128" s="1307"/>
      <c r="F128" s="1307"/>
      <c r="G128" s="1307"/>
      <c r="H128" s="1307"/>
      <c r="I128" s="1307"/>
      <c r="J128" s="1307"/>
      <c r="K128" s="1307"/>
      <c r="L128" s="1296"/>
    </row>
    <row r="129" spans="1:12" ht="27.75" customHeight="1">
      <c r="A129" s="1297"/>
      <c r="B129" s="1303" t="s">
        <v>742</v>
      </c>
      <c r="C129" s="1238" t="s">
        <v>825</v>
      </c>
      <c r="D129" s="1238" t="s">
        <v>761</v>
      </c>
      <c r="E129" s="1238" t="s">
        <v>761</v>
      </c>
      <c r="F129" s="1737" t="s">
        <v>1062</v>
      </c>
      <c r="G129" s="1736" t="s">
        <v>761</v>
      </c>
      <c r="H129" s="1736" t="s">
        <v>761</v>
      </c>
      <c r="I129" s="1736" t="s">
        <v>761</v>
      </c>
      <c r="J129" s="1736" t="s">
        <v>1031</v>
      </c>
      <c r="K129" s="1736" t="s">
        <v>761</v>
      </c>
      <c r="L129" s="1296"/>
    </row>
    <row r="130" spans="1:12">
      <c r="A130" s="1297"/>
      <c r="B130" s="1303" t="s">
        <v>743</v>
      </c>
      <c r="C130" s="1233" t="s">
        <v>826</v>
      </c>
      <c r="D130" s="1233" t="s">
        <v>826</v>
      </c>
      <c r="E130" s="1233" t="s">
        <v>826</v>
      </c>
      <c r="F130" s="1233"/>
      <c r="G130" s="1234"/>
      <c r="H130" s="1233"/>
      <c r="I130" s="1233"/>
      <c r="J130" s="1233"/>
      <c r="K130" s="1736" t="s">
        <v>814</v>
      </c>
      <c r="L130" s="1296"/>
    </row>
    <row r="131" spans="1:12">
      <c r="A131" s="1297"/>
      <c r="B131" s="1303" t="s">
        <v>744</v>
      </c>
      <c r="C131" s="1233" t="s">
        <v>827</v>
      </c>
      <c r="D131" s="1233" t="s">
        <v>814</v>
      </c>
      <c r="E131" s="1233" t="s">
        <v>827</v>
      </c>
      <c r="F131" s="1233"/>
      <c r="G131" s="1234"/>
      <c r="H131" s="1233"/>
      <c r="I131" s="1233"/>
      <c r="J131" s="1233"/>
      <c r="K131" s="1233"/>
      <c r="L131" s="1296"/>
    </row>
    <row r="132" spans="1:12">
      <c r="A132" s="1297"/>
      <c r="B132" s="1303" t="s">
        <v>745</v>
      </c>
      <c r="C132" s="1233" t="s">
        <v>814</v>
      </c>
      <c r="D132" s="1233" t="s">
        <v>827</v>
      </c>
      <c r="E132" s="1233" t="s">
        <v>814</v>
      </c>
      <c r="F132" s="1233"/>
      <c r="G132" s="1234"/>
      <c r="H132" s="1233"/>
      <c r="I132" s="1233"/>
      <c r="J132" s="1234"/>
      <c r="K132" s="1234"/>
      <c r="L132" s="1296"/>
    </row>
    <row r="133" spans="1:12">
      <c r="A133" s="1297"/>
      <c r="B133" s="1298"/>
      <c r="C133" s="1298"/>
      <c r="D133" s="1298"/>
      <c r="E133" s="1298"/>
      <c r="F133" s="1298"/>
      <c r="G133" s="1298"/>
      <c r="H133" s="1298"/>
      <c r="I133" s="1298"/>
      <c r="J133" s="1298"/>
      <c r="K133" s="1298"/>
      <c r="L133" s="1298"/>
    </row>
    <row r="134" spans="1:12">
      <c r="A134" s="1297"/>
      <c r="B134" s="1298"/>
      <c r="C134" s="1298"/>
      <c r="D134" s="1298"/>
      <c r="E134" s="1298"/>
      <c r="F134" s="1298"/>
      <c r="G134" s="1298"/>
      <c r="H134" s="1298"/>
      <c r="I134" s="1298"/>
      <c r="J134" s="1298"/>
      <c r="K134" s="1298"/>
      <c r="L134" s="1298"/>
    </row>
    <row r="135" spans="1:12">
      <c r="A135" s="1297"/>
      <c r="B135" s="1298"/>
      <c r="C135" s="1298"/>
      <c r="D135" s="1298"/>
      <c r="E135" s="1298"/>
      <c r="F135" s="1298"/>
      <c r="G135" s="1298"/>
      <c r="H135" s="1298"/>
      <c r="I135" s="1298"/>
      <c r="J135" s="1298"/>
      <c r="K135" s="1298"/>
      <c r="L135" s="1298"/>
    </row>
    <row r="136" spans="1:12">
      <c r="A136" s="1297"/>
      <c r="B136" s="1298"/>
      <c r="C136" s="1298"/>
      <c r="D136" s="1298"/>
      <c r="E136" s="1298"/>
      <c r="F136" s="1298"/>
      <c r="G136" s="1298"/>
      <c r="H136" s="1298"/>
      <c r="I136" s="1298"/>
      <c r="J136" s="1298"/>
      <c r="K136" s="1298"/>
      <c r="L136" s="1298"/>
    </row>
    <row r="137" spans="1:12">
      <c r="A137" s="1297"/>
      <c r="B137" s="1298"/>
      <c r="C137" s="1298"/>
      <c r="D137" s="1298"/>
      <c r="E137" s="1298"/>
      <c r="F137" s="1298"/>
      <c r="G137" s="1298"/>
      <c r="H137" s="1298"/>
      <c r="I137" s="1298"/>
      <c r="J137" s="1298"/>
      <c r="K137" s="1298"/>
      <c r="L137" s="1298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3" bestFit="1" customWidth="1"/>
    <col min="3" max="3" width="20" style="1228" bestFit="1" customWidth="1"/>
    <col min="4" max="5" width="19.5" style="1228" bestFit="1" customWidth="1"/>
    <col min="6" max="6" width="22" style="1228" bestFit="1" customWidth="1"/>
    <col min="7" max="7" width="17.83203125" style="1228" customWidth="1"/>
    <col min="8" max="8" width="24.1640625" style="1228" customWidth="1"/>
    <col min="9" max="9" width="15.1640625" style="1228" customWidth="1"/>
    <col min="10" max="10" width="15.5" style="1228" customWidth="1"/>
    <col min="11" max="11" width="16.5" style="1228" customWidth="1"/>
    <col min="12" max="12" width="16.5" customWidth="1"/>
  </cols>
  <sheetData>
    <row r="1" spans="1:13" s="1273" customFormat="1">
      <c r="C1" s="1228"/>
      <c r="D1" s="1228"/>
      <c r="E1" s="1228"/>
      <c r="F1" s="1228"/>
      <c r="G1" s="1228"/>
      <c r="H1" s="1228"/>
      <c r="I1" s="1228"/>
      <c r="J1" s="1228"/>
      <c r="K1" s="1228"/>
    </row>
    <row r="2" spans="1:13" s="1273" customFormat="1">
      <c r="C2" s="1228"/>
      <c r="D2" s="1228"/>
      <c r="E2" s="1228"/>
      <c r="F2" s="1228"/>
      <c r="G2" s="1228"/>
      <c r="H2" s="1228"/>
      <c r="I2" s="1228"/>
      <c r="J2" s="1228"/>
      <c r="K2" s="1228"/>
    </row>
    <row r="3" spans="1:13" s="1273" customFormat="1"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3" s="1273" customFormat="1" ht="12.75" customHeight="1">
      <c r="A4" s="1842" t="s">
        <v>817</v>
      </c>
      <c r="B4" s="1842"/>
      <c r="C4" s="1842"/>
      <c r="D4" s="1842"/>
      <c r="E4" s="1842"/>
      <c r="F4" s="1842"/>
      <c r="G4" s="1842"/>
      <c r="H4" s="1842"/>
      <c r="I4" s="1842"/>
      <c r="J4" s="1842"/>
      <c r="K4" s="1842"/>
      <c r="L4" s="1842"/>
      <c r="M4" s="1842"/>
    </row>
    <row r="5" spans="1:13" s="1273" customFormat="1">
      <c r="A5" s="1842"/>
      <c r="B5" s="1842"/>
      <c r="C5" s="1842"/>
      <c r="D5" s="1842"/>
      <c r="E5" s="1842"/>
      <c r="F5" s="1842"/>
      <c r="G5" s="1842"/>
      <c r="H5" s="1842"/>
      <c r="I5" s="1842"/>
      <c r="J5" s="1842"/>
      <c r="K5" s="1842"/>
      <c r="L5" s="1842"/>
      <c r="M5" s="1842"/>
    </row>
    <row r="6" spans="1:13" s="1273" customFormat="1" ht="13" thickBot="1">
      <c r="A6" s="1842"/>
      <c r="B6" s="1842"/>
      <c r="C6" s="1842"/>
      <c r="D6" s="1842"/>
      <c r="E6" s="1842"/>
      <c r="F6" s="1842"/>
      <c r="G6" s="1842"/>
      <c r="H6" s="1842"/>
      <c r="I6" s="1842"/>
      <c r="J6" s="1842"/>
      <c r="K6" s="1842"/>
      <c r="L6" s="1842"/>
      <c r="M6" s="1842"/>
    </row>
    <row r="7" spans="1:13" s="14" customFormat="1" ht="15.75" customHeight="1">
      <c r="A7" s="1843"/>
      <c r="B7" s="1844" t="s">
        <v>692</v>
      </c>
      <c r="C7" s="1846" t="s">
        <v>780</v>
      </c>
      <c r="D7" s="1847"/>
      <c r="E7" s="1847"/>
      <c r="F7" s="1848"/>
      <c r="G7" s="1846" t="s">
        <v>814</v>
      </c>
      <c r="H7" s="1847"/>
      <c r="I7" s="1847"/>
      <c r="J7" s="1847"/>
      <c r="K7" s="1847"/>
      <c r="L7" s="1848"/>
      <c r="M7" s="1843"/>
    </row>
    <row r="8" spans="1:13" s="14" customFormat="1" ht="13.5" customHeight="1" thickBot="1">
      <c r="A8" s="1843"/>
      <c r="B8" s="1845"/>
      <c r="C8" s="1849"/>
      <c r="D8" s="1850"/>
      <c r="E8" s="1850"/>
      <c r="F8" s="1851"/>
      <c r="G8" s="1849"/>
      <c r="H8" s="1850"/>
      <c r="I8" s="1850"/>
      <c r="J8" s="1850"/>
      <c r="K8" s="1850"/>
      <c r="L8" s="1851"/>
      <c r="M8" s="1843"/>
    </row>
    <row r="9" spans="1:13" ht="16" thickBot="1">
      <c r="A9" s="1843"/>
      <c r="B9" s="1275" t="s">
        <v>815</v>
      </c>
      <c r="C9" s="1288"/>
      <c r="D9" s="1289" t="s">
        <v>811</v>
      </c>
      <c r="E9" s="1289" t="s">
        <v>812</v>
      </c>
      <c r="F9" s="1290" t="s">
        <v>813</v>
      </c>
      <c r="G9" s="1757" t="s">
        <v>891</v>
      </c>
      <c r="H9" s="1289" t="s">
        <v>899</v>
      </c>
      <c r="I9" s="1289" t="s">
        <v>901</v>
      </c>
      <c r="J9" s="1289" t="s">
        <v>910</v>
      </c>
      <c r="K9" s="1289" t="s">
        <v>964</v>
      </c>
      <c r="L9" s="1290" t="s">
        <v>914</v>
      </c>
      <c r="M9" s="1843"/>
    </row>
    <row r="10" spans="1:13" ht="13">
      <c r="A10" s="1843"/>
      <c r="B10" s="1839" t="s">
        <v>747</v>
      </c>
      <c r="C10" s="1276" t="s">
        <v>748</v>
      </c>
      <c r="D10" s="1277">
        <v>4</v>
      </c>
      <c r="E10" s="1277">
        <v>4</v>
      </c>
      <c r="F10" s="1277">
        <v>4</v>
      </c>
      <c r="G10" s="1240">
        <v>3</v>
      </c>
      <c r="H10" s="1240">
        <v>4</v>
      </c>
      <c r="I10" s="1240"/>
      <c r="J10" s="1240"/>
      <c r="K10" s="1240">
        <v>1</v>
      </c>
      <c r="L10" s="1291">
        <v>2</v>
      </c>
      <c r="M10" s="1843"/>
    </row>
    <row r="11" spans="1:13" ht="13">
      <c r="A11" s="1843"/>
      <c r="B11" s="1840"/>
      <c r="C11" s="1278" t="s">
        <v>749</v>
      </c>
      <c r="D11" s="1279">
        <v>4</v>
      </c>
      <c r="E11" s="1277">
        <v>4</v>
      </c>
      <c r="F11" s="1277">
        <v>4</v>
      </c>
      <c r="G11" s="1240">
        <v>2</v>
      </c>
      <c r="H11" s="1241">
        <v>2</v>
      </c>
      <c r="I11" s="1241">
        <v>1</v>
      </c>
      <c r="J11" s="1240">
        <v>4</v>
      </c>
      <c r="K11" s="1240">
        <v>3</v>
      </c>
      <c r="L11" s="1292">
        <v>4</v>
      </c>
      <c r="M11" s="1843"/>
    </row>
    <row r="12" spans="1:13" ht="13">
      <c r="A12" s="1843"/>
      <c r="B12" s="1840"/>
      <c r="C12" s="1278" t="s">
        <v>750</v>
      </c>
      <c r="D12" s="1279">
        <v>3</v>
      </c>
      <c r="E12" s="1277">
        <v>3</v>
      </c>
      <c r="F12" s="1279">
        <v>3</v>
      </c>
      <c r="G12" s="1240">
        <v>3</v>
      </c>
      <c r="H12" s="1241">
        <v>3</v>
      </c>
      <c r="I12" s="1241">
        <v>3</v>
      </c>
      <c r="J12" s="1240">
        <v>3</v>
      </c>
      <c r="K12" s="1240">
        <v>2</v>
      </c>
      <c r="L12" s="1292">
        <v>3</v>
      </c>
      <c r="M12" s="1843"/>
    </row>
    <row r="13" spans="1:13" ht="13">
      <c r="A13" s="1843"/>
      <c r="B13" s="1840"/>
      <c r="C13" s="1278" t="s">
        <v>751</v>
      </c>
      <c r="D13" s="1279">
        <v>2</v>
      </c>
      <c r="E13" s="1279">
        <v>2</v>
      </c>
      <c r="F13" s="1279">
        <v>1</v>
      </c>
      <c r="G13" s="1241">
        <v>4</v>
      </c>
      <c r="H13" s="1241">
        <v>4</v>
      </c>
      <c r="I13" s="1241">
        <v>4</v>
      </c>
      <c r="J13" s="1241">
        <v>2</v>
      </c>
      <c r="K13" s="1241">
        <v>4</v>
      </c>
      <c r="L13" s="1292">
        <v>2</v>
      </c>
      <c r="M13" s="1843"/>
    </row>
    <row r="14" spans="1:13" ht="13">
      <c r="A14" s="1843"/>
      <c r="B14" s="1840"/>
      <c r="C14" s="1280" t="s">
        <v>752</v>
      </c>
      <c r="D14" s="1279">
        <v>1</v>
      </c>
      <c r="E14" s="1281">
        <v>2</v>
      </c>
      <c r="F14" s="1279">
        <v>3</v>
      </c>
      <c r="G14" s="1241">
        <v>4</v>
      </c>
      <c r="H14" s="1241">
        <v>1</v>
      </c>
      <c r="I14" s="1242">
        <v>2</v>
      </c>
      <c r="J14" s="1242">
        <v>2</v>
      </c>
      <c r="K14" s="1241">
        <v>3</v>
      </c>
      <c r="L14" s="1292">
        <v>3</v>
      </c>
      <c r="M14" s="1843"/>
    </row>
    <row r="15" spans="1:13" ht="14" thickBot="1">
      <c r="A15" s="1843"/>
      <c r="B15" s="1841"/>
      <c r="C15" s="1282" t="s">
        <v>753</v>
      </c>
      <c r="D15" s="1283">
        <v>5</v>
      </c>
      <c r="E15" s="1283">
        <v>4</v>
      </c>
      <c r="F15" s="1283">
        <v>5</v>
      </c>
      <c r="G15" s="1274">
        <v>5</v>
      </c>
      <c r="H15" s="1243">
        <v>1</v>
      </c>
      <c r="I15" s="1243">
        <v>4</v>
      </c>
      <c r="J15" s="1243">
        <v>3</v>
      </c>
      <c r="K15" s="1243">
        <v>5</v>
      </c>
      <c r="L15" s="1293">
        <v>2</v>
      </c>
      <c r="M15" s="1843"/>
    </row>
    <row r="16" spans="1:13">
      <c r="A16" s="1843"/>
      <c r="B16" s="1833"/>
      <c r="C16" s="1833"/>
      <c r="D16" s="1833"/>
      <c r="E16" s="1833"/>
      <c r="F16" s="1833"/>
      <c r="G16" s="1833"/>
      <c r="H16" s="1833"/>
      <c r="I16" s="1833"/>
      <c r="J16" s="1833"/>
      <c r="K16" s="1833"/>
      <c r="L16" s="1833"/>
      <c r="M16" s="1843"/>
    </row>
    <row r="17" spans="1:13" s="1273" customFormat="1">
      <c r="A17" s="1843"/>
      <c r="B17" s="1834"/>
      <c r="C17" s="1834"/>
      <c r="D17" s="1834"/>
      <c r="E17" s="1834"/>
      <c r="F17" s="1834"/>
      <c r="G17" s="1834"/>
      <c r="H17" s="1834"/>
      <c r="I17" s="1834"/>
      <c r="J17" s="1834"/>
      <c r="K17" s="1834"/>
      <c r="L17" s="1834"/>
      <c r="M17" s="1843"/>
    </row>
    <row r="18" spans="1:13" s="1273" customFormat="1">
      <c r="A18" s="1843"/>
      <c r="B18" s="1834"/>
      <c r="C18" s="1834"/>
      <c r="D18" s="1834"/>
      <c r="E18" s="1834"/>
      <c r="F18" s="1834"/>
      <c r="G18" s="1834"/>
      <c r="H18" s="1834"/>
      <c r="I18" s="1834"/>
      <c r="J18" s="1834"/>
      <c r="K18" s="1834"/>
      <c r="L18" s="1834"/>
      <c r="M18" s="1843"/>
    </row>
    <row r="19" spans="1:13" ht="13" thickBot="1">
      <c r="A19" s="1843"/>
      <c r="B19" s="1835"/>
      <c r="C19" s="1835"/>
      <c r="D19" s="1835"/>
      <c r="E19" s="1835"/>
      <c r="F19" s="1835"/>
      <c r="G19" s="1835"/>
      <c r="H19" s="1835"/>
      <c r="I19" s="1835"/>
      <c r="J19" s="1835"/>
      <c r="K19" s="1835"/>
      <c r="L19" s="1835"/>
      <c r="M19" s="1843"/>
    </row>
    <row r="20" spans="1:13" ht="13.5" customHeight="1" thickBot="1">
      <c r="A20" s="1843"/>
      <c r="B20" s="1287" t="s">
        <v>815</v>
      </c>
      <c r="C20" s="1294"/>
      <c r="D20" s="1295" t="s">
        <v>811</v>
      </c>
      <c r="E20" s="1295" t="s">
        <v>812</v>
      </c>
      <c r="F20" s="1295" t="s">
        <v>813</v>
      </c>
      <c r="G20" s="1758" t="s">
        <v>891</v>
      </c>
      <c r="H20" s="1758" t="s">
        <v>899</v>
      </c>
      <c r="I20" s="1758" t="s">
        <v>901</v>
      </c>
      <c r="J20" s="1758" t="s">
        <v>910</v>
      </c>
      <c r="K20" s="1758" t="s">
        <v>964</v>
      </c>
      <c r="L20" s="1759" t="s">
        <v>914</v>
      </c>
      <c r="M20" s="1843"/>
    </row>
    <row r="21" spans="1:13" ht="14.25" customHeight="1">
      <c r="A21" s="1843"/>
      <c r="B21" s="1839" t="s">
        <v>816</v>
      </c>
      <c r="C21" s="1284">
        <v>1</v>
      </c>
      <c r="D21" s="1766" t="s">
        <v>807</v>
      </c>
      <c r="E21" s="1766" t="s">
        <v>807</v>
      </c>
      <c r="F21" s="1766" t="s">
        <v>807</v>
      </c>
      <c r="G21" s="1762" t="s">
        <v>807</v>
      </c>
      <c r="H21" s="1762" t="s">
        <v>966</v>
      </c>
      <c r="I21" s="1762" t="s">
        <v>807</v>
      </c>
      <c r="J21" s="1763" t="s">
        <v>965</v>
      </c>
      <c r="K21" s="1762" t="s">
        <v>807</v>
      </c>
      <c r="L21" s="1772" t="s">
        <v>970</v>
      </c>
      <c r="M21" s="1843"/>
    </row>
    <row r="22" spans="1:13" ht="27" customHeight="1">
      <c r="A22" s="1843"/>
      <c r="B22" s="1840"/>
      <c r="C22" s="1285">
        <v>2</v>
      </c>
      <c r="D22" s="1767" t="s">
        <v>808</v>
      </c>
      <c r="E22" s="1767" t="s">
        <v>808</v>
      </c>
      <c r="F22" s="1767" t="s">
        <v>808</v>
      </c>
      <c r="G22" s="1764" t="s">
        <v>808</v>
      </c>
      <c r="H22" s="1744" t="s">
        <v>967</v>
      </c>
      <c r="I22" s="1744" t="s">
        <v>808</v>
      </c>
      <c r="J22" s="1764" t="s">
        <v>809</v>
      </c>
      <c r="K22" s="1744" t="s">
        <v>967</v>
      </c>
      <c r="L22" s="1771" t="s">
        <v>808</v>
      </c>
      <c r="M22" s="1843"/>
    </row>
    <row r="23" spans="1:13" ht="28.5" customHeight="1" thickBot="1">
      <c r="A23" s="1843"/>
      <c r="B23" s="1841"/>
      <c r="C23" s="1286">
        <v>3</v>
      </c>
      <c r="D23" s="1768" t="s">
        <v>809</v>
      </c>
      <c r="E23" s="1768" t="s">
        <v>809</v>
      </c>
      <c r="F23" s="1768" t="s">
        <v>809</v>
      </c>
      <c r="G23" s="1765" t="s">
        <v>965</v>
      </c>
      <c r="H23" s="1760" t="s">
        <v>965</v>
      </c>
      <c r="I23" s="1761" t="s">
        <v>968</v>
      </c>
      <c r="J23" s="1765" t="s">
        <v>969</v>
      </c>
      <c r="K23" s="1761" t="s">
        <v>968</v>
      </c>
      <c r="L23" s="1773" t="s">
        <v>968</v>
      </c>
      <c r="M23" s="1843"/>
    </row>
    <row r="24" spans="1:13">
      <c r="A24" s="1843"/>
      <c r="B24" s="1833"/>
      <c r="C24" s="1833"/>
      <c r="D24" s="1833"/>
      <c r="E24" s="1833"/>
      <c r="F24" s="1833"/>
      <c r="G24" s="1833"/>
      <c r="H24" s="1833"/>
      <c r="I24" s="1833"/>
      <c r="J24" s="1833"/>
      <c r="K24" s="1833"/>
      <c r="L24" s="1833"/>
      <c r="M24" s="1843"/>
    </row>
    <row r="25" spans="1:13">
      <c r="A25" s="1843"/>
      <c r="B25" s="1834"/>
      <c r="C25" s="1834"/>
      <c r="D25" s="1834"/>
      <c r="E25" s="1834"/>
      <c r="F25" s="1834"/>
      <c r="G25" s="1834"/>
      <c r="H25" s="1834"/>
      <c r="I25" s="1834"/>
      <c r="J25" s="1834"/>
      <c r="K25" s="1834"/>
      <c r="L25" s="1834"/>
      <c r="M25" s="1843"/>
    </row>
    <row r="26" spans="1:13" ht="13" thickBot="1">
      <c r="A26" s="1843"/>
      <c r="B26" s="1834"/>
      <c r="C26" s="1834"/>
      <c r="D26" s="1834"/>
      <c r="E26" s="1834"/>
      <c r="F26" s="1834"/>
      <c r="G26" s="1834"/>
      <c r="H26" s="1834"/>
      <c r="I26" s="1834"/>
      <c r="J26" s="1834"/>
      <c r="K26" s="1834"/>
      <c r="L26" s="1834"/>
      <c r="M26" s="1843"/>
    </row>
    <row r="27" spans="1:13">
      <c r="A27" s="1843"/>
      <c r="B27" s="1836" t="s">
        <v>818</v>
      </c>
      <c r="C27" s="1234">
        <v>5</v>
      </c>
      <c r="D27" s="1832" t="s">
        <v>819</v>
      </c>
      <c r="E27" s="1832"/>
      <c r="F27" s="1832"/>
      <c r="G27" s="1832"/>
      <c r="H27" s="1852"/>
      <c r="I27" s="1852"/>
      <c r="J27" s="1852"/>
      <c r="K27" s="1852"/>
      <c r="L27" s="1852"/>
      <c r="M27" s="1843"/>
    </row>
    <row r="28" spans="1:13">
      <c r="A28" s="1843"/>
      <c r="B28" s="1837"/>
      <c r="C28" s="1234">
        <v>4</v>
      </c>
      <c r="D28" s="1832" t="s">
        <v>820</v>
      </c>
      <c r="E28" s="1832"/>
      <c r="F28" s="1832"/>
      <c r="G28" s="1832"/>
      <c r="H28" s="1852"/>
      <c r="I28" s="1852"/>
      <c r="J28" s="1852"/>
      <c r="K28" s="1852"/>
      <c r="L28" s="1852"/>
      <c r="M28" s="1843"/>
    </row>
    <row r="29" spans="1:13">
      <c r="A29" s="1843"/>
      <c r="B29" s="1837"/>
      <c r="C29" s="1234">
        <v>3</v>
      </c>
      <c r="D29" s="1832" t="s">
        <v>821</v>
      </c>
      <c r="E29" s="1832"/>
      <c r="F29" s="1832"/>
      <c r="G29" s="1832"/>
      <c r="H29" s="1852"/>
      <c r="I29" s="1852"/>
      <c r="J29" s="1852"/>
      <c r="K29" s="1852"/>
      <c r="L29" s="1852"/>
      <c r="M29" s="1843"/>
    </row>
    <row r="30" spans="1:13">
      <c r="A30" s="1843"/>
      <c r="B30" s="1837"/>
      <c r="C30" s="1234">
        <v>2</v>
      </c>
      <c r="D30" s="1832" t="s">
        <v>822</v>
      </c>
      <c r="E30" s="1832"/>
      <c r="F30" s="1832"/>
      <c r="G30" s="1832"/>
      <c r="H30" s="1852"/>
      <c r="I30" s="1852"/>
      <c r="J30" s="1852"/>
      <c r="K30" s="1852"/>
      <c r="L30" s="1852"/>
      <c r="M30" s="1843"/>
    </row>
    <row r="31" spans="1:13" ht="13" thickBot="1">
      <c r="A31" s="1843"/>
      <c r="B31" s="1838"/>
      <c r="C31" s="1234">
        <v>1</v>
      </c>
      <c r="D31" s="1299" t="s">
        <v>823</v>
      </c>
      <c r="E31" s="1300"/>
      <c r="F31" s="1300"/>
      <c r="G31" s="1234"/>
      <c r="H31" s="1852"/>
      <c r="I31" s="1852"/>
      <c r="J31" s="1852"/>
      <c r="K31" s="1852"/>
      <c r="L31" s="1852"/>
      <c r="M31" s="1843"/>
    </row>
    <row r="32" spans="1:13">
      <c r="A32" s="1834"/>
      <c r="B32" s="1834"/>
      <c r="C32" s="1834"/>
      <c r="D32" s="1834"/>
      <c r="E32" s="1834"/>
      <c r="F32" s="1834"/>
      <c r="G32" s="1834"/>
      <c r="H32" s="1834"/>
      <c r="I32" s="1834"/>
      <c r="J32" s="1834"/>
      <c r="K32" s="1834"/>
      <c r="L32" s="1834"/>
      <c r="M32" s="1843"/>
    </row>
    <row r="33" spans="1:13">
      <c r="A33" s="1834"/>
      <c r="B33" s="1834"/>
      <c r="C33" s="1834"/>
      <c r="D33" s="1834"/>
      <c r="E33" s="1834"/>
      <c r="F33" s="1834"/>
      <c r="G33" s="1834"/>
      <c r="H33" s="1834"/>
      <c r="I33" s="1834"/>
      <c r="J33" s="1834"/>
      <c r="K33" s="1834"/>
      <c r="L33" s="1834"/>
      <c r="M33" s="1843"/>
    </row>
    <row r="34" spans="1:13">
      <c r="A34" s="1834"/>
      <c r="B34" s="1834"/>
      <c r="C34" s="1834"/>
      <c r="D34" s="1834"/>
      <c r="E34" s="1834"/>
      <c r="F34" s="1834"/>
      <c r="G34" s="1834"/>
      <c r="H34" s="1834"/>
      <c r="I34" s="1834"/>
      <c r="J34" s="1834"/>
      <c r="K34" s="1834"/>
      <c r="L34" s="1834"/>
      <c r="M34" s="1843"/>
    </row>
    <row r="35" spans="1:13">
      <c r="A35" s="1834"/>
      <c r="B35" s="1834"/>
      <c r="C35" s="1834"/>
      <c r="D35" s="1834"/>
      <c r="E35" s="1834"/>
      <c r="F35" s="1834"/>
      <c r="G35" s="1834"/>
      <c r="H35" s="1834"/>
      <c r="I35" s="1834"/>
      <c r="J35" s="1834"/>
      <c r="K35" s="1834"/>
      <c r="L35" s="1834"/>
      <c r="M35" s="1843"/>
    </row>
    <row r="36" spans="1:13">
      <c r="A36" s="1834"/>
      <c r="B36" s="1834"/>
      <c r="C36" s="1834"/>
      <c r="D36" s="1834"/>
      <c r="E36" s="1834"/>
      <c r="F36" s="1834"/>
      <c r="G36" s="1834"/>
      <c r="H36" s="1834"/>
      <c r="I36" s="1834"/>
      <c r="J36" s="1834"/>
      <c r="K36" s="1834"/>
      <c r="L36" s="1834"/>
      <c r="M36" s="1843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43" t="s">
        <v>754</v>
      </c>
    </row>
    <row r="2" spans="1:11" ht="16" thickBot="1">
      <c r="B2" s="1853" t="s">
        <v>949</v>
      </c>
      <c r="C2" s="1854"/>
      <c r="D2" s="1855"/>
      <c r="E2" s="1853" t="s">
        <v>950</v>
      </c>
      <c r="F2" s="1854"/>
      <c r="G2" s="1854"/>
      <c r="H2" s="1854"/>
      <c r="I2" s="1854"/>
      <c r="J2" s="1855"/>
    </row>
    <row r="3" spans="1:11" ht="13" thickBot="1">
      <c r="A3" s="1229" t="s">
        <v>758</v>
      </c>
      <c r="B3" s="1742" t="s">
        <v>931</v>
      </c>
      <c r="C3" s="1742" t="s">
        <v>932</v>
      </c>
      <c r="D3" s="1742" t="s">
        <v>933</v>
      </c>
      <c r="E3" s="1742" t="s">
        <v>934</v>
      </c>
      <c r="F3" s="1742" t="s">
        <v>935</v>
      </c>
      <c r="G3" s="1742" t="s">
        <v>930</v>
      </c>
      <c r="H3" s="1742" t="s">
        <v>936</v>
      </c>
      <c r="I3" s="1742" t="s">
        <v>938</v>
      </c>
      <c r="J3" s="1742" t="s">
        <v>937</v>
      </c>
      <c r="K3" s="1230"/>
    </row>
    <row r="4" spans="1:11" ht="13" thickBot="1">
      <c r="A4" s="1247" t="s">
        <v>755</v>
      </c>
      <c r="B4" s="1248"/>
      <c r="C4" s="1248"/>
      <c r="D4" s="1248"/>
      <c r="E4" s="1248"/>
      <c r="F4" s="1248"/>
      <c r="G4" s="1248"/>
      <c r="H4" s="1248"/>
      <c r="I4" s="1248"/>
      <c r="J4" s="1248"/>
      <c r="K4" s="1248"/>
    </row>
    <row r="5" spans="1:11">
      <c r="A5" s="1231"/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238"/>
      <c r="C6" s="1238"/>
      <c r="D6" s="1233"/>
      <c r="E6" s="1233"/>
      <c r="F6" s="1233"/>
      <c r="G6" s="1234"/>
      <c r="H6" s="1234"/>
      <c r="I6" s="1233"/>
      <c r="J6" s="1234"/>
      <c r="K6" s="1233"/>
    </row>
    <row r="7" spans="1:11">
      <c r="A7" s="1232"/>
      <c r="B7" s="1233"/>
      <c r="C7" s="1233"/>
      <c r="D7" s="1233"/>
      <c r="E7" s="1233"/>
      <c r="F7" s="1233"/>
      <c r="G7" s="1234"/>
      <c r="H7" s="1234"/>
      <c r="I7" s="1233"/>
      <c r="J7" s="1234"/>
      <c r="K7" s="1233"/>
    </row>
    <row r="8" spans="1:11">
      <c r="A8" s="1232"/>
      <c r="B8" s="1233"/>
      <c r="C8" s="1234"/>
      <c r="D8" s="1233"/>
      <c r="E8" s="1233"/>
      <c r="F8" s="1233"/>
      <c r="G8" s="1234"/>
      <c r="H8" s="1234"/>
      <c r="I8" s="1234"/>
      <c r="J8" s="1234"/>
      <c r="K8" s="1234"/>
    </row>
    <row r="9" spans="1:11">
      <c r="A9" s="1232"/>
      <c r="B9" s="1233"/>
      <c r="C9" s="1234"/>
      <c r="D9" s="1233"/>
      <c r="E9" s="1233"/>
      <c r="F9" s="1234"/>
      <c r="G9" s="1234"/>
      <c r="H9" s="1233"/>
      <c r="I9" s="1234"/>
      <c r="J9" s="1233"/>
      <c r="K9" s="1234"/>
    </row>
    <row r="10" spans="1:11">
      <c r="A10" s="1250"/>
      <c r="B10" s="1251"/>
      <c r="C10" s="1252"/>
      <c r="D10" s="1251"/>
      <c r="E10" s="1251"/>
      <c r="F10" s="1252"/>
      <c r="G10" s="1252"/>
      <c r="H10" s="1252"/>
      <c r="I10" s="1252"/>
      <c r="J10" s="1252"/>
      <c r="K10" s="1252"/>
    </row>
    <row r="11" spans="1:11" ht="13" thickBot="1">
      <c r="A11" s="1235"/>
      <c r="B11" s="1237"/>
      <c r="C11" s="1237"/>
      <c r="D11" s="1236"/>
      <c r="E11" s="1236"/>
      <c r="F11" s="1237"/>
      <c r="G11" s="1237"/>
      <c r="H11" s="1237"/>
      <c r="I11" s="1237"/>
      <c r="J11" s="1237"/>
      <c r="K11" s="1237"/>
    </row>
    <row r="12" spans="1:11" ht="13" thickBot="1">
      <c r="A12" s="1247" t="s">
        <v>756</v>
      </c>
      <c r="B12" s="1733"/>
      <c r="C12" s="1733"/>
      <c r="D12" s="1733"/>
      <c r="E12" s="1733"/>
      <c r="F12" s="1733"/>
      <c r="G12" s="1733"/>
      <c r="H12" s="1733"/>
      <c r="I12" s="1733"/>
      <c r="J12" s="1733"/>
      <c r="K12" s="1733"/>
    </row>
    <row r="13" spans="1:11" ht="24">
      <c r="A13" s="1232"/>
      <c r="B13" s="1733" t="s">
        <v>954</v>
      </c>
      <c r="C13" s="1733" t="s">
        <v>954</v>
      </c>
      <c r="D13" s="1733" t="s">
        <v>954</v>
      </c>
      <c r="E13" s="1733" t="s">
        <v>954</v>
      </c>
      <c r="F13" s="1733" t="s">
        <v>954</v>
      </c>
      <c r="G13" s="1733" t="s">
        <v>954</v>
      </c>
      <c r="H13" s="1733" t="s">
        <v>954</v>
      </c>
      <c r="I13" s="1733" t="s">
        <v>954</v>
      </c>
      <c r="J13" s="1733" t="s">
        <v>954</v>
      </c>
      <c r="K13" s="1233"/>
    </row>
    <row r="14" spans="1:11" ht="27.75" customHeight="1">
      <c r="A14" s="1253"/>
      <c r="B14" s="1732" t="s">
        <v>955</v>
      </c>
      <c r="C14" s="1732" t="s">
        <v>955</v>
      </c>
      <c r="D14" s="1732" t="s">
        <v>955</v>
      </c>
      <c r="E14" s="1732" t="s">
        <v>955</v>
      </c>
      <c r="F14" s="1732" t="s">
        <v>955</v>
      </c>
      <c r="G14" s="1732" t="s">
        <v>955</v>
      </c>
      <c r="H14" s="1732" t="s">
        <v>955</v>
      </c>
      <c r="I14" s="1732" t="s">
        <v>955</v>
      </c>
      <c r="J14" s="1732" t="s">
        <v>955</v>
      </c>
      <c r="K14" s="1234"/>
    </row>
    <row r="15" spans="1:11" ht="27.75" customHeight="1">
      <c r="A15" s="1232"/>
      <c r="B15" s="1753" t="s">
        <v>953</v>
      </c>
      <c r="C15" s="1753" t="s">
        <v>953</v>
      </c>
      <c r="D15" s="1753" t="s">
        <v>953</v>
      </c>
      <c r="E15" s="1753" t="s">
        <v>953</v>
      </c>
      <c r="F15" s="1753" t="s">
        <v>953</v>
      </c>
      <c r="G15" s="1753" t="s">
        <v>953</v>
      </c>
      <c r="H15" s="1753" t="s">
        <v>953</v>
      </c>
      <c r="I15" s="1753" t="s">
        <v>953</v>
      </c>
      <c r="J15" s="1753" t="s">
        <v>953</v>
      </c>
      <c r="K15" s="1233"/>
    </row>
    <row r="16" spans="1:11" ht="24">
      <c r="A16" s="1232"/>
      <c r="B16" s="1754" t="s">
        <v>958</v>
      </c>
      <c r="C16" s="1754" t="s">
        <v>958</v>
      </c>
      <c r="D16" s="1754" t="s">
        <v>958</v>
      </c>
      <c r="E16" s="1754" t="s">
        <v>958</v>
      </c>
      <c r="F16" s="1754" t="s">
        <v>958</v>
      </c>
      <c r="G16" s="1754" t="s">
        <v>958</v>
      </c>
      <c r="H16" s="1754" t="s">
        <v>958</v>
      </c>
      <c r="I16" s="1754" t="s">
        <v>958</v>
      </c>
      <c r="J16" s="1754" t="s">
        <v>958</v>
      </c>
      <c r="K16" s="1233"/>
    </row>
    <row r="17" spans="1:11" ht="24">
      <c r="A17" s="1232"/>
      <c r="B17" s="1754" t="s">
        <v>960</v>
      </c>
      <c r="C17" s="1754" t="s">
        <v>960</v>
      </c>
      <c r="D17" s="1754" t="s">
        <v>960</v>
      </c>
      <c r="E17" s="1754" t="s">
        <v>960</v>
      </c>
      <c r="F17" s="1754" t="s">
        <v>960</v>
      </c>
      <c r="G17" s="1754" t="s">
        <v>960</v>
      </c>
      <c r="H17" s="1754" t="s">
        <v>960</v>
      </c>
      <c r="I17" s="1754" t="s">
        <v>960</v>
      </c>
      <c r="J17" s="1754" t="s">
        <v>960</v>
      </c>
      <c r="K17" s="1233"/>
    </row>
    <row r="18" spans="1:11" ht="24">
      <c r="A18" s="1232"/>
      <c r="B18" s="1754" t="s">
        <v>961</v>
      </c>
      <c r="C18" s="1754" t="s">
        <v>961</v>
      </c>
      <c r="D18" s="1754" t="s">
        <v>961</v>
      </c>
      <c r="E18" s="1754" t="s">
        <v>961</v>
      </c>
      <c r="F18" s="1754" t="s">
        <v>961</v>
      </c>
      <c r="G18" s="1754" t="s">
        <v>961</v>
      </c>
      <c r="H18" s="1754" t="s">
        <v>961</v>
      </c>
      <c r="I18" s="1754" t="s">
        <v>961</v>
      </c>
      <c r="J18" s="1754" t="s">
        <v>961</v>
      </c>
      <c r="K18" s="1233"/>
    </row>
    <row r="19" spans="1:11" ht="30.75" customHeight="1" thickBot="1">
      <c r="A19" s="1235"/>
      <c r="B19" s="1756" t="s">
        <v>963</v>
      </c>
      <c r="C19" s="1756" t="s">
        <v>963</v>
      </c>
      <c r="D19" s="1756" t="s">
        <v>963</v>
      </c>
      <c r="E19" s="1756" t="s">
        <v>963</v>
      </c>
      <c r="F19" s="1756" t="s">
        <v>963</v>
      </c>
      <c r="G19" s="1756" t="s">
        <v>963</v>
      </c>
      <c r="H19" s="1756" t="s">
        <v>963</v>
      </c>
      <c r="I19" s="1756" t="s">
        <v>963</v>
      </c>
      <c r="J19" s="1756" t="s">
        <v>963</v>
      </c>
      <c r="K19" s="1237"/>
    </row>
    <row r="20" spans="1:11" ht="13" thickBot="1">
      <c r="A20" s="1247" t="s">
        <v>35</v>
      </c>
      <c r="B20" s="1248"/>
      <c r="C20" s="1248"/>
      <c r="D20" s="1248"/>
      <c r="E20" s="1248"/>
      <c r="F20" s="1248"/>
      <c r="G20" s="1248"/>
      <c r="H20" s="1248"/>
      <c r="I20" s="1248"/>
      <c r="J20" s="1248"/>
      <c r="K20" s="1248"/>
    </row>
    <row r="21" spans="1:11" ht="24">
      <c r="A21" s="1231"/>
      <c r="B21" s="1733" t="s">
        <v>954</v>
      </c>
      <c r="C21" s="1733" t="s">
        <v>954</v>
      </c>
      <c r="D21" s="1733" t="s">
        <v>954</v>
      </c>
      <c r="E21" s="1733" t="s">
        <v>954</v>
      </c>
      <c r="F21" s="1733" t="s">
        <v>954</v>
      </c>
      <c r="G21" s="1733" t="s">
        <v>954</v>
      </c>
      <c r="H21" s="1733" t="s">
        <v>954</v>
      </c>
      <c r="I21" s="1733" t="s">
        <v>954</v>
      </c>
      <c r="J21" s="1733" t="s">
        <v>954</v>
      </c>
      <c r="K21" s="1249"/>
    </row>
    <row r="22" spans="1:11" ht="24">
      <c r="A22" s="1253"/>
      <c r="B22" s="1732" t="s">
        <v>955</v>
      </c>
      <c r="C22" s="1732" t="s">
        <v>955</v>
      </c>
      <c r="D22" s="1732" t="s">
        <v>955</v>
      </c>
      <c r="E22" s="1732" t="s">
        <v>955</v>
      </c>
      <c r="F22" s="1732" t="s">
        <v>955</v>
      </c>
      <c r="G22" s="1732" t="s">
        <v>955</v>
      </c>
      <c r="H22" s="1732" t="s">
        <v>955</v>
      </c>
      <c r="I22" s="1732" t="s">
        <v>955</v>
      </c>
      <c r="J22" s="1732" t="s">
        <v>955</v>
      </c>
      <c r="K22" s="1233"/>
    </row>
    <row r="23" spans="1:11" ht="27.75" customHeight="1">
      <c r="A23" s="1232"/>
      <c r="B23" s="1753" t="s">
        <v>953</v>
      </c>
      <c r="C23" s="1753" t="s">
        <v>953</v>
      </c>
      <c r="D23" s="1753" t="s">
        <v>953</v>
      </c>
      <c r="E23" s="1753" t="s">
        <v>953</v>
      </c>
      <c r="F23" s="1753" t="s">
        <v>953</v>
      </c>
      <c r="G23" s="1753" t="s">
        <v>953</v>
      </c>
      <c r="H23" s="1753" t="s">
        <v>953</v>
      </c>
      <c r="I23" s="1753" t="s">
        <v>953</v>
      </c>
      <c r="J23" s="1753" t="s">
        <v>953</v>
      </c>
      <c r="K23" s="1233"/>
    </row>
    <row r="24" spans="1:11" ht="24">
      <c r="A24" s="1232"/>
      <c r="B24" s="1754" t="s">
        <v>958</v>
      </c>
      <c r="C24" s="1754" t="s">
        <v>958</v>
      </c>
      <c r="D24" s="1754" t="s">
        <v>958</v>
      </c>
      <c r="E24" s="1754" t="s">
        <v>958</v>
      </c>
      <c r="F24" s="1754" t="s">
        <v>958</v>
      </c>
      <c r="G24" s="1754" t="s">
        <v>958</v>
      </c>
      <c r="H24" s="1754" t="s">
        <v>958</v>
      </c>
      <c r="I24" s="1754" t="s">
        <v>958</v>
      </c>
      <c r="J24" s="1754" t="s">
        <v>958</v>
      </c>
      <c r="K24" s="1234"/>
    </row>
    <row r="25" spans="1:11" ht="24">
      <c r="A25" s="1232"/>
      <c r="B25" s="1754" t="s">
        <v>960</v>
      </c>
      <c r="C25" s="1754" t="s">
        <v>960</v>
      </c>
      <c r="D25" s="1754" t="s">
        <v>960</v>
      </c>
      <c r="E25" s="1754" t="s">
        <v>960</v>
      </c>
      <c r="F25" s="1754" t="s">
        <v>960</v>
      </c>
      <c r="G25" s="1754" t="s">
        <v>960</v>
      </c>
      <c r="H25" s="1754" t="s">
        <v>960</v>
      </c>
      <c r="I25" s="1754" t="s">
        <v>960</v>
      </c>
      <c r="J25" s="1754" t="s">
        <v>960</v>
      </c>
      <c r="K25" s="1233"/>
    </row>
    <row r="26" spans="1:11" ht="24">
      <c r="A26" s="1232"/>
      <c r="B26" s="1754" t="s">
        <v>961</v>
      </c>
      <c r="C26" s="1754" t="s">
        <v>961</v>
      </c>
      <c r="D26" s="1754" t="s">
        <v>961</v>
      </c>
      <c r="E26" s="1754" t="s">
        <v>961</v>
      </c>
      <c r="F26" s="1754" t="s">
        <v>961</v>
      </c>
      <c r="G26" s="1754" t="s">
        <v>961</v>
      </c>
      <c r="H26" s="1754" t="s">
        <v>961</v>
      </c>
      <c r="I26" s="1754" t="s">
        <v>961</v>
      </c>
      <c r="J26" s="1754" t="s">
        <v>961</v>
      </c>
      <c r="K26" s="1234"/>
    </row>
    <row r="27" spans="1:11" ht="31.5" customHeight="1" thickBot="1">
      <c r="A27" s="1235"/>
      <c r="B27" s="1756" t="s">
        <v>963</v>
      </c>
      <c r="C27" s="1756" t="s">
        <v>963</v>
      </c>
      <c r="D27" s="1756" t="s">
        <v>963</v>
      </c>
      <c r="E27" s="1756" t="s">
        <v>963</v>
      </c>
      <c r="F27" s="1756" t="s">
        <v>963</v>
      </c>
      <c r="G27" s="1756" t="s">
        <v>963</v>
      </c>
      <c r="H27" s="1756" t="s">
        <v>963</v>
      </c>
      <c r="I27" s="1756" t="s">
        <v>963</v>
      </c>
      <c r="J27" s="1756" t="s">
        <v>963</v>
      </c>
      <c r="K27" s="1237"/>
    </row>
    <row r="28" spans="1:11" ht="13" thickBot="1">
      <c r="A28" s="1247" t="s">
        <v>36</v>
      </c>
      <c r="B28" s="1248"/>
      <c r="C28" s="1248"/>
      <c r="D28" s="1248"/>
      <c r="E28" s="1248"/>
      <c r="F28" s="1248"/>
      <c r="G28" s="1248"/>
      <c r="H28" s="1248"/>
      <c r="I28" s="1248"/>
      <c r="J28" s="1248"/>
      <c r="K28" s="1248"/>
    </row>
    <row r="29" spans="1:11" ht="24">
      <c r="A29" s="1231"/>
      <c r="B29" s="1733" t="s">
        <v>956</v>
      </c>
      <c r="C29" s="1733" t="s">
        <v>956</v>
      </c>
      <c r="D29" s="1733" t="s">
        <v>956</v>
      </c>
      <c r="E29" s="1733" t="s">
        <v>956</v>
      </c>
      <c r="F29" s="1733" t="s">
        <v>956</v>
      </c>
      <c r="G29" s="1733" t="s">
        <v>956</v>
      </c>
      <c r="H29" s="1733" t="s">
        <v>956</v>
      </c>
      <c r="I29" s="1733" t="s">
        <v>956</v>
      </c>
      <c r="J29" s="1733" t="s">
        <v>956</v>
      </c>
      <c r="K29" s="1249"/>
    </row>
    <row r="30" spans="1:11" ht="36">
      <c r="A30" s="1232"/>
      <c r="B30" s="1752" t="s">
        <v>957</v>
      </c>
      <c r="C30" s="1752" t="s">
        <v>957</v>
      </c>
      <c r="D30" s="1752" t="s">
        <v>957</v>
      </c>
      <c r="E30" s="1752" t="s">
        <v>957</v>
      </c>
      <c r="F30" s="1752" t="s">
        <v>957</v>
      </c>
      <c r="G30" s="1752" t="s">
        <v>957</v>
      </c>
      <c r="H30" s="1752" t="s">
        <v>957</v>
      </c>
      <c r="I30" s="1752" t="s">
        <v>957</v>
      </c>
      <c r="J30" s="1752" t="s">
        <v>957</v>
      </c>
      <c r="K30" s="1233"/>
    </row>
    <row r="31" spans="1:11" ht="36">
      <c r="A31" s="1232"/>
      <c r="B31" s="1752" t="s">
        <v>959</v>
      </c>
      <c r="C31" s="1752" t="s">
        <v>959</v>
      </c>
      <c r="D31" s="1752" t="s">
        <v>959</v>
      </c>
      <c r="E31" s="1752" t="s">
        <v>959</v>
      </c>
      <c r="F31" s="1752" t="s">
        <v>959</v>
      </c>
      <c r="G31" s="1752" t="s">
        <v>959</v>
      </c>
      <c r="H31" s="1752" t="s">
        <v>959</v>
      </c>
      <c r="I31" s="1752" t="s">
        <v>959</v>
      </c>
      <c r="J31" s="1752" t="s">
        <v>959</v>
      </c>
      <c r="K31" s="1233"/>
    </row>
    <row r="32" spans="1:11" ht="24">
      <c r="A32" s="1232"/>
      <c r="B32" s="1754" t="s">
        <v>961</v>
      </c>
      <c r="C32" s="1754" t="s">
        <v>961</v>
      </c>
      <c r="D32" s="1754" t="s">
        <v>961</v>
      </c>
      <c r="E32" s="1754" t="s">
        <v>961</v>
      </c>
      <c r="F32" s="1754" t="s">
        <v>961</v>
      </c>
      <c r="G32" s="1754" t="s">
        <v>961</v>
      </c>
      <c r="H32" s="1754" t="s">
        <v>961</v>
      </c>
      <c r="I32" s="1754" t="s">
        <v>961</v>
      </c>
      <c r="J32" s="1754" t="s">
        <v>961</v>
      </c>
      <c r="K32" s="1233"/>
    </row>
    <row r="33" spans="1:11" ht="48">
      <c r="A33" s="1232"/>
      <c r="B33" s="1737" t="s">
        <v>962</v>
      </c>
      <c r="C33" s="1737" t="s">
        <v>962</v>
      </c>
      <c r="D33" s="1737" t="s">
        <v>962</v>
      </c>
      <c r="E33" s="1737" t="s">
        <v>962</v>
      </c>
      <c r="F33" s="1737" t="s">
        <v>962</v>
      </c>
      <c r="G33" s="1737" t="s">
        <v>962</v>
      </c>
      <c r="H33" s="1737" t="s">
        <v>962</v>
      </c>
      <c r="I33" s="1737" t="s">
        <v>962</v>
      </c>
      <c r="J33" s="1737" t="s">
        <v>962</v>
      </c>
      <c r="K33" s="1233"/>
    </row>
    <row r="34" spans="1:11">
      <c r="A34" s="1232"/>
      <c r="B34" s="1234"/>
      <c r="C34" s="1233"/>
      <c r="D34" s="1234"/>
      <c r="E34" s="1233"/>
      <c r="F34" s="1234"/>
      <c r="G34" s="1234"/>
      <c r="H34" s="1234"/>
      <c r="I34" s="1233"/>
      <c r="J34" s="1234"/>
      <c r="K34" s="1233"/>
    </row>
    <row r="35" spans="1:11" ht="13" thickBot="1">
      <c r="A35" s="1235"/>
      <c r="B35" s="1237"/>
      <c r="C35" s="1236"/>
      <c r="D35" s="1237"/>
      <c r="E35" s="1237"/>
      <c r="F35" s="1237"/>
      <c r="G35" s="1237"/>
      <c r="H35" s="1237"/>
      <c r="I35" s="1237"/>
      <c r="J35" s="1237"/>
      <c r="K35" s="1237"/>
    </row>
    <row r="36" spans="1:11" ht="13" thickBot="1">
      <c r="A36" s="1247" t="s">
        <v>757</v>
      </c>
      <c r="B36" s="1248"/>
      <c r="C36" s="1248"/>
      <c r="D36" s="1248"/>
      <c r="E36" s="1248"/>
      <c r="F36" s="1248"/>
      <c r="G36" s="1248"/>
      <c r="H36" s="1248"/>
      <c r="I36" s="1248"/>
      <c r="J36" s="1248"/>
      <c r="K36" s="1248"/>
    </row>
    <row r="37" spans="1:11" ht="29.25" customHeight="1">
      <c r="A37" s="1231"/>
      <c r="B37" s="1733" t="s">
        <v>956</v>
      </c>
      <c r="C37" s="1733" t="s">
        <v>956</v>
      </c>
      <c r="D37" s="1733" t="s">
        <v>956</v>
      </c>
      <c r="E37" s="1733" t="s">
        <v>956</v>
      </c>
      <c r="F37" s="1733" t="s">
        <v>956</v>
      </c>
      <c r="G37" s="1733" t="s">
        <v>956</v>
      </c>
      <c r="H37" s="1733" t="s">
        <v>956</v>
      </c>
      <c r="I37" s="1733" t="s">
        <v>956</v>
      </c>
      <c r="J37" s="1733" t="s">
        <v>956</v>
      </c>
      <c r="K37" s="1249"/>
    </row>
    <row r="38" spans="1:11" ht="36">
      <c r="A38" s="1232"/>
      <c r="B38" s="1752" t="s">
        <v>957</v>
      </c>
      <c r="C38" s="1752" t="s">
        <v>957</v>
      </c>
      <c r="D38" s="1752" t="s">
        <v>957</v>
      </c>
      <c r="E38" s="1752" t="s">
        <v>957</v>
      </c>
      <c r="F38" s="1752" t="s">
        <v>957</v>
      </c>
      <c r="G38" s="1752" t="s">
        <v>957</v>
      </c>
      <c r="H38" s="1752" t="s">
        <v>957</v>
      </c>
      <c r="I38" s="1752" t="s">
        <v>957</v>
      </c>
      <c r="J38" s="1752" t="s">
        <v>957</v>
      </c>
      <c r="K38" s="1233"/>
    </row>
    <row r="39" spans="1:11" ht="36">
      <c r="A39" s="1232"/>
      <c r="B39" s="1752" t="s">
        <v>959</v>
      </c>
      <c r="C39" s="1752" t="s">
        <v>959</v>
      </c>
      <c r="D39" s="1752" t="s">
        <v>959</v>
      </c>
      <c r="E39" s="1752" t="s">
        <v>959</v>
      </c>
      <c r="F39" s="1752" t="s">
        <v>959</v>
      </c>
      <c r="G39" s="1752" t="s">
        <v>959</v>
      </c>
      <c r="H39" s="1752" t="s">
        <v>959</v>
      </c>
      <c r="I39" s="1752" t="s">
        <v>959</v>
      </c>
      <c r="J39" s="1752" t="s">
        <v>959</v>
      </c>
      <c r="K39" s="1233"/>
    </row>
    <row r="40" spans="1:11" ht="24">
      <c r="A40" s="1232"/>
      <c r="B40" s="1754" t="s">
        <v>961</v>
      </c>
      <c r="C40" s="1754" t="s">
        <v>961</v>
      </c>
      <c r="D40" s="1754" t="s">
        <v>961</v>
      </c>
      <c r="E40" s="1754" t="s">
        <v>961</v>
      </c>
      <c r="F40" s="1754" t="s">
        <v>961</v>
      </c>
      <c r="G40" s="1754" t="s">
        <v>961</v>
      </c>
      <c r="H40" s="1754" t="s">
        <v>961</v>
      </c>
      <c r="I40" s="1754" t="s">
        <v>961</v>
      </c>
      <c r="J40" s="1754" t="s">
        <v>961</v>
      </c>
      <c r="K40" s="1233"/>
    </row>
    <row r="41" spans="1:11" ht="48">
      <c r="A41" s="1232"/>
      <c r="B41" s="1737" t="s">
        <v>962</v>
      </c>
      <c r="C41" s="1737" t="s">
        <v>962</v>
      </c>
      <c r="D41" s="1737" t="s">
        <v>962</v>
      </c>
      <c r="E41" s="1737" t="s">
        <v>962</v>
      </c>
      <c r="F41" s="1737" t="s">
        <v>962</v>
      </c>
      <c r="G41" s="1737" t="s">
        <v>962</v>
      </c>
      <c r="H41" s="1737" t="s">
        <v>962</v>
      </c>
      <c r="I41" s="1737" t="s">
        <v>962</v>
      </c>
      <c r="J41" s="1737" t="s">
        <v>962</v>
      </c>
      <c r="K41" s="1233"/>
    </row>
    <row r="42" spans="1:11">
      <c r="A42" s="1250"/>
      <c r="B42" s="1252"/>
      <c r="C42" s="1251"/>
      <c r="D42" s="1252"/>
      <c r="E42" s="1251"/>
      <c r="F42" s="1252"/>
      <c r="G42" s="1252"/>
      <c r="H42" s="1251"/>
      <c r="I42" s="1251"/>
      <c r="J42" s="1251"/>
      <c r="K42" s="1251"/>
    </row>
    <row r="43" spans="1:11" ht="13" thickBot="1">
      <c r="A43" s="1235"/>
      <c r="B43" s="1237"/>
      <c r="C43" s="1236"/>
      <c r="D43" s="1237"/>
      <c r="E43" s="1236"/>
      <c r="F43" s="1237"/>
      <c r="G43" s="1237"/>
      <c r="H43" s="1236"/>
      <c r="I43" s="1236"/>
      <c r="J43" s="1236"/>
      <c r="K43" s="123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6" t="s">
        <v>759</v>
      </c>
    </row>
    <row r="2" spans="1:11" s="1729" customFormat="1" ht="13">
      <c r="A2" s="1246"/>
    </row>
    <row r="3" spans="1:11" ht="16" thickBot="1">
      <c r="B3" s="1853" t="s">
        <v>949</v>
      </c>
      <c r="C3" s="1854"/>
      <c r="D3" s="1855"/>
      <c r="E3" s="1853" t="s">
        <v>950</v>
      </c>
      <c r="F3" s="1854"/>
      <c r="G3" s="1854"/>
      <c r="H3" s="1854"/>
      <c r="I3" s="1854"/>
      <c r="J3" s="1855"/>
    </row>
    <row r="4" spans="1:11" ht="13" thickBot="1">
      <c r="A4" s="1229" t="s">
        <v>758</v>
      </c>
      <c r="B4" s="1742" t="s">
        <v>931</v>
      </c>
      <c r="C4" s="1742" t="s">
        <v>932</v>
      </c>
      <c r="D4" s="1742" t="s">
        <v>933</v>
      </c>
      <c r="E4" s="1742" t="s">
        <v>934</v>
      </c>
      <c r="F4" s="1742" t="s">
        <v>935</v>
      </c>
      <c r="G4" s="1742" t="s">
        <v>930</v>
      </c>
      <c r="H4" s="1742" t="s">
        <v>936</v>
      </c>
      <c r="I4" s="1742" t="s">
        <v>938</v>
      </c>
      <c r="J4" s="1742" t="s">
        <v>937</v>
      </c>
      <c r="K4" s="1230"/>
    </row>
    <row r="5" spans="1:11" ht="13" thickBot="1">
      <c r="A5" s="1247" t="s">
        <v>755</v>
      </c>
      <c r="B5" s="1248"/>
      <c r="C5" s="1248"/>
      <c r="D5" s="1248"/>
      <c r="E5" s="1248"/>
      <c r="F5" s="1248"/>
      <c r="G5" s="1248"/>
      <c r="H5" s="1248"/>
      <c r="I5" s="1248"/>
      <c r="J5" s="1248"/>
      <c r="K5" s="1248"/>
    </row>
    <row r="6" spans="1:11">
      <c r="A6" s="1231"/>
      <c r="B6" s="1730"/>
      <c r="C6" s="1249"/>
      <c r="D6" s="1249"/>
      <c r="E6" s="1249"/>
      <c r="F6" s="1249"/>
      <c r="G6" s="1249"/>
      <c r="H6" s="1249"/>
      <c r="I6" s="1249"/>
      <c r="J6" s="1249"/>
      <c r="K6" s="1249"/>
    </row>
    <row r="7" spans="1:11">
      <c r="A7" s="1253"/>
      <c r="B7" s="1244"/>
      <c r="C7" s="1244"/>
      <c r="D7" s="1244"/>
      <c r="E7" s="1244"/>
      <c r="F7" s="1244"/>
      <c r="G7" s="1244"/>
      <c r="H7" s="1244"/>
      <c r="I7" s="1244"/>
      <c r="J7" s="1244"/>
      <c r="K7" s="1244"/>
    </row>
    <row r="8" spans="1:11">
      <c r="A8" s="1232"/>
      <c r="B8" s="1233"/>
      <c r="C8" s="1233"/>
      <c r="D8" s="1233"/>
      <c r="E8" s="1233"/>
      <c r="F8" s="1234"/>
      <c r="G8" s="1244"/>
      <c r="H8" s="1234"/>
      <c r="I8" s="1233"/>
      <c r="J8" s="1234"/>
      <c r="K8" s="1233"/>
    </row>
    <row r="9" spans="1:11">
      <c r="A9" s="1232"/>
      <c r="B9" s="1233"/>
      <c r="C9" s="1233"/>
      <c r="D9" s="1233"/>
      <c r="E9" s="1233"/>
      <c r="F9" s="1252"/>
      <c r="G9" s="1233"/>
      <c r="H9" s="1252"/>
      <c r="I9" s="1251"/>
      <c r="J9" s="1252"/>
      <c r="K9" s="1251"/>
    </row>
    <row r="10" spans="1:11">
      <c r="A10" s="1232"/>
      <c r="B10" s="1233"/>
      <c r="C10" s="1233"/>
      <c r="D10" s="1233"/>
      <c r="E10" s="1233"/>
      <c r="F10" s="1233"/>
      <c r="G10" s="1234"/>
      <c r="H10" s="1233"/>
      <c r="I10" s="1251"/>
      <c r="J10" s="1233"/>
      <c r="K10" s="1251"/>
    </row>
    <row r="11" spans="1:11">
      <c r="A11" s="1232"/>
      <c r="B11" s="1234"/>
      <c r="C11" s="1234"/>
      <c r="D11" s="1233"/>
      <c r="E11" s="1234"/>
      <c r="F11" s="1233"/>
      <c r="G11" s="1234"/>
      <c r="H11" s="1233"/>
      <c r="I11" s="1234"/>
      <c r="J11" s="1233"/>
      <c r="K11" s="1234"/>
    </row>
    <row r="12" spans="1:11" ht="13" thickBot="1">
      <c r="A12" s="1235"/>
      <c r="B12" s="1237"/>
      <c r="C12" s="1237"/>
      <c r="D12" s="1236"/>
      <c r="E12" s="1237"/>
      <c r="F12" s="1236"/>
      <c r="G12" s="1237"/>
      <c r="H12" s="1237"/>
      <c r="I12" s="1237"/>
      <c r="J12" s="1237"/>
      <c r="K12" s="1237"/>
    </row>
    <row r="13" spans="1:11" ht="13" thickBot="1">
      <c r="A13" s="1247" t="s">
        <v>756</v>
      </c>
      <c r="B13" s="1248"/>
      <c r="C13" s="1248"/>
      <c r="D13" s="1248"/>
      <c r="E13" s="1248"/>
      <c r="F13" s="1248"/>
      <c r="G13" s="1248"/>
      <c r="H13" s="1248"/>
      <c r="I13" s="1248"/>
      <c r="J13" s="1248"/>
      <c r="K13" s="1248"/>
    </row>
    <row r="14" spans="1:11" ht="24">
      <c r="A14" s="1231"/>
      <c r="B14" s="1735" t="s">
        <v>941</v>
      </c>
      <c r="C14" s="1735" t="s">
        <v>941</v>
      </c>
      <c r="D14" s="1735" t="s">
        <v>941</v>
      </c>
      <c r="E14" s="1735" t="s">
        <v>941</v>
      </c>
      <c r="F14" s="1735" t="s">
        <v>941</v>
      </c>
      <c r="G14" s="1735" t="s">
        <v>941</v>
      </c>
      <c r="H14" s="1735" t="s">
        <v>941</v>
      </c>
      <c r="I14" s="1735" t="s">
        <v>941</v>
      </c>
      <c r="J14" s="1735" t="s">
        <v>941</v>
      </c>
      <c r="K14" s="1249"/>
    </row>
    <row r="15" spans="1:11" ht="36">
      <c r="A15" s="1253"/>
      <c r="B15" s="1732" t="s">
        <v>942</v>
      </c>
      <c r="C15" s="1732" t="s">
        <v>942</v>
      </c>
      <c r="D15" s="1732" t="s">
        <v>942</v>
      </c>
      <c r="E15" s="1732" t="s">
        <v>942</v>
      </c>
      <c r="F15" s="1732" t="s">
        <v>942</v>
      </c>
      <c r="G15" s="1732" t="s">
        <v>942</v>
      </c>
      <c r="H15" s="1732" t="s">
        <v>942</v>
      </c>
      <c r="I15" s="1732" t="s">
        <v>942</v>
      </c>
      <c r="J15" s="1732" t="s">
        <v>942</v>
      </c>
      <c r="K15" s="1244"/>
    </row>
    <row r="16" spans="1:11" ht="36">
      <c r="A16" s="1232"/>
      <c r="B16" s="1737" t="s">
        <v>943</v>
      </c>
      <c r="C16" s="1737" t="s">
        <v>943</v>
      </c>
      <c r="D16" s="1737" t="s">
        <v>943</v>
      </c>
      <c r="E16" s="1737" t="s">
        <v>943</v>
      </c>
      <c r="F16" s="1737" t="s">
        <v>943</v>
      </c>
      <c r="G16" s="1737" t="s">
        <v>943</v>
      </c>
      <c r="H16" s="1737" t="s">
        <v>943</v>
      </c>
      <c r="I16" s="1737" t="s">
        <v>943</v>
      </c>
      <c r="J16" s="1737" t="s">
        <v>943</v>
      </c>
      <c r="K16" s="1233"/>
    </row>
    <row r="17" spans="1:11">
      <c r="A17" s="1232"/>
      <c r="B17" s="1736" t="s">
        <v>944</v>
      </c>
      <c r="C17" s="1736" t="s">
        <v>944</v>
      </c>
      <c r="D17" s="1736" t="s">
        <v>944</v>
      </c>
      <c r="E17" s="1736" t="s">
        <v>944</v>
      </c>
      <c r="F17" s="1736" t="s">
        <v>944</v>
      </c>
      <c r="G17" s="1736" t="s">
        <v>944</v>
      </c>
      <c r="H17" s="1736" t="s">
        <v>944</v>
      </c>
      <c r="I17" s="1736" t="s">
        <v>944</v>
      </c>
      <c r="J17" s="1736" t="s">
        <v>944</v>
      </c>
      <c r="K17" s="1233"/>
    </row>
    <row r="18" spans="1:11" ht="24">
      <c r="A18" s="1232"/>
      <c r="B18" s="1737" t="s">
        <v>945</v>
      </c>
      <c r="C18" s="1737" t="s">
        <v>945</v>
      </c>
      <c r="D18" s="1737" t="s">
        <v>945</v>
      </c>
      <c r="E18" s="1737" t="s">
        <v>945</v>
      </c>
      <c r="F18" s="1737" t="s">
        <v>945</v>
      </c>
      <c r="G18" s="1737" t="s">
        <v>945</v>
      </c>
      <c r="H18" s="1737" t="s">
        <v>945</v>
      </c>
      <c r="I18" s="1737" t="s">
        <v>945</v>
      </c>
      <c r="J18" s="1737" t="s">
        <v>945</v>
      </c>
      <c r="K18" s="1234"/>
    </row>
    <row r="19" spans="1:11" ht="41.25" customHeight="1">
      <c r="A19" s="1232"/>
      <c r="B19" s="1737" t="s">
        <v>946</v>
      </c>
      <c r="C19" s="1737" t="s">
        <v>946</v>
      </c>
      <c r="D19" s="1737" t="s">
        <v>946</v>
      </c>
      <c r="E19" s="1737" t="s">
        <v>946</v>
      </c>
      <c r="F19" s="1737" t="s">
        <v>946</v>
      </c>
      <c r="G19" s="1737" t="s">
        <v>946</v>
      </c>
      <c r="H19" s="1737" t="s">
        <v>946</v>
      </c>
      <c r="I19" s="1737" t="s">
        <v>946</v>
      </c>
      <c r="J19" s="1737" t="s">
        <v>946</v>
      </c>
      <c r="K19" s="1234"/>
    </row>
    <row r="20" spans="1:11" ht="37" thickBot="1">
      <c r="A20" s="1305"/>
      <c r="B20" s="1737" t="s">
        <v>947</v>
      </c>
      <c r="C20" s="1737" t="s">
        <v>947</v>
      </c>
      <c r="D20" s="1737" t="s">
        <v>947</v>
      </c>
      <c r="E20" s="1737" t="s">
        <v>947</v>
      </c>
      <c r="F20" s="1737" t="s">
        <v>947</v>
      </c>
      <c r="G20" s="1737" t="s">
        <v>947</v>
      </c>
      <c r="H20" s="1737" t="s">
        <v>947</v>
      </c>
      <c r="I20" s="1737" t="s">
        <v>947</v>
      </c>
      <c r="J20" s="1737" t="s">
        <v>947</v>
      </c>
      <c r="K20" s="1237"/>
    </row>
    <row r="21" spans="1:11" s="1729" customFormat="1" ht="24">
      <c r="A21" s="1305"/>
      <c r="B21" s="1737" t="s">
        <v>948</v>
      </c>
      <c r="C21" s="1737" t="s">
        <v>948</v>
      </c>
      <c r="D21" s="1737" t="s">
        <v>948</v>
      </c>
      <c r="E21" s="1737" t="s">
        <v>948</v>
      </c>
      <c r="F21" s="1737" t="s">
        <v>948</v>
      </c>
      <c r="G21" s="1737" t="s">
        <v>948</v>
      </c>
      <c r="H21" s="1737" t="s">
        <v>948</v>
      </c>
      <c r="I21" s="1737" t="s">
        <v>948</v>
      </c>
      <c r="J21" s="1737" t="s">
        <v>948</v>
      </c>
      <c r="K21" s="1740"/>
    </row>
    <row r="22" spans="1:11" s="1729" customFormat="1">
      <c r="A22" s="1305"/>
      <c r="B22" s="1737"/>
      <c r="C22" s="1737"/>
      <c r="D22" s="1737"/>
      <c r="E22" s="1737" t="s">
        <v>951</v>
      </c>
      <c r="F22" s="1737" t="s">
        <v>951</v>
      </c>
      <c r="G22" s="1737" t="s">
        <v>951</v>
      </c>
      <c r="H22" s="1737" t="s">
        <v>951</v>
      </c>
      <c r="I22" s="1737" t="s">
        <v>951</v>
      </c>
      <c r="J22" s="1737" t="s">
        <v>951</v>
      </c>
      <c r="K22" s="1740"/>
    </row>
    <row r="23" spans="1:11" s="1729" customFormat="1">
      <c r="A23" s="1305"/>
      <c r="B23" s="1745" t="s">
        <v>315</v>
      </c>
      <c r="C23" s="1745" t="s">
        <v>315</v>
      </c>
      <c r="D23" s="1745" t="s">
        <v>315</v>
      </c>
      <c r="E23" s="1745" t="s">
        <v>315</v>
      </c>
      <c r="F23" s="1745" t="s">
        <v>315</v>
      </c>
      <c r="G23" s="1745" t="s">
        <v>315</v>
      </c>
      <c r="H23" s="1745" t="s">
        <v>315</v>
      </c>
      <c r="I23" s="1745" t="s">
        <v>315</v>
      </c>
      <c r="J23" s="1745" t="s">
        <v>315</v>
      </c>
      <c r="K23" s="1740"/>
    </row>
    <row r="24" spans="1:11" s="1729" customFormat="1">
      <c r="A24" s="1305"/>
      <c r="B24" s="1745" t="s">
        <v>929</v>
      </c>
      <c r="C24" s="1745" t="s">
        <v>929</v>
      </c>
      <c r="D24" s="1745" t="s">
        <v>929</v>
      </c>
      <c r="E24" s="1745" t="s">
        <v>929</v>
      </c>
      <c r="F24" s="1745" t="s">
        <v>929</v>
      </c>
      <c r="G24" s="1745" t="s">
        <v>929</v>
      </c>
      <c r="H24" s="1745" t="s">
        <v>929</v>
      </c>
      <c r="I24" s="1745" t="s">
        <v>929</v>
      </c>
      <c r="J24" s="1745" t="s">
        <v>929</v>
      </c>
      <c r="K24" s="1740"/>
    </row>
    <row r="25" spans="1:11" s="1729" customFormat="1" ht="25" thickBot="1">
      <c r="A25" s="1750"/>
      <c r="B25" s="1734" t="s">
        <v>939</v>
      </c>
      <c r="C25" s="1734" t="s">
        <v>939</v>
      </c>
      <c r="D25" s="1734" t="s">
        <v>939</v>
      </c>
      <c r="E25" s="1734" t="s">
        <v>939</v>
      </c>
      <c r="F25" s="1734" t="s">
        <v>939</v>
      </c>
      <c r="G25" s="1734" t="s">
        <v>939</v>
      </c>
      <c r="H25" s="1734" t="s">
        <v>939</v>
      </c>
      <c r="I25" s="1734" t="s">
        <v>939</v>
      </c>
      <c r="J25" s="1734" t="s">
        <v>939</v>
      </c>
      <c r="K25" s="1740"/>
    </row>
    <row r="26" spans="1:11" s="1729" customFormat="1" ht="54" customHeight="1" thickBot="1">
      <c r="A26" s="1750"/>
      <c r="B26" s="1733" t="s">
        <v>940</v>
      </c>
      <c r="C26" s="1733" t="s">
        <v>940</v>
      </c>
      <c r="D26" s="1733" t="s">
        <v>940</v>
      </c>
      <c r="E26" s="1733" t="s">
        <v>940</v>
      </c>
      <c r="F26" s="1733" t="s">
        <v>940</v>
      </c>
      <c r="G26" s="1733" t="s">
        <v>940</v>
      </c>
      <c r="H26" s="1733" t="s">
        <v>940</v>
      </c>
      <c r="I26" s="1733" t="s">
        <v>940</v>
      </c>
      <c r="J26" s="1733" t="s">
        <v>940</v>
      </c>
      <c r="K26" s="1740"/>
    </row>
    <row r="27" spans="1:11" ht="13" thickBot="1">
      <c r="A27" s="1749" t="s">
        <v>35</v>
      </c>
      <c r="B27" s="1746"/>
      <c r="C27" s="1746"/>
      <c r="D27" s="1746"/>
      <c r="E27" s="1746"/>
      <c r="F27" s="1746"/>
      <c r="G27" s="1746"/>
      <c r="H27" s="1746"/>
      <c r="I27" s="1746"/>
      <c r="J27" s="1746"/>
      <c r="K27" s="1248"/>
    </row>
    <row r="28" spans="1:11" ht="24">
      <c r="A28" s="1249"/>
      <c r="B28" s="1735" t="s">
        <v>941</v>
      </c>
      <c r="C28" s="1735" t="s">
        <v>941</v>
      </c>
      <c r="D28" s="1735" t="s">
        <v>941</v>
      </c>
      <c r="E28" s="1735" t="s">
        <v>941</v>
      </c>
      <c r="F28" s="1735" t="s">
        <v>941</v>
      </c>
      <c r="G28" s="1735" t="s">
        <v>941</v>
      </c>
      <c r="H28" s="1735" t="s">
        <v>941</v>
      </c>
      <c r="I28" s="1735" t="s">
        <v>941</v>
      </c>
      <c r="J28" s="1735" t="s">
        <v>941</v>
      </c>
      <c r="K28" s="1249"/>
    </row>
    <row r="29" spans="1:11" ht="36">
      <c r="A29" s="1244"/>
      <c r="B29" s="1732" t="s">
        <v>942</v>
      </c>
      <c r="C29" s="1732" t="s">
        <v>942</v>
      </c>
      <c r="D29" s="1732" t="s">
        <v>942</v>
      </c>
      <c r="E29" s="1732" t="s">
        <v>942</v>
      </c>
      <c r="F29" s="1732" t="s">
        <v>942</v>
      </c>
      <c r="G29" s="1732" t="s">
        <v>942</v>
      </c>
      <c r="H29" s="1732" t="s">
        <v>942</v>
      </c>
      <c r="I29" s="1732" t="s">
        <v>942</v>
      </c>
      <c r="J29" s="1732" t="s">
        <v>942</v>
      </c>
      <c r="K29" s="1244"/>
    </row>
    <row r="30" spans="1:11" ht="36">
      <c r="A30" s="1244"/>
      <c r="B30" s="1737" t="s">
        <v>943</v>
      </c>
      <c r="C30" s="1737" t="s">
        <v>943</v>
      </c>
      <c r="D30" s="1737" t="s">
        <v>943</v>
      </c>
      <c r="E30" s="1737" t="s">
        <v>943</v>
      </c>
      <c r="F30" s="1737" t="s">
        <v>943</v>
      </c>
      <c r="G30" s="1737" t="s">
        <v>943</v>
      </c>
      <c r="H30" s="1737" t="s">
        <v>943</v>
      </c>
      <c r="I30" s="1737" t="s">
        <v>943</v>
      </c>
      <c r="J30" s="1737" t="s">
        <v>943</v>
      </c>
      <c r="K30" s="1244"/>
    </row>
    <row r="31" spans="1:11">
      <c r="A31" s="1233"/>
      <c r="B31" s="1736" t="s">
        <v>944</v>
      </c>
      <c r="C31" s="1736" t="s">
        <v>944</v>
      </c>
      <c r="D31" s="1736" t="s">
        <v>944</v>
      </c>
      <c r="E31" s="1736" t="s">
        <v>944</v>
      </c>
      <c r="F31" s="1736" t="s">
        <v>944</v>
      </c>
      <c r="G31" s="1736" t="s">
        <v>944</v>
      </c>
      <c r="H31" s="1736" t="s">
        <v>944</v>
      </c>
      <c r="I31" s="1736" t="s">
        <v>944</v>
      </c>
      <c r="J31" s="1736" t="s">
        <v>944</v>
      </c>
      <c r="K31" s="1233"/>
    </row>
    <row r="32" spans="1:11" ht="24">
      <c r="A32" s="1254"/>
      <c r="B32" s="1737" t="s">
        <v>945</v>
      </c>
      <c r="C32" s="1737" t="s">
        <v>945</v>
      </c>
      <c r="D32" s="1737" t="s">
        <v>945</v>
      </c>
      <c r="E32" s="1737" t="s">
        <v>945</v>
      </c>
      <c r="F32" s="1737" t="s">
        <v>945</v>
      </c>
      <c r="G32" s="1737" t="s">
        <v>945</v>
      </c>
      <c r="H32" s="1737" t="s">
        <v>945</v>
      </c>
      <c r="I32" s="1737" t="s">
        <v>945</v>
      </c>
      <c r="J32" s="1737" t="s">
        <v>945</v>
      </c>
      <c r="K32" s="1245"/>
    </row>
    <row r="33" spans="1:11" ht="36">
      <c r="A33" s="1232"/>
      <c r="B33" s="1737" t="s">
        <v>946</v>
      </c>
      <c r="C33" s="1737" t="s">
        <v>946</v>
      </c>
      <c r="D33" s="1737" t="s">
        <v>946</v>
      </c>
      <c r="E33" s="1737" t="s">
        <v>946</v>
      </c>
      <c r="F33" s="1737" t="s">
        <v>946</v>
      </c>
      <c r="G33" s="1737" t="s">
        <v>946</v>
      </c>
      <c r="H33" s="1737" t="s">
        <v>946</v>
      </c>
      <c r="I33" s="1737" t="s">
        <v>946</v>
      </c>
      <c r="J33" s="1737" t="s">
        <v>946</v>
      </c>
      <c r="K33" s="1233"/>
    </row>
    <row r="34" spans="1:11" ht="37" thickBot="1">
      <c r="A34" s="1305"/>
      <c r="B34" s="1737" t="s">
        <v>947</v>
      </c>
      <c r="C34" s="1737" t="s">
        <v>947</v>
      </c>
      <c r="D34" s="1737" t="s">
        <v>947</v>
      </c>
      <c r="E34" s="1737" t="s">
        <v>947</v>
      </c>
      <c r="F34" s="1737" t="s">
        <v>947</v>
      </c>
      <c r="G34" s="1737" t="s">
        <v>947</v>
      </c>
      <c r="H34" s="1737" t="s">
        <v>947</v>
      </c>
      <c r="I34" s="1737" t="s">
        <v>947</v>
      </c>
      <c r="J34" s="1737" t="s">
        <v>947</v>
      </c>
      <c r="K34" s="1237"/>
    </row>
    <row r="35" spans="1:11" s="1729" customFormat="1" ht="24">
      <c r="A35" s="1305"/>
      <c r="B35" s="1737" t="s">
        <v>948</v>
      </c>
      <c r="C35" s="1737" t="s">
        <v>948</v>
      </c>
      <c r="D35" s="1737" t="s">
        <v>948</v>
      </c>
      <c r="E35" s="1737" t="s">
        <v>948</v>
      </c>
      <c r="F35" s="1737" t="s">
        <v>948</v>
      </c>
      <c r="G35" s="1737" t="s">
        <v>948</v>
      </c>
      <c r="H35" s="1737" t="s">
        <v>948</v>
      </c>
      <c r="I35" s="1737" t="s">
        <v>948</v>
      </c>
      <c r="J35" s="1737" t="s">
        <v>948</v>
      </c>
      <c r="K35" s="1740"/>
    </row>
    <row r="36" spans="1:11" s="1729" customFormat="1">
      <c r="A36" s="1305"/>
      <c r="B36" s="1737"/>
      <c r="C36" s="1737"/>
      <c r="D36" s="1737"/>
      <c r="E36" s="1737" t="s">
        <v>951</v>
      </c>
      <c r="F36" s="1737" t="s">
        <v>951</v>
      </c>
      <c r="G36" s="1737" t="s">
        <v>951</v>
      </c>
      <c r="H36" s="1737" t="s">
        <v>951</v>
      </c>
      <c r="I36" s="1737" t="s">
        <v>951</v>
      </c>
      <c r="J36" s="1737" t="s">
        <v>951</v>
      </c>
      <c r="K36" s="1740"/>
    </row>
    <row r="37" spans="1:11" s="1729" customFormat="1">
      <c r="A37" s="1305"/>
      <c r="B37" s="1745" t="s">
        <v>315</v>
      </c>
      <c r="C37" s="1745" t="s">
        <v>315</v>
      </c>
      <c r="D37" s="1745" t="s">
        <v>315</v>
      </c>
      <c r="E37" s="1745" t="s">
        <v>315</v>
      </c>
      <c r="F37" s="1745" t="s">
        <v>315</v>
      </c>
      <c r="G37" s="1745" t="s">
        <v>315</v>
      </c>
      <c r="H37" s="1745" t="s">
        <v>315</v>
      </c>
      <c r="I37" s="1745" t="s">
        <v>315</v>
      </c>
      <c r="J37" s="1745" t="s">
        <v>315</v>
      </c>
      <c r="K37" s="1740"/>
    </row>
    <row r="38" spans="1:11" s="1729" customFormat="1">
      <c r="A38" s="1739"/>
      <c r="B38" s="1731" t="s">
        <v>929</v>
      </c>
      <c r="C38" s="1731" t="s">
        <v>929</v>
      </c>
      <c r="D38" s="1731" t="s">
        <v>929</v>
      </c>
      <c r="E38" s="1731" t="s">
        <v>929</v>
      </c>
      <c r="F38" s="1731" t="s">
        <v>929</v>
      </c>
      <c r="G38" s="1731" t="s">
        <v>929</v>
      </c>
      <c r="H38" s="1731" t="s">
        <v>929</v>
      </c>
      <c r="I38" s="1731" t="s">
        <v>929</v>
      </c>
      <c r="J38" s="1731" t="s">
        <v>929</v>
      </c>
      <c r="K38" s="1740"/>
    </row>
    <row r="39" spans="1:11" s="1729" customFormat="1" ht="24">
      <c r="A39" s="1739"/>
      <c r="B39" s="1751" t="s">
        <v>939</v>
      </c>
      <c r="C39" s="1751" t="s">
        <v>939</v>
      </c>
      <c r="D39" s="1751" t="s">
        <v>939</v>
      </c>
      <c r="E39" s="1751" t="s">
        <v>939</v>
      </c>
      <c r="F39" s="1751" t="s">
        <v>939</v>
      </c>
      <c r="G39" s="1751" t="s">
        <v>939</v>
      </c>
      <c r="H39" s="1751" t="s">
        <v>939</v>
      </c>
      <c r="I39" s="1751" t="s">
        <v>939</v>
      </c>
      <c r="J39" s="1751" t="s">
        <v>939</v>
      </c>
      <c r="K39" s="1740"/>
    </row>
    <row r="40" spans="1:11" s="1729" customFormat="1" ht="54.75" customHeight="1" thickBot="1">
      <c r="A40" s="1739"/>
      <c r="B40" s="1744" t="s">
        <v>940</v>
      </c>
      <c r="C40" s="1744" t="s">
        <v>940</v>
      </c>
      <c r="D40" s="1744" t="s">
        <v>940</v>
      </c>
      <c r="E40" s="1744" t="s">
        <v>940</v>
      </c>
      <c r="F40" s="1744" t="s">
        <v>940</v>
      </c>
      <c r="G40" s="1744" t="s">
        <v>940</v>
      </c>
      <c r="H40" s="1744" t="s">
        <v>940</v>
      </c>
      <c r="I40" s="1744" t="s">
        <v>940</v>
      </c>
      <c r="J40" s="1744" t="s">
        <v>940</v>
      </c>
      <c r="K40" s="1740"/>
    </row>
    <row r="41" spans="1:11">
      <c r="A41" s="1247" t="s">
        <v>36</v>
      </c>
      <c r="B41" s="1746"/>
      <c r="C41" s="1746"/>
      <c r="D41" s="1746"/>
      <c r="E41" s="1746"/>
      <c r="F41" s="1746"/>
      <c r="G41" s="1746"/>
      <c r="H41" s="1746"/>
      <c r="I41" s="1746"/>
      <c r="J41" s="1746"/>
      <c r="K41" s="1248"/>
    </row>
    <row r="42" spans="1:11" s="1729" customFormat="1">
      <c r="A42" s="1253"/>
      <c r="B42" s="1244"/>
      <c r="C42" s="1244"/>
      <c r="D42" s="1244"/>
      <c r="E42" s="1244"/>
      <c r="F42" s="1244"/>
      <c r="G42" s="1244"/>
      <c r="H42" s="1734"/>
      <c r="I42" s="1244"/>
      <c r="J42" s="1244"/>
      <c r="K42" s="1244"/>
    </row>
    <row r="43" spans="1:11">
      <c r="A43" s="1253"/>
      <c r="B43" s="1736" t="s">
        <v>944</v>
      </c>
      <c r="C43" s="1736" t="s">
        <v>944</v>
      </c>
      <c r="D43" s="1736" t="s">
        <v>944</v>
      </c>
      <c r="E43" s="1736" t="s">
        <v>944</v>
      </c>
      <c r="F43" s="1736" t="s">
        <v>944</v>
      </c>
      <c r="G43" s="1736" t="s">
        <v>944</v>
      </c>
      <c r="H43" s="1736" t="s">
        <v>944</v>
      </c>
      <c r="I43" s="1736" t="s">
        <v>944</v>
      </c>
      <c r="J43" s="1736" t="s">
        <v>944</v>
      </c>
      <c r="K43" s="1244"/>
    </row>
    <row r="44" spans="1:11" ht="24">
      <c r="A44" s="1232"/>
      <c r="B44" s="1737" t="s">
        <v>945</v>
      </c>
      <c r="C44" s="1737" t="s">
        <v>945</v>
      </c>
      <c r="D44" s="1737" t="s">
        <v>945</v>
      </c>
      <c r="E44" s="1737" t="s">
        <v>945</v>
      </c>
      <c r="F44" s="1737" t="s">
        <v>945</v>
      </c>
      <c r="G44" s="1737" t="s">
        <v>945</v>
      </c>
      <c r="H44" s="1737" t="s">
        <v>945</v>
      </c>
      <c r="I44" s="1737" t="s">
        <v>945</v>
      </c>
      <c r="J44" s="1737" t="s">
        <v>945</v>
      </c>
      <c r="K44" s="1233"/>
    </row>
    <row r="45" spans="1:11" ht="36">
      <c r="A45" s="1232"/>
      <c r="B45" s="1737" t="s">
        <v>946</v>
      </c>
      <c r="C45" s="1737" t="s">
        <v>946</v>
      </c>
      <c r="D45" s="1737" t="s">
        <v>946</v>
      </c>
      <c r="E45" s="1737" t="s">
        <v>946</v>
      </c>
      <c r="F45" s="1737" t="s">
        <v>946</v>
      </c>
      <c r="G45" s="1737" t="s">
        <v>946</v>
      </c>
      <c r="H45" s="1737" t="s">
        <v>946</v>
      </c>
      <c r="I45" s="1737" t="s">
        <v>946</v>
      </c>
      <c r="J45" s="1737" t="s">
        <v>946</v>
      </c>
      <c r="K45" s="1233"/>
    </row>
    <row r="46" spans="1:11" ht="37" thickBot="1">
      <c r="A46" s="1305"/>
      <c r="B46" s="1737" t="s">
        <v>947</v>
      </c>
      <c r="C46" s="1737" t="s">
        <v>947</v>
      </c>
      <c r="D46" s="1737" t="s">
        <v>947</v>
      </c>
      <c r="E46" s="1737" t="s">
        <v>947</v>
      </c>
      <c r="F46" s="1737" t="s">
        <v>947</v>
      </c>
      <c r="G46" s="1737" t="s">
        <v>947</v>
      </c>
      <c r="H46" s="1737" t="s">
        <v>947</v>
      </c>
      <c r="I46" s="1737" t="s">
        <v>947</v>
      </c>
      <c r="J46" s="1737" t="s">
        <v>947</v>
      </c>
      <c r="K46" s="1237"/>
    </row>
    <row r="47" spans="1:11" s="1729" customFormat="1" ht="24">
      <c r="A47" s="1305"/>
      <c r="B47" s="1737" t="s">
        <v>948</v>
      </c>
      <c r="C47" s="1737" t="s">
        <v>948</v>
      </c>
      <c r="D47" s="1737" t="s">
        <v>948</v>
      </c>
      <c r="E47" s="1737" t="s">
        <v>948</v>
      </c>
      <c r="F47" s="1737" t="s">
        <v>948</v>
      </c>
      <c r="G47" s="1737" t="s">
        <v>948</v>
      </c>
      <c r="H47" s="1737" t="s">
        <v>948</v>
      </c>
      <c r="I47" s="1737" t="s">
        <v>948</v>
      </c>
      <c r="J47" s="1737" t="s">
        <v>948</v>
      </c>
      <c r="K47" s="1740"/>
    </row>
    <row r="48" spans="1:11" s="1729" customFormat="1">
      <c r="A48" s="1739"/>
      <c r="B48" s="1748"/>
      <c r="C48" s="1748"/>
      <c r="D48" s="1748"/>
      <c r="E48" s="1748" t="s">
        <v>951</v>
      </c>
      <c r="F48" s="1748" t="s">
        <v>951</v>
      </c>
      <c r="G48" s="1748" t="s">
        <v>951</v>
      </c>
      <c r="H48" s="1748" t="s">
        <v>951</v>
      </c>
      <c r="I48" s="1748" t="s">
        <v>951</v>
      </c>
      <c r="J48" s="1748" t="s">
        <v>951</v>
      </c>
      <c r="K48" s="1740"/>
    </row>
    <row r="49" spans="1:11" s="1729" customFormat="1">
      <c r="A49" s="1739"/>
      <c r="B49" s="1745" t="s">
        <v>315</v>
      </c>
      <c r="C49" s="1745" t="s">
        <v>315</v>
      </c>
      <c r="D49" s="1745" t="s">
        <v>315</v>
      </c>
      <c r="E49" s="1745" t="s">
        <v>315</v>
      </c>
      <c r="F49" s="1745" t="s">
        <v>315</v>
      </c>
      <c r="G49" s="1745" t="s">
        <v>315</v>
      </c>
      <c r="H49" s="1745" t="s">
        <v>315</v>
      </c>
      <c r="I49" s="1745" t="s">
        <v>315</v>
      </c>
      <c r="J49" s="1745" t="s">
        <v>315</v>
      </c>
      <c r="K49" s="1740"/>
    </row>
    <row r="50" spans="1:11" s="1729" customFormat="1">
      <c r="A50" s="1739"/>
      <c r="B50" s="1745" t="s">
        <v>929</v>
      </c>
      <c r="C50" s="1745" t="s">
        <v>929</v>
      </c>
      <c r="D50" s="1745" t="s">
        <v>929</v>
      </c>
      <c r="E50" s="1745" t="s">
        <v>929</v>
      </c>
      <c r="F50" s="1745" t="s">
        <v>929</v>
      </c>
      <c r="G50" s="1745" t="s">
        <v>929</v>
      </c>
      <c r="H50" s="1745" t="s">
        <v>929</v>
      </c>
      <c r="I50" s="1745" t="s">
        <v>929</v>
      </c>
      <c r="J50" s="1745" t="s">
        <v>929</v>
      </c>
      <c r="K50" s="1740"/>
    </row>
    <row r="51" spans="1:11" s="1729" customFormat="1" ht="24">
      <c r="A51" s="1739"/>
      <c r="B51" s="1734" t="s">
        <v>939</v>
      </c>
      <c r="C51" s="1734" t="s">
        <v>939</v>
      </c>
      <c r="D51" s="1734" t="s">
        <v>939</v>
      </c>
      <c r="E51" s="1734" t="s">
        <v>939</v>
      </c>
      <c r="F51" s="1734" t="s">
        <v>939</v>
      </c>
      <c r="G51" s="1734" t="s">
        <v>939</v>
      </c>
      <c r="H51" s="1734" t="s">
        <v>939</v>
      </c>
      <c r="I51" s="1734" t="s">
        <v>939</v>
      </c>
      <c r="J51" s="1734" t="s">
        <v>939</v>
      </c>
      <c r="K51" s="1740"/>
    </row>
    <row r="52" spans="1:11" s="1729" customFormat="1" ht="53.25" customHeight="1" thickBot="1">
      <c r="A52" s="1739"/>
      <c r="B52" s="1744" t="s">
        <v>940</v>
      </c>
      <c r="C52" s="1744" t="s">
        <v>940</v>
      </c>
      <c r="D52" s="1744" t="s">
        <v>940</v>
      </c>
      <c r="E52" s="1744" t="s">
        <v>940</v>
      </c>
      <c r="F52" s="1744" t="s">
        <v>940</v>
      </c>
      <c r="G52" s="1744" t="s">
        <v>940</v>
      </c>
      <c r="H52" s="1744" t="s">
        <v>940</v>
      </c>
      <c r="I52" s="1744" t="s">
        <v>940</v>
      </c>
      <c r="J52" s="1744" t="s">
        <v>940</v>
      </c>
      <c r="K52" s="1740"/>
    </row>
    <row r="53" spans="1:11" s="1729" customFormat="1" ht="29.25" customHeight="1" thickBot="1">
      <c r="A53" s="1739"/>
      <c r="B53" s="1733" t="s">
        <v>952</v>
      </c>
      <c r="C53" s="1733" t="s">
        <v>952</v>
      </c>
      <c r="D53" s="1733" t="s">
        <v>952</v>
      </c>
      <c r="E53" s="1733" t="s">
        <v>952</v>
      </c>
      <c r="F53" s="1733" t="s">
        <v>952</v>
      </c>
      <c r="G53" s="1733" t="s">
        <v>952</v>
      </c>
      <c r="H53" s="1733" t="s">
        <v>952</v>
      </c>
      <c r="I53" s="1733" t="s">
        <v>952</v>
      </c>
      <c r="J53" s="1733" t="s">
        <v>952</v>
      </c>
      <c r="K53" s="1740"/>
    </row>
    <row r="54" spans="1:11">
      <c r="A54" s="1247" t="s">
        <v>757</v>
      </c>
      <c r="B54" s="1746"/>
      <c r="C54" s="1746"/>
      <c r="D54" s="1746"/>
      <c r="E54" s="1746"/>
      <c r="F54" s="1746"/>
      <c r="G54" s="1746"/>
      <c r="H54" s="1746"/>
      <c r="I54" s="1747"/>
      <c r="J54" s="1746"/>
      <c r="K54" s="1248"/>
    </row>
    <row r="55" spans="1:11" s="1729" customFormat="1">
      <c r="A55" s="1253"/>
      <c r="B55" s="1244"/>
      <c r="C55" s="1244"/>
      <c r="D55" s="1244"/>
      <c r="E55" s="1244"/>
      <c r="F55" s="1244"/>
      <c r="G55" s="1244"/>
      <c r="H55" s="1734"/>
      <c r="I55" s="1244"/>
      <c r="J55" s="1244"/>
      <c r="K55" s="1244"/>
    </row>
    <row r="56" spans="1:11">
      <c r="A56" s="1232"/>
      <c r="B56" s="1736" t="s">
        <v>944</v>
      </c>
      <c r="C56" s="1736" t="s">
        <v>944</v>
      </c>
      <c r="D56" s="1736" t="s">
        <v>944</v>
      </c>
      <c r="E56" s="1736" t="s">
        <v>944</v>
      </c>
      <c r="F56" s="1736" t="s">
        <v>944</v>
      </c>
      <c r="G56" s="1736" t="s">
        <v>944</v>
      </c>
      <c r="H56" s="1736" t="s">
        <v>944</v>
      </c>
      <c r="I56" s="1736" t="s">
        <v>944</v>
      </c>
      <c r="J56" s="1736" t="s">
        <v>944</v>
      </c>
      <c r="K56" s="1233"/>
    </row>
    <row r="57" spans="1:11" ht="24">
      <c r="A57" s="1250"/>
      <c r="B57" s="1737" t="s">
        <v>945</v>
      </c>
      <c r="C57" s="1737" t="s">
        <v>945</v>
      </c>
      <c r="D57" s="1737" t="s">
        <v>945</v>
      </c>
      <c r="E57" s="1737" t="s">
        <v>945</v>
      </c>
      <c r="F57" s="1737" t="s">
        <v>945</v>
      </c>
      <c r="G57" s="1737" t="s">
        <v>945</v>
      </c>
      <c r="H57" s="1737" t="s">
        <v>945</v>
      </c>
      <c r="I57" s="1737" t="s">
        <v>945</v>
      </c>
      <c r="J57" s="1737" t="s">
        <v>945</v>
      </c>
      <c r="K57" s="1251"/>
    </row>
    <row r="58" spans="1:11" ht="36">
      <c r="A58" s="1250"/>
      <c r="B58" s="1737" t="s">
        <v>946</v>
      </c>
      <c r="C58" s="1737" t="s">
        <v>946</v>
      </c>
      <c r="D58" s="1737" t="s">
        <v>946</v>
      </c>
      <c r="E58" s="1737" t="s">
        <v>946</v>
      </c>
      <c r="F58" s="1737" t="s">
        <v>946</v>
      </c>
      <c r="G58" s="1737" t="s">
        <v>946</v>
      </c>
      <c r="H58" s="1737" t="s">
        <v>946</v>
      </c>
      <c r="I58" s="1737" t="s">
        <v>946</v>
      </c>
      <c r="J58" s="1737" t="s">
        <v>946</v>
      </c>
      <c r="K58" s="1251"/>
    </row>
    <row r="59" spans="1:11" ht="36">
      <c r="A59" s="1250"/>
      <c r="B59" s="1738" t="s">
        <v>947</v>
      </c>
      <c r="C59" s="1738" t="s">
        <v>947</v>
      </c>
      <c r="D59" s="1738" t="s">
        <v>947</v>
      </c>
      <c r="E59" s="1738" t="s">
        <v>947</v>
      </c>
      <c r="F59" s="1738" t="s">
        <v>947</v>
      </c>
      <c r="G59" s="1738" t="s">
        <v>947</v>
      </c>
      <c r="H59" s="1738" t="s">
        <v>947</v>
      </c>
      <c r="I59" s="1738" t="s">
        <v>947</v>
      </c>
      <c r="J59" s="1738" t="s">
        <v>947</v>
      </c>
      <c r="K59" s="1252"/>
    </row>
    <row r="60" spans="1:11" s="1729" customFormat="1" ht="24">
      <c r="A60" s="1305"/>
      <c r="B60" s="1737" t="s">
        <v>948</v>
      </c>
      <c r="C60" s="1737" t="s">
        <v>948</v>
      </c>
      <c r="D60" s="1737" t="s">
        <v>948</v>
      </c>
      <c r="E60" s="1737" t="s">
        <v>948</v>
      </c>
      <c r="F60" s="1737" t="s">
        <v>948</v>
      </c>
      <c r="G60" s="1737" t="s">
        <v>948</v>
      </c>
      <c r="H60" s="1737" t="s">
        <v>948</v>
      </c>
      <c r="I60" s="1737" t="s">
        <v>948</v>
      </c>
      <c r="J60" s="1737" t="s">
        <v>948</v>
      </c>
      <c r="K60" s="1234"/>
    </row>
    <row r="61" spans="1:11" s="1729" customFormat="1">
      <c r="A61" s="1305"/>
      <c r="B61" s="1737"/>
      <c r="C61" s="1737"/>
      <c r="D61" s="1737"/>
      <c r="E61" s="1737" t="s">
        <v>951</v>
      </c>
      <c r="F61" s="1737" t="s">
        <v>951</v>
      </c>
      <c r="G61" s="1737" t="s">
        <v>951</v>
      </c>
      <c r="H61" s="1737" t="s">
        <v>951</v>
      </c>
      <c r="I61" s="1737" t="s">
        <v>951</v>
      </c>
      <c r="J61" s="1737" t="s">
        <v>951</v>
      </c>
      <c r="K61" s="1234"/>
    </row>
    <row r="62" spans="1:11">
      <c r="A62" s="1741"/>
      <c r="B62" s="1745" t="s">
        <v>315</v>
      </c>
      <c r="C62" s="1745" t="s">
        <v>315</v>
      </c>
      <c r="D62" s="1745" t="s">
        <v>315</v>
      </c>
      <c r="E62" s="1745" t="s">
        <v>315</v>
      </c>
      <c r="F62" s="1745" t="s">
        <v>315</v>
      </c>
      <c r="G62" s="1745" t="s">
        <v>315</v>
      </c>
      <c r="H62" s="1745" t="s">
        <v>315</v>
      </c>
      <c r="I62" s="1745" t="s">
        <v>315</v>
      </c>
      <c r="J62" s="1745" t="s">
        <v>315</v>
      </c>
      <c r="K62" s="1741"/>
    </row>
    <row r="63" spans="1:11">
      <c r="A63" s="1741"/>
      <c r="B63" s="1745" t="s">
        <v>929</v>
      </c>
      <c r="C63" s="1731" t="s">
        <v>929</v>
      </c>
      <c r="D63" s="1731" t="s">
        <v>929</v>
      </c>
      <c r="E63" s="1731" t="s">
        <v>929</v>
      </c>
      <c r="F63" s="1731" t="s">
        <v>929</v>
      </c>
      <c r="G63" s="1731" t="s">
        <v>929</v>
      </c>
      <c r="H63" s="1731" t="s">
        <v>929</v>
      </c>
      <c r="I63" s="1731" t="s">
        <v>929</v>
      </c>
      <c r="J63" s="1731" t="s">
        <v>929</v>
      </c>
      <c r="K63" s="1741"/>
    </row>
    <row r="64" spans="1:11" ht="24">
      <c r="A64" s="1304"/>
      <c r="B64" s="1734" t="s">
        <v>939</v>
      </c>
      <c r="C64" s="1734" t="s">
        <v>939</v>
      </c>
      <c r="D64" s="1734" t="s">
        <v>939</v>
      </c>
      <c r="E64" s="1734" t="s">
        <v>939</v>
      </c>
      <c r="F64" s="1734" t="s">
        <v>939</v>
      </c>
      <c r="G64" s="1734" t="s">
        <v>939</v>
      </c>
      <c r="H64" s="1734" t="s">
        <v>939</v>
      </c>
      <c r="I64" s="1734" t="s">
        <v>939</v>
      </c>
      <c r="J64" s="1734" t="s">
        <v>939</v>
      </c>
      <c r="K64" s="1741"/>
    </row>
    <row r="65" spans="1:11" ht="49.5" customHeight="1" thickBot="1">
      <c r="A65" s="1741"/>
      <c r="B65" s="1744" t="s">
        <v>940</v>
      </c>
      <c r="C65" s="1744" t="s">
        <v>940</v>
      </c>
      <c r="D65" s="1744" t="s">
        <v>940</v>
      </c>
      <c r="E65" s="1744" t="s">
        <v>940</v>
      </c>
      <c r="F65" s="1744" t="s">
        <v>940</v>
      </c>
      <c r="G65" s="1744" t="s">
        <v>940</v>
      </c>
      <c r="H65" s="1744" t="s">
        <v>940</v>
      </c>
      <c r="I65" s="1744" t="s">
        <v>940</v>
      </c>
      <c r="J65" s="1744" t="s">
        <v>940</v>
      </c>
      <c r="K65" s="1741"/>
    </row>
    <row r="66" spans="1:11" ht="24">
      <c r="A66" s="1741"/>
      <c r="B66" s="1733" t="s">
        <v>952</v>
      </c>
      <c r="C66" s="1733" t="s">
        <v>952</v>
      </c>
      <c r="D66" s="1733" t="s">
        <v>952</v>
      </c>
      <c r="E66" s="1733" t="s">
        <v>952</v>
      </c>
      <c r="F66" s="1733" t="s">
        <v>952</v>
      </c>
      <c r="G66" s="1733" t="s">
        <v>952</v>
      </c>
      <c r="H66" s="1733" t="s">
        <v>952</v>
      </c>
      <c r="I66" s="1733" t="s">
        <v>952</v>
      </c>
      <c r="J66" s="1733" t="s">
        <v>952</v>
      </c>
      <c r="K66" s="1741"/>
    </row>
    <row r="67" spans="1:11">
      <c r="B67" s="1239"/>
    </row>
    <row r="68" spans="1:11">
      <c r="B68" s="1239"/>
    </row>
    <row r="69" spans="1:11">
      <c r="B69" s="1239"/>
    </row>
    <row r="70" spans="1:11">
      <c r="B70" s="1239"/>
    </row>
    <row r="73" spans="1:11">
      <c r="A73" s="638"/>
      <c r="B73" s="1239"/>
    </row>
    <row r="74" spans="1:11">
      <c r="B74" s="1239"/>
    </row>
    <row r="75" spans="1:11">
      <c r="B75" s="1239"/>
    </row>
    <row r="76" spans="1:11">
      <c r="B76" s="1239"/>
    </row>
    <row r="77" spans="1:11">
      <c r="B77" s="1239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2016-11-23T19:53:48Z</dcterms:modified>
</cp:coreProperties>
</file>