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31"/>
  <workbookPr defaultThemeVersion="166925"/>
  <mc:AlternateContent xmlns:mc="http://schemas.openxmlformats.org/markup-compatibility/2006">
    <mc:Choice Requires="x15">
      <x15ac:absPath xmlns:x15ac="http://schemas.microsoft.com/office/spreadsheetml/2010/11/ac" url="https://pichincha.sharepoint.com/sites/ChapterLeaders/Documentos compartidos/Iniciativas/Evaluaciones de perfiles tecnicos/"/>
    </mc:Choice>
  </mc:AlternateContent>
  <xr:revisionPtr revIDLastSave="3340" documentId="8_{DE80EF8B-52F9-3F4C-81F1-17CF9D43BFFC}" xr6:coauthVersionLast="47" xr6:coauthVersionMax="47" xr10:uidLastSave="{F63E996B-FF35-4266-BFE5-6D9784342978}"/>
  <bookViews>
    <workbookView xWindow="-38400" yWindow="1240" windowWidth="38400" windowHeight="21100" xr2:uid="{757EC23B-99BE-C842-97A5-449E2488BD3B}"/>
  </bookViews>
  <sheets>
    <sheet name="Java-Spring" sheetId="2" r:id="rId1"/>
    <sheet name="JAVA UTIL" sheetId="10" state="hidden" r:id="rId2"/>
  </sheets>
  <definedNames>
    <definedName name="CALIFICACION">'JAVA UTIL'!$A$2:$A$4</definedName>
    <definedName name="DESARROLLO">'JAVA UTIL'!$K$2:$K$4</definedName>
    <definedName name="DESARROLLO2">'JAVA UTIL'!$K$2:$K$4</definedName>
    <definedName name="DESEABLE">'JAVA UTIL'!$G$2:$G$3</definedName>
    <definedName name="NOTA_CALIFICACION">'JAVA UTIL'!$A$1:$A$4</definedName>
    <definedName name="SENIORITY">'JAVA UTIL'!$P$2:$R$2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8" i="2" l="1"/>
  <c r="D47" i="2"/>
  <c r="J42" i="2"/>
  <c r="N3" i="2"/>
  <c r="M3" i="2"/>
  <c r="D10" i="10"/>
  <c r="I37" i="2"/>
  <c r="J48" i="2"/>
  <c r="D48" i="10"/>
  <c r="H48" i="10"/>
  <c r="H47" i="10"/>
  <c r="F48" i="10"/>
  <c r="F47" i="10"/>
  <c r="M20" i="2"/>
  <c r="M21" i="2"/>
  <c r="M22" i="2"/>
  <c r="M23" i="2"/>
  <c r="I20" i="2"/>
  <c r="I21" i="2"/>
  <c r="I22" i="2"/>
  <c r="I23" i="2"/>
  <c r="J23" i="2"/>
  <c r="F22" i="2"/>
  <c r="F23" i="2"/>
  <c r="E20" i="2"/>
  <c r="E21" i="2"/>
  <c r="E22" i="2"/>
  <c r="E23" i="2"/>
  <c r="H27" i="10"/>
  <c r="N20" i="2" s="1"/>
  <c r="H28" i="10"/>
  <c r="N21" i="2" s="1"/>
  <c r="H29" i="10"/>
  <c r="N22" i="2" s="1"/>
  <c r="H30" i="10"/>
  <c r="N23" i="2" s="1"/>
  <c r="F27" i="10"/>
  <c r="J20" i="2" s="1"/>
  <c r="F28" i="10"/>
  <c r="J21" i="2" s="1"/>
  <c r="F29" i="10"/>
  <c r="J22" i="2" s="1"/>
  <c r="F30" i="10"/>
  <c r="D27" i="10"/>
  <c r="D28" i="10"/>
  <c r="D29" i="10"/>
  <c r="D30" i="10"/>
  <c r="M8" i="2"/>
  <c r="I8" i="2"/>
  <c r="E8" i="2"/>
  <c r="H15" i="10"/>
  <c r="N8" i="2" s="1"/>
  <c r="F15" i="10"/>
  <c r="D15" i="10"/>
  <c r="M5" i="2"/>
  <c r="I5" i="2"/>
  <c r="E5" i="2"/>
  <c r="H12" i="10"/>
  <c r="F12" i="10"/>
  <c r="D12" i="10"/>
  <c r="E18" i="2"/>
  <c r="E19" i="2"/>
  <c r="E39" i="2"/>
  <c r="E40" i="2"/>
  <c r="E41" i="2"/>
  <c r="E14" i="2"/>
  <c r="E15" i="2"/>
  <c r="E16" i="2"/>
  <c r="E17" i="2"/>
  <c r="D55" i="2"/>
  <c r="M18" i="2"/>
  <c r="M19" i="2"/>
  <c r="I18" i="2"/>
  <c r="I19" i="2"/>
  <c r="D48" i="2"/>
  <c r="D49" i="2"/>
  <c r="D50" i="2"/>
  <c r="D51" i="2"/>
  <c r="D52" i="2"/>
  <c r="D53" i="2"/>
  <c r="D54" i="2"/>
  <c r="I26" i="2"/>
  <c r="F24" i="2"/>
  <c r="F30" i="2"/>
  <c r="I3" i="2"/>
  <c r="I4" i="2"/>
  <c r="I6" i="2"/>
  <c r="I7" i="2"/>
  <c r="I9" i="2"/>
  <c r="I10" i="2"/>
  <c r="I11" i="2"/>
  <c r="I12" i="2"/>
  <c r="I13" i="2"/>
  <c r="I14" i="2"/>
  <c r="I15" i="2"/>
  <c r="I16" i="2"/>
  <c r="I17" i="2"/>
  <c r="I25" i="2"/>
  <c r="I27" i="2"/>
  <c r="I28" i="2"/>
  <c r="I29" i="2"/>
  <c r="I31" i="2"/>
  <c r="I32" i="2"/>
  <c r="I33" i="2"/>
  <c r="I34" i="2"/>
  <c r="I35" i="2"/>
  <c r="I36" i="2"/>
  <c r="I38" i="2"/>
  <c r="I39" i="2"/>
  <c r="I40" i="2"/>
  <c r="I41" i="2"/>
  <c r="M32" i="2"/>
  <c r="M33" i="2"/>
  <c r="M34" i="2"/>
  <c r="M35" i="2"/>
  <c r="M36" i="2"/>
  <c r="M37" i="2"/>
  <c r="M38" i="2"/>
  <c r="M39" i="2"/>
  <c r="M40" i="2"/>
  <c r="M41" i="2"/>
  <c r="M31" i="2"/>
  <c r="M29" i="2"/>
  <c r="M26" i="2"/>
  <c r="M27" i="2"/>
  <c r="M28" i="2"/>
  <c r="M25" i="2"/>
  <c r="M4" i="2"/>
  <c r="M6" i="2"/>
  <c r="M7" i="2"/>
  <c r="M9" i="2"/>
  <c r="M10" i="2"/>
  <c r="M11" i="2"/>
  <c r="M12" i="2"/>
  <c r="M13" i="2"/>
  <c r="M14" i="2"/>
  <c r="M15" i="2"/>
  <c r="M16" i="2"/>
  <c r="M17" i="2"/>
  <c r="E3" i="2"/>
  <c r="E32" i="2"/>
  <c r="E33" i="2"/>
  <c r="E34" i="2"/>
  <c r="E35" i="2"/>
  <c r="E36" i="2"/>
  <c r="E37" i="2"/>
  <c r="E38" i="2"/>
  <c r="E31" i="2"/>
  <c r="E29" i="2"/>
  <c r="E26" i="2"/>
  <c r="E27" i="2"/>
  <c r="E28" i="2"/>
  <c r="E25" i="2"/>
  <c r="E13" i="2"/>
  <c r="E12" i="2"/>
  <c r="E11" i="2"/>
  <c r="E4" i="2"/>
  <c r="E6" i="2"/>
  <c r="E7" i="2"/>
  <c r="E9" i="2"/>
  <c r="E10" i="2"/>
  <c r="H11" i="10"/>
  <c r="H13" i="10"/>
  <c r="H14" i="10"/>
  <c r="H16" i="10"/>
  <c r="H17" i="10"/>
  <c r="H18" i="10"/>
  <c r="H19" i="10"/>
  <c r="H20" i="10"/>
  <c r="H21" i="10"/>
  <c r="H22" i="10"/>
  <c r="H23" i="10"/>
  <c r="H24" i="10"/>
  <c r="H25" i="10"/>
  <c r="H26" i="10"/>
  <c r="H31" i="10"/>
  <c r="H32" i="10"/>
  <c r="H33" i="10"/>
  <c r="H34" i="10"/>
  <c r="H35" i="10"/>
  <c r="H36" i="10"/>
  <c r="H37" i="10"/>
  <c r="H38" i="10"/>
  <c r="H39" i="10"/>
  <c r="H40" i="10"/>
  <c r="H41" i="10"/>
  <c r="H42" i="10"/>
  <c r="H43" i="10"/>
  <c r="H44" i="10"/>
  <c r="H45" i="10"/>
  <c r="H46" i="10"/>
  <c r="H10" i="10"/>
  <c r="F11" i="10"/>
  <c r="J4" i="2" s="1"/>
  <c r="F13" i="10"/>
  <c r="J6" i="2" s="1"/>
  <c r="F14" i="10"/>
  <c r="J7" i="2" s="1"/>
  <c r="F16" i="10"/>
  <c r="J9" i="2" s="1"/>
  <c r="F17" i="10"/>
  <c r="J10" i="2" s="1"/>
  <c r="F18" i="10"/>
  <c r="J11" i="2" s="1"/>
  <c r="F19" i="10"/>
  <c r="J12" i="2" s="1"/>
  <c r="F20" i="10"/>
  <c r="J13" i="2" s="1"/>
  <c r="F21" i="10"/>
  <c r="J14" i="2" s="1"/>
  <c r="F22" i="10"/>
  <c r="J15" i="2" s="1"/>
  <c r="F23" i="10"/>
  <c r="J16" i="2" s="1"/>
  <c r="F24" i="10"/>
  <c r="J17" i="2" s="1"/>
  <c r="F25" i="10"/>
  <c r="F26" i="10"/>
  <c r="J19" i="2" s="1"/>
  <c r="F31" i="10"/>
  <c r="J25" i="2" s="1"/>
  <c r="F32" i="10"/>
  <c r="J26" i="2" s="1"/>
  <c r="F33" i="10"/>
  <c r="J27" i="2" s="1"/>
  <c r="F34" i="10"/>
  <c r="J28" i="2" s="1"/>
  <c r="F35" i="10"/>
  <c r="J29" i="2" s="1"/>
  <c r="F36" i="10"/>
  <c r="J31" i="2" s="1"/>
  <c r="F37" i="10"/>
  <c r="J32" i="2" s="1"/>
  <c r="F38" i="10"/>
  <c r="J33" i="2" s="1"/>
  <c r="F39" i="10"/>
  <c r="J34" i="2" s="1"/>
  <c r="F40" i="10"/>
  <c r="J35" i="2" s="1"/>
  <c r="F41" i="10"/>
  <c r="J36" i="2" s="1"/>
  <c r="F42" i="10"/>
  <c r="J37" i="2" s="1"/>
  <c r="J43" i="2" s="1"/>
  <c r="F43" i="10"/>
  <c r="J38" i="2" s="1"/>
  <c r="F44" i="10"/>
  <c r="J39" i="2" s="1"/>
  <c r="F45" i="10"/>
  <c r="J40" i="2" s="1"/>
  <c r="F46" i="10"/>
  <c r="J41" i="2" s="1"/>
  <c r="F10" i="10"/>
  <c r="D11" i="10"/>
  <c r="D13" i="10"/>
  <c r="D14" i="10"/>
  <c r="D16" i="10"/>
  <c r="D17" i="10"/>
  <c r="D18" i="10"/>
  <c r="D19" i="10"/>
  <c r="D20" i="10"/>
  <c r="D21" i="10"/>
  <c r="D22" i="10"/>
  <c r="D23" i="10"/>
  <c r="D24" i="10"/>
  <c r="D25" i="10"/>
  <c r="D26" i="10"/>
  <c r="D31" i="10"/>
  <c r="D32" i="10"/>
  <c r="D33" i="10"/>
  <c r="D34" i="10"/>
  <c r="D35" i="10"/>
  <c r="D36" i="10"/>
  <c r="D37" i="10"/>
  <c r="D38" i="10"/>
  <c r="D39" i="10"/>
  <c r="D40" i="10"/>
  <c r="D41" i="10"/>
  <c r="D42" i="10"/>
  <c r="D43" i="10"/>
  <c r="D44" i="10"/>
  <c r="D45" i="10"/>
  <c r="D46" i="10"/>
  <c r="F3" i="2"/>
  <c r="F46" i="2" l="1"/>
  <c r="D47" i="10"/>
  <c r="F21" i="2"/>
  <c r="F20" i="2"/>
  <c r="F8" i="2"/>
  <c r="J8" i="2"/>
  <c r="F5" i="2"/>
  <c r="J5" i="2"/>
  <c r="N5" i="2"/>
  <c r="J18" i="2"/>
  <c r="F10" i="2"/>
  <c r="F9" i="2"/>
  <c r="F7" i="2"/>
  <c r="F6" i="2"/>
  <c r="F4" i="2"/>
  <c r="F11" i="2"/>
  <c r="F12" i="2"/>
  <c r="F13" i="2"/>
  <c r="F25" i="2"/>
  <c r="F28" i="2"/>
  <c r="F27" i="2"/>
  <c r="F26" i="2"/>
  <c r="F29" i="2"/>
  <c r="F31" i="2"/>
  <c r="F38" i="2"/>
  <c r="F37" i="2"/>
  <c r="F36" i="2"/>
  <c r="F35" i="2"/>
  <c r="F34" i="2"/>
  <c r="F33" i="2"/>
  <c r="F32" i="2"/>
  <c r="N43" i="2"/>
  <c r="N42" i="2" s="1"/>
  <c r="N17" i="2"/>
  <c r="N16" i="2"/>
  <c r="N15" i="2"/>
  <c r="N14" i="2"/>
  <c r="N13" i="2"/>
  <c r="N12" i="2"/>
  <c r="N11" i="2"/>
  <c r="N10" i="2"/>
  <c r="N9" i="2"/>
  <c r="N7" i="2"/>
  <c r="N6" i="2"/>
  <c r="N4" i="2"/>
  <c r="N25" i="2"/>
  <c r="N28" i="2"/>
  <c r="N27" i="2"/>
  <c r="N26" i="2"/>
  <c r="N29" i="2"/>
  <c r="N31" i="2"/>
  <c r="N41" i="2"/>
  <c r="N40" i="2"/>
  <c r="N39" i="2"/>
  <c r="N38" i="2"/>
  <c r="N37" i="2"/>
  <c r="N36" i="2"/>
  <c r="N35" i="2"/>
  <c r="N34" i="2"/>
  <c r="N33" i="2"/>
  <c r="N32" i="2"/>
  <c r="J3" i="2"/>
  <c r="N19" i="2"/>
  <c r="N18" i="2"/>
  <c r="F17" i="2"/>
  <c r="F16" i="2"/>
  <c r="F15" i="2"/>
  <c r="F14" i="2"/>
  <c r="F41" i="2"/>
  <c r="F40" i="2"/>
  <c r="F39" i="2"/>
  <c r="F19" i="2"/>
  <c r="F18" i="2"/>
  <c r="N48" i="2"/>
  <c r="N46" i="2"/>
  <c r="J46" i="2"/>
  <c r="F43" i="2" l="1"/>
  <c r="F42" i="2"/>
  <c r="J45" i="2"/>
  <c r="N47" i="10"/>
  <c r="N48" i="10"/>
  <c r="N45" i="2"/>
  <c r="N47" i="2" s="1"/>
  <c r="N51" i="2" s="1"/>
  <c r="J47" i="2"/>
  <c r="J50" i="2" s="1"/>
  <c r="J51" i="2" s="1"/>
  <c r="F45" i="2" l="1"/>
  <c r="F47" i="2" s="1"/>
  <c r="F50" i="2" s="1"/>
  <c r="F5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NIVELO ACOSTA RUBEN SANTIAGO</author>
  </authors>
  <commentList>
    <comment ref="E45" authorId="0" shapeId="0" xr:uid="{0E4F50B4-C799-40F5-AAD9-C50489886F67}">
      <text>
        <r>
          <rPr>
            <sz val="12"/>
            <color theme="1"/>
            <rFont val="Calibri"/>
            <family val="2"/>
            <scheme val="minor"/>
          </rPr>
          <t xml:space="preserve">Esto refleja la calificación total en base al cumplimiento de los temas de la matriz.
Peso máximo 70% nota final
</t>
        </r>
      </text>
    </comment>
    <comment ref="I45" authorId="0" shapeId="0" xr:uid="{EEFDB50E-53DC-41ED-AA26-98D4D23F2206}">
      <text>
        <r>
          <rPr>
            <sz val="12"/>
            <color theme="1"/>
            <rFont val="Calibri"/>
            <family val="2"/>
            <scheme val="minor"/>
          </rPr>
          <t xml:space="preserve">Esto refleja la calificación total en base al cumplimiento de los temas de la matriz.
Peso máximo 70% nota final
</t>
        </r>
      </text>
    </comment>
    <comment ref="M45" authorId="0" shapeId="0" xr:uid="{6E229913-D275-411D-8310-1B98268885D4}">
      <text>
        <r>
          <rPr>
            <sz val="12"/>
            <color theme="1"/>
            <rFont val="Calibri"/>
            <family val="2"/>
            <scheme val="minor"/>
          </rPr>
          <t xml:space="preserve">Esto refleja la calificación total en base al cumplimiento de los temas de la matriz.
Peso máximo 70% de la nota final
</t>
        </r>
      </text>
    </comment>
    <comment ref="E46" authorId="0" shapeId="0" xr:uid="{378D00C7-6043-459B-8039-D7F037CF593B}">
      <text>
        <r>
          <rPr>
            <sz val="12"/>
            <color theme="1"/>
            <rFont val="Calibri"/>
            <family val="2"/>
            <scheme val="minor"/>
          </rPr>
          <t xml:space="preserve">CALIFICACION DE LOS CRITERIOS DEL EJERCICIO PRACTICO
Peso máximo 30% de la nota final
</t>
        </r>
      </text>
    </comment>
    <comment ref="I46" authorId="0" shapeId="0" xr:uid="{8D0A30D7-881F-4E4B-B4B8-6406AC41141F}">
      <text>
        <r>
          <rPr>
            <sz val="12"/>
            <color theme="1"/>
            <rFont val="Calibri"/>
            <family val="2"/>
            <scheme val="minor"/>
          </rPr>
          <t xml:space="preserve">CALIFICACION DE LOS CRITERIOS DEL EJERCICIO PRACTICO
Peso máximo 30% de la nota final
</t>
        </r>
      </text>
    </comment>
    <comment ref="M46" authorId="0" shapeId="0" xr:uid="{C5D95527-1788-4188-997E-604F1D92C818}">
      <text>
        <r>
          <rPr>
            <sz val="12"/>
            <color theme="1"/>
            <rFont val="Calibri"/>
            <family val="2"/>
            <scheme val="minor"/>
          </rPr>
          <t xml:space="preserve">CALIFICACION DE LOS CRITERIOS DEL EJERCICIO PRACTICO
Peso máximo 30% de la nota final
</t>
        </r>
      </text>
    </comment>
    <comment ref="E48" authorId="0" shapeId="0" xr:uid="{CFCF9B01-B440-4667-8996-74F9AFCBB25D}">
      <text>
        <r>
          <rPr>
            <sz val="12"/>
            <color theme="1"/>
            <rFont val="Calibri"/>
            <family val="2"/>
            <scheme val="minor"/>
          </rPr>
          <t>PUNTOS POR CUMPLIR TEMAS DESEABLE PERO NO OBLIGATORIOS. ESTOS PUNTOS SUMAN SI LA PERSONA NO LLEGA A LA MINIMA NOTA (60)</t>
        </r>
      </text>
    </comment>
    <comment ref="I48" authorId="0" shapeId="0" xr:uid="{2404FB9D-0D90-4304-B943-7B2341535AA3}">
      <text>
        <r>
          <rPr>
            <sz val="12"/>
            <color theme="1"/>
            <rFont val="Calibri"/>
            <family val="2"/>
            <scheme val="minor"/>
          </rPr>
          <t>PUNTOS POR CUMPLIR TEMAS DESEABLE PERO NO OBLIGATORIOS. ESTOS PUNTOS SUMAN SI LA PERSONA NO LLEGA A LA MINIMA NOTA (60)</t>
        </r>
      </text>
    </comment>
    <comment ref="M48" authorId="0" shapeId="0" xr:uid="{41325713-44B9-4B65-8E45-153C981A8C72}">
      <text>
        <r>
          <rPr>
            <sz val="12"/>
            <color theme="1"/>
            <rFont val="Calibri"/>
            <family val="2"/>
            <scheme val="minor"/>
          </rPr>
          <t>PUNTOS POR CUMPLIR TEMAS DESEABLE PERO NO OBLIGATORIOS. ESTOS PUNTOS SUMAN SI LA PERSONA NO LLEGA A LA MINIMA NOTA (60)</t>
        </r>
      </text>
    </comment>
    <comment ref="E51" authorId="0" shapeId="0" xr:uid="{DD4B7C3B-7438-4ABD-92D6-887A957BFA26}">
      <text>
        <r>
          <rPr>
            <sz val="12"/>
            <color theme="1"/>
            <rFont val="Calibri"/>
            <family val="2"/>
            <scheme val="minor"/>
          </rPr>
          <t>Nota final obtenida de los temas y ejercicio práctico</t>
        </r>
      </text>
    </comment>
    <comment ref="I51" authorId="0" shapeId="0" xr:uid="{B32AB997-D581-4913-9EF4-7AB406BA5A52}">
      <text>
        <r>
          <rPr>
            <sz val="12"/>
            <color theme="1"/>
            <rFont val="Calibri"/>
            <family val="2"/>
            <scheme val="minor"/>
          </rPr>
          <t>Nota final obtenida de los temas y ejercicio práctico</t>
        </r>
      </text>
    </comment>
    <comment ref="M51" authorId="0" shapeId="0" xr:uid="{46EA64F9-BC66-44A0-AC2F-8504CD6DF2B5}">
      <text>
        <r>
          <rPr>
            <sz val="12"/>
            <color theme="1"/>
            <rFont val="Calibri"/>
            <family val="2"/>
            <scheme val="minor"/>
          </rPr>
          <t>Nota final obtenida de los temas y ejercicio práctico</t>
        </r>
      </text>
    </comment>
  </commentList>
</comments>
</file>

<file path=xl/sharedStrings.xml><?xml version="1.0" encoding="utf-8"?>
<sst xmlns="http://schemas.openxmlformats.org/spreadsheetml/2006/main" count="503" uniqueCount="212">
  <si>
    <t>Temas Generales</t>
  </si>
  <si>
    <t>Seniority</t>
  </si>
  <si>
    <t>Junior</t>
  </si>
  <si>
    <t>VALOR</t>
  </si>
  <si>
    <t>PUNTAJE</t>
  </si>
  <si>
    <t>Semi Senior</t>
  </si>
  <si>
    <t>Senior</t>
  </si>
  <si>
    <t>G1</t>
  </si>
  <si>
    <t>Programación orientada a objetos</t>
  </si>
  <si>
    <t>Conoce los conceptos básicos, principios y ha realizado pocas implementaciones académicas y/o a nivel laboral, su implementacion en los casos prácticos contiene ciertos errores.</t>
  </si>
  <si>
    <t>CUMPLE</t>
  </si>
  <si>
    <t>Conoce conceptos claramente y los aplica en problemas reales, tiene experiencia en implementaciones a nivel laboral,  implementa los conceptos de manera correcta en los casos prácticos</t>
  </si>
  <si>
    <t>Dominio claro de los conceptos, aplicación en proyectos reales, sabe resolver problemas aplicando conceptos y principios de POO, implementación del caso práctico haciendo uso de los conceptos de manera correcta.</t>
  </si>
  <si>
    <t>G2</t>
  </si>
  <si>
    <t>Síntaxis del lenguaje de programación</t>
  </si>
  <si>
    <t>Conoce la sintaxis básica del lenguaje como declaración de variables, tipos de datos, estructuras de control, operadores, funciones, pensamiento lógico. Debe ser capaz de escribir y entender código básico y realizar tareas simples utilizando la POO.</t>
  </si>
  <si>
    <t>Domina el lenguaje de programación en toda su sintaxis, aplica adecuadamente principios de código limpio, manteniendo un código legible y bien estructurado. Debe tener habilidades para depurar y optimizar el código orientado a objetos. Debe saber identificar y solucionar problemas de rendimiento y errores en el código.</t>
  </si>
  <si>
    <t>Dominio de buenas prácticas y liderazgo técnico, se espera que tenga un conocimiento sólido de las mejores prácticas en desarrollo de software y sea capaz de liderar y guiar a otros desarrolladores en la implementación de estas prácticas en el contexto de la programación orientada a objetos.</t>
  </si>
  <si>
    <t>G3</t>
  </si>
  <si>
    <t>Clean code</t>
  </si>
  <si>
    <t>Conoce sobre los principios de "clean code", incluyendo legibilidad, simplicidad, y modularidad. Domina el uso de nombres descriptivos, funciones cortas y evitar duplicación. Comprende la importancia de los comentarios relevantes y mantiene la estructura del código. Es receptivo a la crítica constructiva y practica la refactorización para mejorar el código existente. Sigue estándares de codificación establecidos en la comunidad y está dispuesto a aprender y mejorar continuamente sus habilidades de programación.</t>
  </si>
  <si>
    <t>Tiene un profundo conocimiento de los principios de "clean code", como legibilidad, simplicidad, cohesión y acoplamiento. Domina el arte de escribir código claro y modular, con nombres descriptivos y funciones bien estructuradas. Comprende la importancia de la refactorización para mejorar constantemente el código existente. Tiene un buen manejo de patrones de diseño y arquitecturas escalables. Lidera con el ejemplo, es mentor de desarrolladores junior y fomenta una cultura de código limpio en el equipo.</t>
  </si>
  <si>
    <t>Posee un profundo dominio de los principios de "clean code", incluyendo legibilidad, simplicidad, cohesión y acoplamiento. Es experto en escribir código modular, reutilizable y de alto rendimiento, aplicando patrones de diseño y arquitecturas sólidas. La refactoriza y optimiza el código de manera natural, junto con el énfasis en pruebas unitarias y comentarios significativos. Es líder en la promoción de la cultura de código limpio en el equipo, es mentor de desarrolladores más jóvenes y está al tanto de las últimas tendencias y prácticas de desarrollo para garantizar la excelencia continua.</t>
  </si>
  <si>
    <t>G4</t>
  </si>
  <si>
    <t>Arquitectura de Software</t>
  </si>
  <si>
    <t>Resolución de problemas simples: Debe ser capaz de abordar problemas de programación básicos utilizando la POO y seguir las mejores prácticas de diseño orientado a objetos.</t>
  </si>
  <si>
    <t>Debe tener la capacidad de diseñar y desarrollar soluciones de software utilizando principios de diseño orientado a objetos. Debe ser capaz de dividir un sistema en componentes, definir las interacciones entre ellos y asegurar una estructura clara y modular.</t>
  </si>
  <si>
    <t>Debe tener experiencia en diseño de arquitecturas de software a gran escala utilizando principios de diseño orientado a objetos. Debe ser capaz de tomar decisiones arquitectónicas importantes y guiar a otros miembros del equipo en la implementación de la arquitectura.</t>
  </si>
  <si>
    <t>G5</t>
  </si>
  <si>
    <t>Estructuras de datos</t>
  </si>
  <si>
    <t>Conoce las estructuras de datos básicas y como utilizarlas. Conoce los beneficios y sus características.</t>
  </si>
  <si>
    <t>Conoce la jerarquía de estructuras de datos que el lenguaje tiene y como manipularlas o iterarlas. Sabe que tipo de estructura según el escenario.</t>
  </si>
  <si>
    <t>Domina los distintos tipos de estructuras, conoce las ventajas de unas sobre otras. Refactoriza para aprovechar ventajas de unas a otras.</t>
  </si>
  <si>
    <t>G6</t>
  </si>
  <si>
    <t>Bases de datos</t>
  </si>
  <si>
    <t>Tiene conocimientos fundamentales de bases de datos. Comprende conceptos básicos como tablas, relaciones, índices y claves primarias/foráneas. Es capaz de escribir consultas SQL para recuperar, insertar, actualizar y eliminar datos. Se familiariza con modelos de datos relacional y no relacional. Diseña y optimiza esquemas de bases de datos para garantizar eficiencia y escalabilidad. Comprende de transacciones y la seguridad de datos.</t>
  </si>
  <si>
    <t>Tiene conocimiento sólido de bases de datos, incluyendo experiencia en diseño avanzado de esquemas, optimización de consultas y rendimiento. Está familiarizado con modelos de datos relacional y no relacional, y comprende cuándo aplicar cada enfoque. Domina técnicas de normalización y desnormalización. Tiene experiencia en trabajar con diferentes sistemas de gestión de bases de datos (MySQL, PostgreSQL, Oracle o MongoDB), y comprende sus características y diferencias. Capacidad para implementar y mantener la seguridad de datos, realizar copias de seguridad y restauraciones.</t>
  </si>
  <si>
    <t>Tiene un amplio conocimiento en bases de datos, incluyendo diseño avanzado de esquemas, optimización y rendimiento, así como experiencia en arquitectura de bases de datos distribuidas y escalabilidad. Es un experto en modelos de datos relacional y no relacional, capaz de seleccionar y aplicar la tecnología adecuada para cada caso. Domina el uso de índices, particionamiento y replicación. Tiene habilidades avanzadas en consultas SQL y comprende cómo trabajar con grandes volúmenes de datos. Gestiona La seguridad, la integridad de los datos</t>
  </si>
  <si>
    <t>G7</t>
  </si>
  <si>
    <t>Control de versiones</t>
  </si>
  <si>
    <t>Conceptos básicos de git, clonar, cambios, commit. Comandos básicos, trabajo en ramas locales y remotas</t>
  </si>
  <si>
    <t>Experiencia con proyectos colaborativos. Capacidad para trabajar en ramas remotas, fusionar cambios y resolver conflictos. Manejo de etiquetas, submódulos y rebase.</t>
  </si>
  <si>
    <t xml:space="preserve">Sólido conocimiento en proyectos complejos. Establece flujos de trabajo eficientes y escalables en el control de versiones. Familiaridad con herramientas y flujos, revisión de control y seguimiento de problemas. </t>
  </si>
  <si>
    <t>G8</t>
  </si>
  <si>
    <t>Depuración y bugfixing</t>
  </si>
  <si>
    <t>Es capaz de depurar e identificar  donde se encuentra un bug y corregirlo</t>
  </si>
  <si>
    <t>Es capaz de encontrar en el código el error, va un paso más allá tratando de encontrar otros escenarios y evitar nuevos errores.</t>
  </si>
  <si>
    <t>Tiene gran experiencia en la identificación de errores y es proactivo en identificar posibles nuevos escenarios. Va un paso más allá hacia la refactorización. Limpieza de ramas obsoletas.</t>
  </si>
  <si>
    <t>G9</t>
  </si>
  <si>
    <t>Patrones de diseño (Singleton, Facade, decorator, adapter, builder, adapter, gof)</t>
  </si>
  <si>
    <t>Conoce ciertos patrones de manera básica, puede o no haberlos implementado tanto a nivel académico como laboral.</t>
  </si>
  <si>
    <t>Conoce el detalle y uso de los patrones, ha realizado implementación con estos, en el ejercicio práctico ha implementado estos, tiene claro en que problemas utilizar un determinado patrón.</t>
  </si>
  <si>
    <t>Claridad en el uso de los patrones y sus conceptos, capacidad para resolver problemas complejos aplicando los patrones, experiencia en resolucion de problemas mediante el uso y composición de patrones, el caso práctico lo implementa con el uso adecuado de patrones.</t>
  </si>
  <si>
    <t>G10</t>
  </si>
  <si>
    <t>API REST</t>
  </si>
  <si>
    <t>Conocimiento básico de sus principios, entendimiento de los verbos en operaciones CRUD. Conoce como definir rutas, controladores sencillos. Puede documentar de manera básica un controlador.</t>
  </si>
  <si>
    <t xml:space="preserve">Sólido dominio de los principios y conceptos. Experiencia práctica en el desarrollo, implementa seguridad en los endpoints, manejo de respuestas según estándar HTTP Code. </t>
  </si>
  <si>
    <t>Amplio conocimiento en diseño y desarrollo de APIs, escalables y eficientes, aplicando mejores prácticas y patrones de diseño de la industria, respuestas con estructuras definidas, control y manejo de respuestas basado en HTTP Code. Mantiene una documentación exhaustiva con herramientas como Swagger y estándar Open Api.</t>
  </si>
  <si>
    <t>G11</t>
  </si>
  <si>
    <t>Experiencia</t>
  </si>
  <si>
    <t>Experiencia mínima de dos años con lenguaje Java</t>
  </si>
  <si>
    <t>experiencia con el lenguaje Java y framework Spring por 4 años</t>
  </si>
  <si>
    <t>experiencia con el lenguaje Java y framework Spring por 5 años</t>
  </si>
  <si>
    <t>G12</t>
  </si>
  <si>
    <t>Patrones para arquitectura de microservicios</t>
  </si>
  <si>
    <t>No es indispensable su conocimiento, aunque seria ideal que tenga idea de lo que se trata</t>
  </si>
  <si>
    <t>Posee experiencia básica en diseño de arquitecturas de microservicios escalables y de alto rendimiento. Implementa mecanismos de autenticación y autorización adecuados para protección y seguridades (conceptos de gestión de tokens, OAuth, Single Sign-On y gestión de identidad en entornos distribuidos).</t>
  </si>
  <si>
    <t>Posee amplia experiencia en el diseño y modelado de microservicios, capaz de abordar desafíos complejos relacionados con la modularidad, la cohesión y el acoplamiento de los servicios. Habilidades avanzadas en la resolución de problemas y escalabilidad, identificar y solucionar problemas de rendimiento, escalabilidad y fiabilidad en entornos de microservicios distribuidos.</t>
  </si>
  <si>
    <t>G13</t>
  </si>
  <si>
    <t>CI/CD</t>
  </si>
  <si>
    <t>Familiaridad básica con los conceptos de CI/CD: Un desarrollador junior debe tener un conocimiento básico sobre qué es CI/CD (Integración Continua/Entrega Continua) y por qué es importante en el desarrollo de software.
Uso de herramientas básicas de CI/CD: Se espera que un desarrollador junior sea capaz de utilizar herramientas básicas de CI/CD en Java, como Azure DevOps, Pipelines, para realizar tareas simples como la compilación y la ejecución de pruebas automatizadas.  (Deseable)</t>
  </si>
  <si>
    <t>Conocimiento de las prácticas de CI/CD en Java, incluyendo aspectos como la construcción automatizada, las pruebas unitarias y de integración, y la implementación continua.
Configuración y personalización de pipelines de CI/CD, manejo de variables de entorno, creación de stages. Entendimiento del manejo de ramas.</t>
  </si>
  <si>
    <t>Conocimiento de las prácticas y herramientas de CI/CD Azure Devops, Github, Jenkins.
Diseño, configuración y monitorización de pipelines de CI/CD completos.  
Implementación de prácticas de DevOps, como la infraestructura como código Terraform, la gestión de configuración Helm, la gestión de versiones y la monitorización de aplicaciones.
Implementación y mejoras a manejo de ramas.</t>
  </si>
  <si>
    <t>G14</t>
  </si>
  <si>
    <t>Habilidades Blandas</t>
  </si>
  <si>
    <t>No es indispensable su conocimientos, aunque seria ideal que tenga idea de lo que se trata</t>
  </si>
  <si>
    <t>Comunicación efectiva, trabajo en equipo, resolución de problemas</t>
  </si>
  <si>
    <t>Experiencia liderando equipos, asignación de tareas, resolución de conflictos, conoce las fortalezas y debilidades de su equipo y busca fortalecerlas, comunicación efectiva</t>
  </si>
  <si>
    <t>G15</t>
  </si>
  <si>
    <t>Conocimientos de Contenedores</t>
  </si>
  <si>
    <t>Sabe como administrar contenedores, definición de archivos de configuración, manejo de herramientas, gestión de volúmenes.</t>
  </si>
  <si>
    <t>Gestiona el manejo de contenedores, configuraciones, accesos, permisos. Escalabilidad horizontal integración en CI/CD</t>
  </si>
  <si>
    <t>G16</t>
  </si>
  <si>
    <t>Pruebas de contrato</t>
  </si>
  <si>
    <t>Sólido entendimiento de conceptos y objetivos. Manejo de pruebas basadas en JSON y XML. Experiencia en ejecución de pruebas. (deseable)</t>
  </si>
  <si>
    <t>Amplio conocimiento en generación de las pruebas, define estrategias de pruebas para garantizar calidad de software, conocimiento de frameworks como Spring Cloud Contract, OpenAPI (deseable)</t>
  </si>
  <si>
    <t>G17</t>
  </si>
  <si>
    <t xml:space="preserve">Pruebas de mutación </t>
  </si>
  <si>
    <t>Comprende sus conceptos, familiaridad con el proceso de introducir cambios para evaluar la efectividad de las pruebas. Configuración de entornos y herramientas de prueba. Sabe ejecutar pruebas y analizar sus resultados. Creación de casos y mejora a los existentes. (deseable)</t>
  </si>
  <si>
    <t>Definición de estrategias, establecimiento de lineamientos, configuración y ejecución de rpeubas, análisis de resultados e identificación de áreas de mejora, optimización de casos, enfoques de cobertura selectiva de mutación. (deseable)</t>
  </si>
  <si>
    <t>G18</t>
  </si>
  <si>
    <t>Herramientas de gestión de proyectos</t>
  </si>
  <si>
    <t>Conocimientos básicos</t>
  </si>
  <si>
    <t>Conocimientos medios en el tema</t>
  </si>
  <si>
    <t>Manejo claro de la herramienta</t>
  </si>
  <si>
    <t>G19</t>
  </si>
  <si>
    <t>Concepto de pruebas y calidad temprana</t>
  </si>
  <si>
    <t>Conocimientos avanzados y adopción de calidad temprana</t>
  </si>
  <si>
    <t>G20</t>
  </si>
  <si>
    <t>SOA</t>
  </si>
  <si>
    <t>Conoce claramente conceptos y como aplicarlos</t>
  </si>
  <si>
    <t>G21</t>
  </si>
  <si>
    <t>Cloud</t>
  </si>
  <si>
    <t>Maneja recursos en la nube, conoce como trabajar una aplicación con estos recursos</t>
  </si>
  <si>
    <t>Temas especificos: JAVA</t>
  </si>
  <si>
    <t>J1</t>
  </si>
  <si>
    <t>Clases e interfaces, atributos, métodos</t>
  </si>
  <si>
    <t>Conocimiento básico de estos conceptos, puede crear clases sencillas y definir atributos y métodos básicos. Familiaridad con el uso de variables locales y parámetros en métodos.</t>
  </si>
  <si>
    <t>Profundización en el uso  de clases, interfaces, atributos y métodos. Capacidad de diseñar y crear clases más complejas y estructuradas. Jerarquía de clases. Uso eficiente de interfaces y herencia múltiple.</t>
  </si>
  <si>
    <t xml:space="preserve">Amplio conocimiento y experiencia en diseño y creación de clases, interfaces, atributos, métodos. Capacidad de diseñar y construir estructuras complejas y definir relaciones entre ellas. Profundo conocimiento de los tipos de atributos y métodos. </t>
  </si>
  <si>
    <t>J2</t>
  </si>
  <si>
    <t>Manejo encapsulamiento, herencia y polimorfismo, constructores y sobrecarga de métodos</t>
  </si>
  <si>
    <t xml:space="preserve">Capacidad de utilizar herencia simple y polimorfismo básico, acceso a atributos y métodos. </t>
  </si>
  <si>
    <t>Aplica principios de diseño orientado a objetos. Capacidad de diseñar jerarquías de clases con herencia y polimorfismo. Manejo de constructores y métodos estáticos para inicializar objetos y realizar operaciones.</t>
  </si>
  <si>
    <t>Diseña y aplica conceptos avanzados como composición, agregación, desarrolla y reutiliza código. Dominio completo de la utilización de constructores, la capacidad de sobrecargar métodos con diferentes parámetros y el diseño coherente de APIs.</t>
  </si>
  <si>
    <t>J3</t>
  </si>
  <si>
    <t>Colecciones</t>
  </si>
  <si>
    <t>Conceptos básicos de las principales clases de colecciones. Puede crear e inicializar colecciones simples y agregar elementos. Conoce como iterar sobre una colección y uso de métodos proporcionados por las clases de colecciones.</t>
  </si>
  <si>
    <t xml:space="preserve">Amplio conocimiento y experiencia en el uso de colecciones. Sabe seleccionar la colección adecuada según los requisitos y la problemática. Conoce sus diferencias y elige la más eficiente en términos de rendimiento y uso de memoria. </t>
  </si>
  <si>
    <t>Experiencia sólida con el uso de colecciones en situaciones complejas. Usa métodos avanzados para filtrar, transformar y realizar operaciones. Maneja técnicas de rendimiento y optimización, como evitar uso de métodos costosos, tipo adecuado de colección. Maneja objetos personalizados, comparadores y comparables.</t>
  </si>
  <si>
    <t>J4</t>
  </si>
  <si>
    <t>Genéricos</t>
  </si>
  <si>
    <t xml:space="preserve">Entendimiento básico de genéricos y su utilidad. Conoce como utilizalos para tener métodos más fléxibles y reutilizables. </t>
  </si>
  <si>
    <t>Tiene bastante conocimiento y experiencia con su uso. Diseña y crea clases y métodos personalizados. Entiende y aplica restricciones para ciertos tipos permitidos. Sabe trabajar con estructuras de datos genéricas y aprovecha sus beneficios</t>
  </si>
  <si>
    <t>Diseña y aplica el uso en situaciones complejas. Sabe utilizarlos en combinación de otros patrones de diseño singleton, factory, observer, obteniendo mayor flexibilidad y mantenibilidad del código.</t>
  </si>
  <si>
    <t>J5</t>
  </si>
  <si>
    <t>Manejo de Excepciones</t>
  </si>
  <si>
    <t>Conocimiento básico de excepciones, diferencias entre verificadas y no verificadas. Usa bloques try - catch, cláusula throws. Conoce algunas excepciones comunes y las usa adecuadamente.</t>
  </si>
  <si>
    <t xml:space="preserve">Experiencia con excepciones, diseña y crea excepciones personalizadas para facilitar la depuración y monitoreo. Aplica la captura de excepciones específicas en lugar de genéricas. Maneja bloques finally. </t>
  </si>
  <si>
    <t>Sólida experiencia con el diseño y uso de excepciones. Las maneja efectivamente en aplicaciones de gran escala. Aplica buenas prácticas. Usa técnicas avanzadas como el uso de try with resources. Implementa jerarquías de excepciones para proporcionar información clara de los errores.</t>
  </si>
  <si>
    <t>Temas especificos: Spring Framework / JPA</t>
  </si>
  <si>
    <t>S1</t>
  </si>
  <si>
    <t xml:space="preserve">Manejo y mapeo de entidades </t>
  </si>
  <si>
    <t>Manejo de entidades, comprende los conceptos de mapeo de clases y sus relaciones, crea entidades simples con sus atributos y métodos. Familiaridad con anotaciones comunes.</t>
  </si>
  <si>
    <t>Amplia experiencia con entidades, puede diseñar y crear entidades más complejas y relaciones. Utiliza ORM para mapearlas, y realizar operaciones eficientes. Comprende conceptos avanzadas aplicados a este tema como herencia, bidireccionalidad. Usa técnicas de optimización de consultas para mejorar el rendimiento.</t>
  </si>
  <si>
    <t xml:space="preserve">Sólido conocimiento en manejo y mapeo de entidades. Diseña y optimiza esquemas de BDD para adaptar a las necesidades de las entidades. Maneja temás avanzados como herencia, relaciones complejas. Aplica patrones DTO y VO. Usa técnicas de caché y optimización de consultas. </t>
  </si>
  <si>
    <t>S2</t>
  </si>
  <si>
    <t>JPQL y Native Query</t>
  </si>
  <si>
    <t>Bases en JPQL, síntaxis básico, seleccción de entidades y atributos. Cláusulas WHERE, ORDER BY, uso de funciones y operadores. Es capaz de escribir consultas simples con condiciones.</t>
  </si>
  <si>
    <t>Amplia experiencia con JPQL consultas complejas, uso de cláusulas JOIN, FETCH para manejo eficiente. Técnicas de agrupación y agregación en consultas JPQL. Maneja consultas dinámicas, con parámetros, funciones y operadores. Paginación y optimización de consultas.</t>
  </si>
  <si>
    <t>Sólidos conocimientos en diseño y uso de JPQL. Capacidad de optimizar y afinar consultas. Resolución de problemas y desafíos de consultas JPQL, que involucran múltiples entidades y relaciones.</t>
  </si>
  <si>
    <t>S3</t>
  </si>
  <si>
    <t>Transacciones</t>
  </si>
  <si>
    <t>Conocimiento básico de transacciones, conceptos en el contexto de JPA y operaciones CRUD. Manejar transacciones básicas para asegurar la atomicidad y consistencia de las operaciones. Conocimiento de las anotaciones correspondientes, excepciones y manejo.</t>
  </si>
  <si>
    <t xml:space="preserve">Conocimiento y experiencia en el manejo de transacciones. Capaz de diseñar y crear transacciones complejas que involucren varias operaciones y entidades. Utilizar técnicas de propagación de transacciones. </t>
  </si>
  <si>
    <t>Experiencia sólida en el manejo de transacciones complejas, manejo de concurrencia. Gestión de transacciones anidadas. Optimizar y afinar el rendimiento de las operaciones. Experiencia en resolución de problemas relacionado a transacciones, conflictos de transacciones, bloqueos.</t>
  </si>
  <si>
    <t>S4</t>
  </si>
  <si>
    <t>Controladores</t>
  </si>
  <si>
    <t>Conocer el funcionamiento básico de controladores y cuál es su objetivo en la aplicación. Creación de controladores simples que manejen solicitudes HTTP para ejecutar operaciones básicas y lógica de negocio. Conocer sobre enrutamiento y métodos de controlador. Anotaciones básicas</t>
  </si>
  <si>
    <t>Amplia experiencia en el diseño y desarrollo de controladores. Diseño de controladores complejos, que manejen distintos tipos de peticiones y realicen operaciones más complejas. Ajustarse a principios de diseño y buenas prácticas. Manejar diferentes tipos de datos. Manejar excepciones y retorno correcto de respuesta.</t>
  </si>
  <si>
    <t>Conocimiento avanzado de diseño y desarrollo de controladores con complejidad. Comprender y aplicar patrones de diseño asociados al tema. Optimizar y afinar el rendimiento de los mismos para reducir la sobrecarga de procesamiento.</t>
  </si>
  <si>
    <t>S5</t>
  </si>
  <si>
    <t>Servicios</t>
  </si>
  <si>
    <t>Bases en creación de servicios, conceptos y su papel en una aplicación. Generar servicios simples que realicen operaciones básicas y encapsulen la lógica de negocio. Inyección de dependencias.</t>
  </si>
  <si>
    <t xml:space="preserve">Experimentado en la creación y diseño de servicios. Genera servicios complejos que manejan distintas operaciones y lógica de negocio avanzada. Mantiene los servicios organizados aplicando principios de diseño y buenas prácticas. </t>
  </si>
  <si>
    <t>Sólidos conocimientos en el desarrollo de servicios de distinta complejidad, con diseño escalable y flexible. Optimiza y afina el rendimiento de los mismos. Implementación asíncrona.</t>
  </si>
  <si>
    <t>S6</t>
  </si>
  <si>
    <t>Repository</t>
  </si>
  <si>
    <t>Comprende el propósito y uso del estereotipo Repository. Está familiarizado con las anotaciones relacionadas, como @Repository, @Autowired y @Query, para definir y configurar los repositorios. Posee conocimientos básicos de JPA y ser capaz de mapear entidades a tablas de base de datos y escribir consultas personalizadas. Tiene experiencia en la integración de repositorios en la capa de servicios y realizar operaciones CRUD.</t>
  </si>
  <si>
    <t>Tiene un amplio conocimiento de Spring Data y sus capacidades para trabajar con el estereotipo Repository. Es experto en consultas personalizadas utilizando anotaciones como @Query y tener habilidades en optimización de consultas y afinamiento de rendimiento. Comprende cómo funcionan las transacciones y cómo se maneja la caché en Spring Boot. Tiene experiencia en la integración de repositorios con otras capas de la aplicación, conocimientos en bases de datos y mapeo de entidades. Utiliza eficientemente los repositorios en aplicaciones y desarrolla soluciones robustas y eficientes en persistencia de datos.</t>
  </si>
  <si>
    <t>Tiene un profundo dominio del estereotipo Repository y habilidades avanzadas en su uso. Incluye un conocimiento sólido de Spring Data, consultas personalizadas y optimización de consultas. Maneja transacciones y caché de manera efectiva. Posee experiencia en la integración de repositorios en arquitecturas complejas con múltiples fuentes de datos. Posee conocimiento sólido de bases de datos y modelado de entidades rapidamente. Desarrolla soluciones empresariales escalables y eficientes.</t>
  </si>
  <si>
    <t>S7</t>
  </si>
  <si>
    <t>Validadores</t>
  </si>
  <si>
    <t>Posee habilidades en Java Bean Validation para asegurar la validez de los datos. Esto incluye conocimiento de anotaciones de validación estándar, validación de campos y objetos (@NotNull, @Size y @Pattern), manejo de errores y pruebas unitarias. Es capaz de aplicar anotaciones de validación en los campos y objetos relevantes, garantizando consistencia y calidad de los datos. Puede capturar y manejar errores de validación, proporcionando mensajes de error claros.</t>
  </si>
  <si>
    <t>Tiene habilidades sólidas en Java Bean Validation. Esto incluye un conocimiento avanzado de las anotaciones de validación estándar y personalizadas, así como la capacidad de aplicarlas correctamente. Puede implementar validación condicional y dinámica, integra la validación en arquitecturas complejas, optimiza el rendimiento de la validación y crea restricciones de validación personalizadas.</t>
  </si>
  <si>
    <t>Posee habilidades avanzadas en Java Bean Validation para garantizar la calidad y validez de los datos en una aplicación. Esto incluye un robusto conocimiento de las anotaciones de validación estándar y personalizadas, así como la capacidad de implementar validaciones complejas y lógica personalizada. Es experto en la integración de la validación en arquitecturas complejas y en optimizar el rendimiento de las validaciones. Capacidad de crear restricciones de validación personalizadas para satisfacer requisitos específicos.</t>
  </si>
  <si>
    <t>S8</t>
  </si>
  <si>
    <t>consumo de APIs</t>
  </si>
  <si>
    <t>Comprende el concepto y su importancia. Realiza solicitudes HTTP básicas y procesa respuestas utilizando librerías o frameworks. Conoce formatos comunes como JSON o XML</t>
  </si>
  <si>
    <t>Experiencia en el consumo de APIs, con distintos métodos de autenticación y autorización. Tiene conocimiento de manejo de errores y excepciones, como códigos de estado y mensajes de error. Puede realizar pruebas utilizando herramientas.</t>
  </si>
  <si>
    <t>Experiencia en proyectos de distinta complejidad. Diseña e implementa componentes reutilizables para el consumo de APIs. Conoce estándares y protocolos comúmente utilizados.</t>
  </si>
  <si>
    <t>S9</t>
  </si>
  <si>
    <t>Pruebas unitarias</t>
  </si>
  <si>
    <t>Recomendable que conozca sus conceptos y su importancia en el desarrollo. (deseable)</t>
  </si>
  <si>
    <t>Experiencia en la creación y ejecución de pruebas unitarias. Capacidad de escribir pruebas más complejas en distintos componentes. Conocimientos en el uso de mocks, cobertura de código, herramientas para medir la cobertura. Identificar y corregir errores asociados.</t>
  </si>
  <si>
    <t>Sólido conocimiento y experiencia aplicado en proyecto de gran escala y complejidad. Conocer principios avanzados de diseño de pruebas, generación de datos. Generación de pruebas en distintos escenarios. Manejo de herramientas y frameworks. Capacidad de integrar las pruebas en un proceso de integración continua.</t>
  </si>
  <si>
    <t>S10</t>
  </si>
  <si>
    <t>Pruebas de integración</t>
  </si>
  <si>
    <t>Experiencia en la creación y ejecución de pruebas de integración. Capacidad de escribir pruebas más complejas en distintos componentes. Conocimientos en el uso de mocks, cobertura de código, herramientas para medir la cobertura. Identificar y corregir errores asociados.</t>
  </si>
  <si>
    <t>S11</t>
  </si>
  <si>
    <t>Programacion funcional</t>
  </si>
  <si>
    <t>Comprende los conceptos básicos, como funciones lambda, expresiones de método y referencias a métodos. (deseable)</t>
  </si>
  <si>
    <t>Tiene un conocimiento sólido de los conceptos y características de la programación funcional, como funciones de orden superior, composición de funciones, inmutabilidad y expresiones lambda. Está familiarizado con las API de transmisión (stream API) y cómo utilizarlas para manipular y procesar datos de manera funcional. Posee experiencia en el uso de funciones lambda en prácticas como filtrado, mapeo y reducción. Comprende cómo combinar la programación funcional con otros conceptos, como la programación orientada a objetos, para crear soluciones más robustas y mantenibles.</t>
  </si>
  <si>
    <t>Posee dominio profundo de las características y técnicas avanzadas de programación funcional. Está familiarizado con las interfaces funcionales, expresiones lambda y referencias a métodos, así como con las API de transmisión (stream API) para manipular datos de manera funcional. Debe ser capaz de diseñar y desarrollar aplicaciones funcionales complejas, optimizar el rendimiento utilizando técnicas funcionales, manejar la concurrencia y liderar proyectos en este ámbito. Posee habilidades de mentoring y liderazgo técnico para guiar y apoyar a otros desarrolladores en su adopción de la programación funcional.</t>
  </si>
  <si>
    <t>CALIFICACION JR</t>
  </si>
  <si>
    <t>CALIFICACION SSR</t>
  </si>
  <si>
    <t>CALIFICACION SR</t>
  </si>
  <si>
    <t>CALIFICACION TEMAS</t>
  </si>
  <si>
    <t>DEFENSA EJERCICIO PRÁCTICO</t>
  </si>
  <si>
    <t>CALIFICACION EJER. PRACTICO</t>
  </si>
  <si>
    <t>Criterio A</t>
  </si>
  <si>
    <t>Criterio B</t>
  </si>
  <si>
    <t>PUNTOS TEMAS OPCIONALES</t>
  </si>
  <si>
    <t>Criterio C</t>
  </si>
  <si>
    <t>Criterio D</t>
  </si>
  <si>
    <t>NO APLICA</t>
  </si>
  <si>
    <t>Criterio E</t>
  </si>
  <si>
    <t>NOTA FINAL</t>
  </si>
  <si>
    <t>Criterio F</t>
  </si>
  <si>
    <t>Criterio G</t>
  </si>
  <si>
    <t>Criterio H</t>
  </si>
  <si>
    <t>DESARROLLADO</t>
  </si>
  <si>
    <t>PARCIALMENTE</t>
  </si>
  <si>
    <t>MEDIO DESARROLLADO</t>
  </si>
  <si>
    <t>NO CUMPLE</t>
  </si>
  <si>
    <t>INICIAL</t>
  </si>
  <si>
    <t>Síntaxis del lenguaje de programación y clean code</t>
  </si>
  <si>
    <t>Patrones de diseño (Singleton, Facade, decorator, adapter, builder, adapter)</t>
  </si>
  <si>
    <t>Puntos totales</t>
  </si>
  <si>
    <t>JR</t>
  </si>
  <si>
    <t>Deseables</t>
  </si>
  <si>
    <t>Semi 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</si>
</sst>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sz val="9"/>
      <color theme="1"/>
      <name val="Calibri"/>
      <family val="2"/>
      <scheme val="minor"/>
    </font>
    <font>
      <sz val="14"/>
      <color theme="1"/>
      <name val="Calibri"/>
      <family val="2"/>
      <scheme val="minor"/>
    </font>
    <font>
      <sz val="11"/>
      <color rgb="FFFFFFFF"/>
      <name val="Calibri"/>
      <family val="2"/>
      <scheme val="minor"/>
    </font>
    <font>
      <b/>
      <sz val="16"/>
      <color theme="1"/>
      <name val="Calibri"/>
      <family val="2"/>
      <scheme val="minor"/>
    </font>
    <font>
      <sz val="14"/>
      <color theme="0"/>
      <name val="Calibri"/>
      <family val="2"/>
      <scheme val="minor"/>
    </font>
    <font>
      <b/>
      <sz val="11"/>
      <color theme="0"/>
      <name val="Calibri"/>
      <family val="2"/>
      <scheme val="minor"/>
    </font>
    <font>
      <b/>
      <sz val="14"/>
      <color theme="1"/>
      <name val="Calibri"/>
      <family val="2"/>
      <scheme val="minor"/>
    </font>
    <font>
      <sz val="11"/>
      <color theme="0"/>
      <name val="Calibri"/>
      <family val="2"/>
      <scheme val="minor"/>
    </font>
    <font>
      <b/>
      <sz val="16"/>
      <color theme="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C6E0B4"/>
        <bgColor indexed="64"/>
      </patternFill>
    </fill>
    <fill>
      <patternFill patternType="solid">
        <fgColor rgb="FFFFE699"/>
        <bgColor indexed="64"/>
      </patternFill>
    </fill>
    <fill>
      <patternFill patternType="solid">
        <fgColor rgb="FFD0CECE"/>
        <bgColor indexed="64"/>
      </patternFill>
    </fill>
    <fill>
      <patternFill patternType="solid">
        <fgColor rgb="FFE7E6E6"/>
        <bgColor indexed="64"/>
      </patternFill>
    </fill>
    <fill>
      <patternFill patternType="solid">
        <fgColor rgb="FFE2EFDA"/>
        <bgColor indexed="64"/>
      </patternFill>
    </fill>
    <fill>
      <patternFill patternType="solid">
        <fgColor rgb="FFFFC00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0">
    <xf numFmtId="0" fontId="0" fillId="0" borderId="0" xfId="0"/>
    <xf numFmtId="0" fontId="1" fillId="0" borderId="1" xfId="0" applyFont="1" applyBorder="1"/>
    <xf numFmtId="0" fontId="2" fillId="2" borderId="1" xfId="0" applyFont="1" applyFill="1" applyBorder="1" applyAlignment="1">
      <alignment wrapText="1"/>
    </xf>
    <xf numFmtId="0" fontId="3" fillId="0" borderId="0" xfId="0" applyFont="1"/>
    <xf numFmtId="0" fontId="2" fillId="3" borderId="1" xfId="0" applyFont="1" applyFill="1" applyBorder="1" applyAlignment="1">
      <alignment horizontal="center" wrapText="1"/>
    </xf>
    <xf numFmtId="0" fontId="2" fillId="4" borderId="1" xfId="0" applyFont="1" applyFill="1" applyBorder="1" applyAlignment="1">
      <alignment horizontal="center" wrapText="1"/>
    </xf>
    <xf numFmtId="0" fontId="2" fillId="5" borderId="1" xfId="0" applyFont="1" applyFill="1" applyBorder="1" applyAlignment="1">
      <alignment horizontal="center" wrapText="1"/>
    </xf>
    <xf numFmtId="0" fontId="3" fillId="0" borderId="0" xfId="0" applyFont="1" applyAlignment="1">
      <alignment wrapText="1"/>
    </xf>
    <xf numFmtId="0" fontId="3" fillId="3" borderId="1" xfId="0" applyFont="1" applyFill="1" applyBorder="1" applyAlignment="1">
      <alignment vertical="top" wrapText="1"/>
    </xf>
    <xf numFmtId="0" fontId="3" fillId="4" borderId="1" xfId="0" applyFont="1" applyFill="1" applyBorder="1" applyAlignment="1">
      <alignment vertical="top" wrapText="1"/>
    </xf>
    <xf numFmtId="0" fontId="3" fillId="5" borderId="1" xfId="0" applyFont="1" applyFill="1" applyBorder="1" applyAlignment="1">
      <alignment vertical="top" wrapText="1"/>
    </xf>
    <xf numFmtId="0" fontId="4" fillId="5" borderId="1" xfId="0" applyFont="1" applyFill="1" applyBorder="1" applyAlignment="1">
      <alignment vertical="top" wrapText="1"/>
    </xf>
    <xf numFmtId="0" fontId="3" fillId="3" borderId="4" xfId="0" applyFont="1" applyFill="1" applyBorder="1" applyAlignment="1">
      <alignment vertical="top" wrapText="1"/>
    </xf>
    <xf numFmtId="0" fontId="3" fillId="4" borderId="4" xfId="0" applyFont="1" applyFill="1" applyBorder="1" applyAlignment="1">
      <alignment vertical="top" wrapText="1"/>
    </xf>
    <xf numFmtId="0" fontId="3" fillId="5" borderId="4" xfId="0" applyFont="1" applyFill="1" applyBorder="1" applyAlignment="1">
      <alignment vertical="top" wrapText="1"/>
    </xf>
    <xf numFmtId="0" fontId="3" fillId="3" borderId="5" xfId="0" applyFont="1" applyFill="1" applyBorder="1" applyAlignment="1">
      <alignment vertical="top" wrapText="1"/>
    </xf>
    <xf numFmtId="0" fontId="3" fillId="3" borderId="4" xfId="0" applyFont="1" applyFill="1" applyBorder="1" applyAlignment="1">
      <alignment vertical="center" wrapText="1"/>
    </xf>
    <xf numFmtId="0" fontId="3" fillId="4" borderId="4" xfId="0" applyFont="1" applyFill="1" applyBorder="1" applyAlignment="1">
      <alignment vertical="center" wrapText="1"/>
    </xf>
    <xf numFmtId="0" fontId="3" fillId="5" borderId="4" xfId="0" applyFont="1" applyFill="1" applyBorder="1" applyAlignment="1">
      <alignment vertical="center" wrapText="1"/>
    </xf>
    <xf numFmtId="0" fontId="2" fillId="0" borderId="0" xfId="0" applyFont="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9" fontId="3" fillId="0" borderId="0" xfId="0" applyNumberFormat="1" applyFont="1"/>
    <xf numFmtId="0" fontId="1" fillId="0" borderId="0" xfId="0" applyFont="1"/>
    <xf numFmtId="0" fontId="2" fillId="0" borderId="0" xfId="0" applyFont="1"/>
    <xf numFmtId="0" fontId="3" fillId="6" borderId="1" xfId="0" applyFont="1" applyFill="1" applyBorder="1" applyAlignment="1">
      <alignment vertical="center" wrapText="1"/>
    </xf>
    <xf numFmtId="0" fontId="3" fillId="6" borderId="0" xfId="0" applyFont="1" applyFill="1" applyAlignment="1">
      <alignment vertical="center" wrapText="1"/>
    </xf>
    <xf numFmtId="0" fontId="3" fillId="7" borderId="1" xfId="0" applyFont="1" applyFill="1" applyBorder="1" applyAlignment="1">
      <alignment vertical="center" wrapText="1"/>
    </xf>
    <xf numFmtId="0" fontId="3" fillId="8" borderId="1" xfId="0" applyFont="1" applyFill="1" applyBorder="1" applyAlignment="1">
      <alignment vertical="center" wrapText="1"/>
    </xf>
    <xf numFmtId="0" fontId="3" fillId="8" borderId="4" xfId="0" applyFont="1" applyFill="1" applyBorder="1" applyAlignment="1">
      <alignment vertical="center" wrapText="1"/>
    </xf>
    <xf numFmtId="0" fontId="3" fillId="8" borderId="1" xfId="0" applyFont="1" applyFill="1" applyBorder="1" applyAlignment="1">
      <alignment vertical="center"/>
    </xf>
    <xf numFmtId="0" fontId="3" fillId="8" borderId="4" xfId="0" applyFont="1" applyFill="1" applyBorder="1" applyAlignment="1">
      <alignment horizontal="left" vertical="center" wrapText="1"/>
    </xf>
    <xf numFmtId="0" fontId="2" fillId="8" borderId="1" xfId="0" applyFont="1" applyFill="1" applyBorder="1" applyAlignment="1">
      <alignment vertical="center" wrapText="1"/>
    </xf>
    <xf numFmtId="0" fontId="2" fillId="8" borderId="4" xfId="0" applyFont="1" applyFill="1" applyBorder="1" applyAlignment="1">
      <alignment vertical="center" wrapText="1"/>
    </xf>
    <xf numFmtId="0" fontId="2" fillId="8" borderId="1" xfId="0" applyFont="1" applyFill="1" applyBorder="1" applyAlignment="1">
      <alignment vertical="center"/>
    </xf>
    <xf numFmtId="0" fontId="2" fillId="8" borderId="4" xfId="0" applyFont="1" applyFill="1" applyBorder="1" applyAlignment="1">
      <alignment horizontal="left" vertical="center" wrapText="1"/>
    </xf>
    <xf numFmtId="0" fontId="2" fillId="8" borderId="1" xfId="0" applyFont="1" applyFill="1" applyBorder="1" applyAlignment="1">
      <alignment wrapText="1"/>
    </xf>
    <xf numFmtId="0" fontId="2" fillId="8" borderId="2" xfId="0" applyFont="1" applyFill="1" applyBorder="1" applyAlignment="1">
      <alignment wrapText="1"/>
    </xf>
    <xf numFmtId="0" fontId="2" fillId="8" borderId="0" xfId="0" applyFont="1" applyFill="1" applyAlignment="1">
      <alignment wrapText="1"/>
    </xf>
    <xf numFmtId="0" fontId="3" fillId="9" borderId="1" xfId="0" applyFont="1" applyFill="1" applyBorder="1" applyAlignment="1">
      <alignment vertical="center"/>
    </xf>
    <xf numFmtId="0" fontId="3" fillId="9" borderId="1" xfId="0" applyFont="1" applyFill="1" applyBorder="1" applyAlignment="1">
      <alignment wrapText="1"/>
    </xf>
    <xf numFmtId="0" fontId="3" fillId="9" borderId="2" xfId="0" applyFont="1" applyFill="1" applyBorder="1" applyAlignment="1">
      <alignment wrapText="1"/>
    </xf>
    <xf numFmtId="0" fontId="3" fillId="9" borderId="0" xfId="0" applyFont="1" applyFill="1" applyAlignment="1">
      <alignment wrapText="1"/>
    </xf>
    <xf numFmtId="0" fontId="3" fillId="10" borderId="1" xfId="0" applyFont="1" applyFill="1" applyBorder="1" applyAlignment="1">
      <alignment vertical="center" wrapText="1"/>
    </xf>
    <xf numFmtId="0" fontId="2" fillId="5" borderId="1" xfId="0" applyFont="1" applyFill="1" applyBorder="1" applyAlignment="1">
      <alignment vertical="top" wrapText="1"/>
    </xf>
    <xf numFmtId="0" fontId="0" fillId="0" borderId="1" xfId="0" applyBorder="1"/>
    <xf numFmtId="0" fontId="0" fillId="0" borderId="3" xfId="0" applyBorder="1"/>
    <xf numFmtId="164" fontId="3" fillId="0" borderId="0" xfId="0" applyNumberFormat="1" applyFont="1"/>
    <xf numFmtId="0" fontId="3" fillId="11" borderId="1" xfId="0" applyFont="1" applyFill="1" applyBorder="1" applyAlignment="1">
      <alignment vertical="top" wrapText="1"/>
    </xf>
    <xf numFmtId="0" fontId="8" fillId="0" borderId="0" xfId="0" applyFont="1" applyAlignment="1">
      <alignment wrapText="1"/>
    </xf>
    <xf numFmtId="0" fontId="3" fillId="4" borderId="3" xfId="0" applyFont="1" applyFill="1" applyBorder="1" applyAlignment="1">
      <alignment vertical="top" wrapText="1"/>
    </xf>
    <xf numFmtId="0" fontId="7" fillId="0" borderId="0" xfId="0" applyFont="1"/>
    <xf numFmtId="0" fontId="3" fillId="11" borderId="2" xfId="0" applyFont="1" applyFill="1" applyBorder="1" applyAlignment="1">
      <alignment vertical="top" wrapText="1"/>
    </xf>
    <xf numFmtId="0" fontId="3" fillId="11" borderId="5" xfId="0" applyFont="1" applyFill="1" applyBorder="1" applyAlignment="1">
      <alignment vertical="top" wrapText="1"/>
    </xf>
    <xf numFmtId="0" fontId="0" fillId="11" borderId="1" xfId="0" applyFill="1" applyBorder="1"/>
    <xf numFmtId="0" fontId="5" fillId="0" borderId="2" xfId="0" applyFont="1" applyBorder="1" applyAlignment="1">
      <alignment vertical="top" wrapText="1"/>
    </xf>
    <xf numFmtId="0" fontId="5" fillId="0" borderId="6" xfId="0" applyFont="1" applyBorder="1" applyAlignment="1">
      <alignment vertical="top" wrapText="1"/>
    </xf>
    <xf numFmtId="0" fontId="5" fillId="0" borderId="6" xfId="0" applyFont="1" applyBorder="1" applyAlignment="1">
      <alignment vertical="center" wrapText="1"/>
    </xf>
    <xf numFmtId="0" fontId="10" fillId="0" borderId="0" xfId="0" applyFont="1"/>
    <xf numFmtId="43" fontId="10" fillId="0" borderId="0" xfId="0" applyNumberFormat="1" applyFont="1"/>
    <xf numFmtId="0" fontId="11" fillId="0" borderId="0" xfId="0" applyFont="1" applyAlignment="1">
      <alignment wrapText="1"/>
    </xf>
    <xf numFmtId="0" fontId="10" fillId="0" borderId="0" xfId="0" applyFont="1" applyAlignment="1">
      <alignment wrapText="1"/>
    </xf>
    <xf numFmtId="2" fontId="10" fillId="0" borderId="0" xfId="0" applyNumberFormat="1" applyFont="1" applyAlignment="1">
      <alignment wrapText="1"/>
    </xf>
    <xf numFmtId="0" fontId="11" fillId="0" borderId="0" xfId="0" applyFont="1"/>
    <xf numFmtId="0" fontId="12" fillId="0" borderId="0" xfId="0" applyFont="1" applyAlignment="1">
      <alignment wrapText="1"/>
    </xf>
    <xf numFmtId="2" fontId="13" fillId="0" borderId="0" xfId="0" applyNumberFormat="1" applyFont="1" applyAlignment="1">
      <alignment wrapText="1"/>
    </xf>
    <xf numFmtId="2" fontId="11" fillId="0" borderId="0" xfId="0" applyNumberFormat="1" applyFont="1" applyAlignment="1">
      <alignment wrapText="1"/>
    </xf>
    <xf numFmtId="0" fontId="3" fillId="12" borderId="0" xfId="0" applyFont="1" applyFill="1"/>
    <xf numFmtId="0" fontId="3" fillId="13" borderId="0" xfId="0" applyFont="1" applyFill="1"/>
    <xf numFmtId="0" fontId="3" fillId="14" borderId="0" xfId="0" applyFont="1" applyFill="1"/>
    <xf numFmtId="2" fontId="6" fillId="14" borderId="0" xfId="0" applyNumberFormat="1" applyFont="1" applyFill="1"/>
    <xf numFmtId="2" fontId="9" fillId="14" borderId="0" xfId="0" applyNumberFormat="1" applyFont="1" applyFill="1"/>
    <xf numFmtId="0" fontId="3" fillId="14" borderId="0" xfId="0" applyFont="1" applyFill="1" applyAlignment="1">
      <alignment wrapText="1"/>
    </xf>
    <xf numFmtId="164" fontId="12" fillId="14" borderId="0" xfId="0" applyNumberFormat="1" applyFont="1" applyFill="1"/>
    <xf numFmtId="0" fontId="7" fillId="14" borderId="0" xfId="0" applyFont="1" applyFill="1"/>
    <xf numFmtId="0" fontId="7" fillId="14" borderId="0" xfId="0" applyFont="1" applyFill="1" applyAlignment="1">
      <alignment wrapText="1"/>
    </xf>
    <xf numFmtId="164" fontId="4" fillId="14" borderId="0" xfId="0" applyNumberFormat="1" applyFont="1" applyFill="1"/>
    <xf numFmtId="0" fontId="2" fillId="3" borderId="7" xfId="0" applyFont="1" applyFill="1" applyBorder="1" applyAlignment="1">
      <alignment horizontal="center" wrapText="1"/>
    </xf>
    <xf numFmtId="0" fontId="2" fillId="3" borderId="8" xfId="0" applyFont="1" applyFill="1" applyBorder="1" applyAlignment="1">
      <alignment horizontal="center" wrapText="1"/>
    </xf>
  </cellXfs>
  <cellStyles count="1">
    <cellStyle name="Normal" xfId="0" builtinId="0"/>
  </cellStyles>
  <dxfs count="4">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962CF2"/>
      <color rgb="FFDFD5F0"/>
      <color rgb="FFC9B3F2"/>
      <color rgb="FFC3AAF0"/>
      <color rgb="FFAB85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E59EA-3C9E-AF4D-A9EB-1D5036069E59}">
  <dimension ref="A1:O55"/>
  <sheetViews>
    <sheetView tabSelected="1" topLeftCell="B41" zoomScale="134" workbookViewId="0">
      <selection activeCell="C47" sqref="C47"/>
    </sheetView>
  </sheetViews>
  <sheetFormatPr defaultColWidth="11" defaultRowHeight="15.75" customHeight="1"/>
  <cols>
    <col min="1" max="1" width="0" style="3" hidden="1" customWidth="1"/>
    <col min="2" max="2" width="24.25" style="7" customWidth="1"/>
    <col min="3" max="3" width="40.375" style="7" customWidth="1"/>
    <col min="4" max="4" width="20.875" style="7" customWidth="1"/>
    <col min="5" max="5" width="25" style="7" customWidth="1"/>
    <col min="6" max="6" width="8.625" style="7" customWidth="1"/>
    <col min="7" max="7" width="50.125" style="7" customWidth="1"/>
    <col min="8" max="8" width="7.5" style="7" customWidth="1"/>
    <col min="9" max="9" width="25.125" style="7" customWidth="1"/>
    <col min="10" max="10" width="8.625" style="7" customWidth="1"/>
    <col min="11" max="11" width="39" style="7" customWidth="1"/>
    <col min="12" max="12" width="7.5" style="7" bestFit="1" customWidth="1"/>
    <col min="13" max="13" width="25.125" style="3" bestFit="1" customWidth="1"/>
    <col min="14" max="14" width="8.625" style="3" bestFit="1" customWidth="1"/>
    <col min="15" max="19" width="8.25" style="3" customWidth="1"/>
    <col min="20" max="26" width="11" style="3"/>
    <col min="27" max="27" width="14.5" style="3" customWidth="1"/>
    <col min="28" max="16384" width="11" style="3"/>
  </cols>
  <sheetData>
    <row r="1" spans="1:14" ht="15">
      <c r="B1" s="2" t="s">
        <v>0</v>
      </c>
      <c r="C1" s="78" t="s">
        <v>1</v>
      </c>
      <c r="D1" s="79"/>
      <c r="E1" s="79"/>
      <c r="F1" s="79"/>
      <c r="G1" s="79"/>
      <c r="H1" s="79"/>
      <c r="I1" s="79"/>
      <c r="J1" s="79"/>
      <c r="K1" s="79"/>
      <c r="L1" s="79"/>
      <c r="M1" s="79"/>
      <c r="N1" s="79"/>
    </row>
    <row r="2" spans="1:14" ht="15">
      <c r="B2" s="2"/>
      <c r="C2" s="4" t="s">
        <v>2</v>
      </c>
      <c r="D2" s="4"/>
      <c r="E2" s="4" t="s">
        <v>3</v>
      </c>
      <c r="F2" s="4" t="s">
        <v>4</v>
      </c>
      <c r="G2" s="5" t="s">
        <v>5</v>
      </c>
      <c r="H2" s="5"/>
      <c r="I2" s="5" t="s">
        <v>4</v>
      </c>
      <c r="J2" s="5" t="s">
        <v>4</v>
      </c>
      <c r="K2" s="6" t="s">
        <v>6</v>
      </c>
      <c r="L2" s="6"/>
      <c r="M2" s="45" t="s">
        <v>4</v>
      </c>
      <c r="N2" s="45" t="s">
        <v>4</v>
      </c>
    </row>
    <row r="3" spans="1:14" ht="76.5">
      <c r="A3" s="68" t="s">
        <v>7</v>
      </c>
      <c r="B3" s="33" t="s">
        <v>8</v>
      </c>
      <c r="C3" s="8" t="s">
        <v>9</v>
      </c>
      <c r="D3" s="8" t="s">
        <v>10</v>
      </c>
      <c r="E3" s="8">
        <f>IF(D3="","",VLOOKUP(D3,'JAVA UTIL'!$A$2:$B$4,2,FALSE))</f>
        <v>1</v>
      </c>
      <c r="F3" s="8">
        <f>E3*'JAVA UTIL'!D10</f>
        <v>10</v>
      </c>
      <c r="G3" s="9" t="s">
        <v>11</v>
      </c>
      <c r="H3" s="9" t="s">
        <v>10</v>
      </c>
      <c r="I3" s="9">
        <f>IF(H3="","",VLOOKUP(H3,'JAVA UTIL'!$A$2:$B$4,2,FALSE))</f>
        <v>1</v>
      </c>
      <c r="J3" s="9">
        <f>I3*'JAVA UTIL'!F10</f>
        <v>15</v>
      </c>
      <c r="K3" s="10" t="s">
        <v>12</v>
      </c>
      <c r="L3" s="10" t="s">
        <v>10</v>
      </c>
      <c r="M3" s="10">
        <f>IF(L3="","",VLOOKUP(L3,'JAVA UTIL'!$A$2:$B$4,2,FALSE))</f>
        <v>1</v>
      </c>
      <c r="N3" s="10">
        <f>M3*'JAVA UTIL'!H10</f>
        <v>15</v>
      </c>
    </row>
    <row r="4" spans="1:14" ht="91.5">
      <c r="A4" s="68" t="s">
        <v>13</v>
      </c>
      <c r="B4" s="33" t="s">
        <v>14</v>
      </c>
      <c r="C4" s="8" t="s">
        <v>15</v>
      </c>
      <c r="D4" s="8" t="s">
        <v>10</v>
      </c>
      <c r="E4" s="8">
        <f>IF(D4="","",VLOOKUP(D4,'JAVA UTIL'!$A$2:$B$4,2,FALSE))</f>
        <v>1</v>
      </c>
      <c r="F4" s="8">
        <f>E4*'JAVA UTIL'!D11</f>
        <v>10</v>
      </c>
      <c r="G4" s="9" t="s">
        <v>16</v>
      </c>
      <c r="H4" s="9" t="s">
        <v>10</v>
      </c>
      <c r="I4" s="9">
        <f>IF(H4="","",VLOOKUP(H4,'JAVA UTIL'!$A$2:$B$4,2,FALSE))</f>
        <v>1</v>
      </c>
      <c r="J4" s="9">
        <f>I4*'JAVA UTIL'!F11</f>
        <v>15</v>
      </c>
      <c r="K4" s="11" t="s">
        <v>17</v>
      </c>
      <c r="L4" s="10" t="s">
        <v>10</v>
      </c>
      <c r="M4" s="10">
        <f>IF(L4="","",VLOOKUP(L4,'JAVA UTIL'!$A$2:$B$4,2,FALSE))</f>
        <v>1</v>
      </c>
      <c r="N4" s="10">
        <f>M4*'JAVA UTIL'!H11</f>
        <v>15</v>
      </c>
    </row>
    <row r="5" spans="1:14" ht="198">
      <c r="A5" s="3" t="s">
        <v>18</v>
      </c>
      <c r="B5" s="33" t="s">
        <v>19</v>
      </c>
      <c r="C5" s="8" t="s">
        <v>20</v>
      </c>
      <c r="D5" s="8" t="s">
        <v>10</v>
      </c>
      <c r="E5" s="8">
        <f>IF(D5="","",VLOOKUP(D5,'JAVA UTIL'!$A$2:$B$4,2,FALSE))</f>
        <v>1</v>
      </c>
      <c r="F5" s="8">
        <f>E5*'JAVA UTIL'!D12</f>
        <v>5</v>
      </c>
      <c r="G5" s="9" t="s">
        <v>21</v>
      </c>
      <c r="H5" s="9" t="s">
        <v>10</v>
      </c>
      <c r="I5" s="9">
        <f>IF(H5="","",VLOOKUP(H5,'JAVA UTIL'!$A$2:$B$4,2,FALSE))</f>
        <v>1</v>
      </c>
      <c r="J5" s="9">
        <f>I5*'JAVA UTIL'!F12</f>
        <v>15</v>
      </c>
      <c r="K5" s="11" t="s">
        <v>22</v>
      </c>
      <c r="L5" s="10" t="s">
        <v>10</v>
      </c>
      <c r="M5" s="10">
        <f>IF(L5="","",VLOOKUP(L5,'JAVA UTIL'!$A$2:$B$4,2,FALSE))</f>
        <v>1</v>
      </c>
      <c r="N5" s="10">
        <f>M5*'JAVA UTIL'!H12</f>
        <v>15</v>
      </c>
    </row>
    <row r="6" spans="1:14" ht="91.5">
      <c r="A6" s="68" t="s">
        <v>23</v>
      </c>
      <c r="B6" s="33" t="s">
        <v>24</v>
      </c>
      <c r="C6" s="8" t="s">
        <v>25</v>
      </c>
      <c r="D6" s="8" t="s">
        <v>10</v>
      </c>
      <c r="E6" s="8">
        <f>IF(D6="","",VLOOKUP(D6,'JAVA UTIL'!$A$2:$B$4,2,FALSE))</f>
        <v>1</v>
      </c>
      <c r="F6" s="8">
        <f>E6*'JAVA UTIL'!D13</f>
        <v>5</v>
      </c>
      <c r="G6" s="9" t="s">
        <v>26</v>
      </c>
      <c r="H6" s="9" t="s">
        <v>10</v>
      </c>
      <c r="I6" s="9">
        <f>IF(H6="","",VLOOKUP(H6,'JAVA UTIL'!$A$2:$B$4,2,FALSE))</f>
        <v>1</v>
      </c>
      <c r="J6" s="9">
        <f>I6*'JAVA UTIL'!F13</f>
        <v>10</v>
      </c>
      <c r="K6" s="10" t="s">
        <v>27</v>
      </c>
      <c r="L6" s="10" t="s">
        <v>10</v>
      </c>
      <c r="M6" s="10">
        <f>IF(L6="","",VLOOKUP(L6,'JAVA UTIL'!$A$2:$B$4,2,FALSE))</f>
        <v>1</v>
      </c>
      <c r="N6" s="10">
        <f>M6*'JAVA UTIL'!H13</f>
        <v>15</v>
      </c>
    </row>
    <row r="7" spans="1:14" ht="45.75">
      <c r="A7" s="68" t="s">
        <v>28</v>
      </c>
      <c r="B7" s="33" t="s">
        <v>29</v>
      </c>
      <c r="C7" s="8" t="s">
        <v>30</v>
      </c>
      <c r="D7" s="8" t="s">
        <v>10</v>
      </c>
      <c r="E7" s="8">
        <f>IF(D7="","",VLOOKUP(D7,'JAVA UTIL'!$A$2:$B$4,2,FALSE))</f>
        <v>1</v>
      </c>
      <c r="F7" s="8">
        <f>E7*'JAVA UTIL'!D14</f>
        <v>5</v>
      </c>
      <c r="G7" s="9" t="s">
        <v>31</v>
      </c>
      <c r="H7" s="9" t="s">
        <v>10</v>
      </c>
      <c r="I7" s="9">
        <f>IF(H7="","",VLOOKUP(H7,'JAVA UTIL'!$A$2:$B$4,2,FALSE))</f>
        <v>1</v>
      </c>
      <c r="J7" s="9">
        <f>I7*'JAVA UTIL'!F14</f>
        <v>15</v>
      </c>
      <c r="K7" s="10" t="s">
        <v>32</v>
      </c>
      <c r="L7" s="10" t="s">
        <v>10</v>
      </c>
      <c r="M7" s="10">
        <f>IF(L7="","",VLOOKUP(L7,'JAVA UTIL'!$A$2:$B$4,2,FALSE))</f>
        <v>1</v>
      </c>
      <c r="N7" s="10">
        <f>M7*'JAVA UTIL'!H14</f>
        <v>15</v>
      </c>
    </row>
    <row r="8" spans="1:14" ht="183">
      <c r="A8" s="3" t="s">
        <v>33</v>
      </c>
      <c r="B8" s="33" t="s">
        <v>34</v>
      </c>
      <c r="C8" s="49" t="s">
        <v>35</v>
      </c>
      <c r="D8" s="49" t="s">
        <v>10</v>
      </c>
      <c r="E8" s="49">
        <f>IF(D8="","",VLOOKUP(D8,'JAVA UTIL'!$A$2:$B$4,2,FALSE))</f>
        <v>1</v>
      </c>
      <c r="F8" s="49">
        <f>E8*'JAVA UTIL'!D15</f>
        <v>5</v>
      </c>
      <c r="G8" s="9" t="s">
        <v>36</v>
      </c>
      <c r="H8" s="9" t="s">
        <v>10</v>
      </c>
      <c r="I8" s="9">
        <f>IF(H8="","",VLOOKUP(H8,'JAVA UTIL'!$A$2:$B$4,2,FALSE))</f>
        <v>1</v>
      </c>
      <c r="J8" s="9">
        <f>I8*'JAVA UTIL'!F15</f>
        <v>15</v>
      </c>
      <c r="K8" s="10" t="s">
        <v>37</v>
      </c>
      <c r="L8" s="10" t="s">
        <v>10</v>
      </c>
      <c r="M8" s="10">
        <f>IF(L8="","",VLOOKUP(L8,'JAVA UTIL'!$A$2:$B$4,2,FALSE))</f>
        <v>1</v>
      </c>
      <c r="N8" s="10">
        <f>M8*'JAVA UTIL'!H15</f>
        <v>15</v>
      </c>
    </row>
    <row r="9" spans="1:14" ht="76.5">
      <c r="A9" s="68" t="s">
        <v>38</v>
      </c>
      <c r="B9" s="33" t="s">
        <v>39</v>
      </c>
      <c r="C9" s="8" t="s">
        <v>40</v>
      </c>
      <c r="D9" s="8" t="s">
        <v>10</v>
      </c>
      <c r="E9" s="8">
        <f>IF(D9="","",VLOOKUP(D9,'JAVA UTIL'!$A$2:$B$4,2,FALSE))</f>
        <v>1</v>
      </c>
      <c r="F9" s="8">
        <f>E9*'JAVA UTIL'!D16</f>
        <v>5</v>
      </c>
      <c r="G9" s="9" t="s">
        <v>41</v>
      </c>
      <c r="H9" s="9" t="s">
        <v>10</v>
      </c>
      <c r="I9" s="9">
        <f>IF(H9="","",VLOOKUP(H9,'JAVA UTIL'!$A$2:$B$4,2,FALSE))</f>
        <v>1</v>
      </c>
      <c r="J9" s="9">
        <f>I9*'JAVA UTIL'!F16</f>
        <v>15</v>
      </c>
      <c r="K9" s="10" t="s">
        <v>42</v>
      </c>
      <c r="L9" s="10" t="s">
        <v>10</v>
      </c>
      <c r="M9" s="10">
        <f>IF(L9="","",VLOOKUP(L9,'JAVA UTIL'!$A$2:$B$4,2,FALSE))</f>
        <v>1</v>
      </c>
      <c r="N9" s="10">
        <f>M9*'JAVA UTIL'!H16</f>
        <v>15</v>
      </c>
    </row>
    <row r="10" spans="1:14" ht="60.75">
      <c r="A10" s="3" t="s">
        <v>43</v>
      </c>
      <c r="B10" s="33" t="s">
        <v>44</v>
      </c>
      <c r="C10" s="49" t="s">
        <v>45</v>
      </c>
      <c r="D10" s="49" t="s">
        <v>10</v>
      </c>
      <c r="E10" s="49">
        <f>IF(D10="","",VLOOKUP(D10,'JAVA UTIL'!$A$2:$B$4,2,FALSE))</f>
        <v>1</v>
      </c>
      <c r="F10" s="49">
        <f>E10*'JAVA UTIL'!D17</f>
        <v>5</v>
      </c>
      <c r="G10" s="9" t="s">
        <v>46</v>
      </c>
      <c r="H10" s="9" t="s">
        <v>10</v>
      </c>
      <c r="I10" s="9">
        <f>IF(H10="","",VLOOKUP(H10,'JAVA UTIL'!$A$2:$B$4,2,FALSE))</f>
        <v>1</v>
      </c>
      <c r="J10" s="9">
        <f>I10*'JAVA UTIL'!F17</f>
        <v>15</v>
      </c>
      <c r="K10" s="10" t="s">
        <v>47</v>
      </c>
      <c r="L10" s="10" t="s">
        <v>10</v>
      </c>
      <c r="M10" s="10">
        <f>IF(L10="","",VLOOKUP(L10,'JAVA UTIL'!$A$2:$B$4,2,FALSE))</f>
        <v>1</v>
      </c>
      <c r="N10" s="10">
        <f>M10*'JAVA UTIL'!H17</f>
        <v>15</v>
      </c>
    </row>
    <row r="11" spans="1:14" ht="91.5">
      <c r="A11" s="3" t="s">
        <v>48</v>
      </c>
      <c r="B11" s="34" t="s">
        <v>49</v>
      </c>
      <c r="C11" s="49" t="s">
        <v>50</v>
      </c>
      <c r="D11" s="49" t="s">
        <v>10</v>
      </c>
      <c r="E11" s="49">
        <f>IF(D11="","",VLOOKUP(D11,'JAVA UTIL'!$A$2:$B$4,2,FALSE))</f>
        <v>1</v>
      </c>
      <c r="F11" s="49">
        <f>E11*'JAVA UTIL'!D18</f>
        <v>5</v>
      </c>
      <c r="G11" s="13" t="s">
        <v>51</v>
      </c>
      <c r="H11" s="9" t="s">
        <v>10</v>
      </c>
      <c r="I11" s="9">
        <f>IF(H11="","",VLOOKUP(H11,'JAVA UTIL'!$A$2:$B$4,2,FALSE))</f>
        <v>1</v>
      </c>
      <c r="J11" s="9">
        <f>I11*'JAVA UTIL'!F18</f>
        <v>10</v>
      </c>
      <c r="K11" s="14" t="s">
        <v>52</v>
      </c>
      <c r="L11" s="10" t="s">
        <v>10</v>
      </c>
      <c r="M11" s="10">
        <f>IF(L11="","",VLOOKUP(L11,'JAVA UTIL'!$A$2:$B$4,2,FALSE))</f>
        <v>1</v>
      </c>
      <c r="N11" s="10">
        <f>M11*'JAVA UTIL'!H18</f>
        <v>15</v>
      </c>
    </row>
    <row r="12" spans="1:14" ht="106.5">
      <c r="A12" s="68" t="s">
        <v>53</v>
      </c>
      <c r="B12" s="35" t="s">
        <v>54</v>
      </c>
      <c r="C12" s="15" t="s">
        <v>55</v>
      </c>
      <c r="D12" s="8" t="s">
        <v>10</v>
      </c>
      <c r="E12" s="8">
        <f>IF(D12="","",VLOOKUP(D12,'JAVA UTIL'!$A$2:$B$4,2,FALSE))</f>
        <v>1</v>
      </c>
      <c r="F12" s="8">
        <f>E12*'JAVA UTIL'!D19</f>
        <v>10</v>
      </c>
      <c r="G12" s="13" t="s">
        <v>56</v>
      </c>
      <c r="H12" s="9" t="s">
        <v>10</v>
      </c>
      <c r="I12" s="9">
        <f>IF(H12="","",VLOOKUP(H12,'JAVA UTIL'!$A$2:$B$4,2,FALSE))</f>
        <v>1</v>
      </c>
      <c r="J12" s="9">
        <f>I12*'JAVA UTIL'!F19</f>
        <v>15</v>
      </c>
      <c r="K12" s="14" t="s">
        <v>57</v>
      </c>
      <c r="L12" s="10" t="s">
        <v>10</v>
      </c>
      <c r="M12" s="10">
        <f>IF(L12="","",VLOOKUP(L12,'JAVA UTIL'!$A$2:$B$4,2,FALSE))</f>
        <v>1</v>
      </c>
      <c r="N12" s="10">
        <f>M12*'JAVA UTIL'!H19</f>
        <v>15</v>
      </c>
    </row>
    <row r="13" spans="1:14" ht="30.75">
      <c r="A13" s="68" t="s">
        <v>58</v>
      </c>
      <c r="B13" s="36" t="s">
        <v>59</v>
      </c>
      <c r="C13" s="16" t="s">
        <v>60</v>
      </c>
      <c r="D13" s="8" t="s">
        <v>10</v>
      </c>
      <c r="E13" s="8">
        <f>IF(D13="","",VLOOKUP(D13,'JAVA UTIL'!$A$2:$B$4,2,FALSE))</f>
        <v>1</v>
      </c>
      <c r="F13" s="8">
        <f>E13*'JAVA UTIL'!D20</f>
        <v>5</v>
      </c>
      <c r="G13" s="17" t="s">
        <v>61</v>
      </c>
      <c r="H13" s="9" t="s">
        <v>10</v>
      </c>
      <c r="I13" s="9">
        <f>IF(H13="","",VLOOKUP(H13,'JAVA UTIL'!$A$2:$B$4,2,FALSE))</f>
        <v>1</v>
      </c>
      <c r="J13" s="9">
        <f>I13*'JAVA UTIL'!F20</f>
        <v>10</v>
      </c>
      <c r="K13" s="18" t="s">
        <v>62</v>
      </c>
      <c r="L13" s="10" t="s">
        <v>10</v>
      </c>
      <c r="M13" s="10">
        <f>IF(L13="","",VLOOKUP(L13,'JAVA UTIL'!$A$2:$B$4,2,FALSE))</f>
        <v>1</v>
      </c>
      <c r="N13" s="10">
        <f>M13*'JAVA UTIL'!H20</f>
        <v>15</v>
      </c>
    </row>
    <row r="14" spans="1:14" ht="137.25">
      <c r="A14" s="3" t="s">
        <v>63</v>
      </c>
      <c r="B14" s="33" t="s">
        <v>64</v>
      </c>
      <c r="C14" s="49" t="s">
        <v>65</v>
      </c>
      <c r="D14" s="49" t="s">
        <v>10</v>
      </c>
      <c r="E14" s="49">
        <f>IF(D14="","",VLOOKUP(D14,'JAVA UTIL'!$A$2:$B$4,2,FALSE))</f>
        <v>1</v>
      </c>
      <c r="F14" s="49">
        <f>E14*'JAVA UTIL'!D21</f>
        <v>5</v>
      </c>
      <c r="G14" s="9" t="s">
        <v>66</v>
      </c>
      <c r="H14" s="9" t="s">
        <v>10</v>
      </c>
      <c r="I14" s="9">
        <f>IF(H14="","",VLOOKUP(H14,'JAVA UTIL'!$A$2:$B$4,2,FALSE))</f>
        <v>1</v>
      </c>
      <c r="J14" s="9">
        <f>I14*'JAVA UTIL'!F21</f>
        <v>10</v>
      </c>
      <c r="K14" s="10" t="s">
        <v>67</v>
      </c>
      <c r="L14" s="10" t="s">
        <v>10</v>
      </c>
      <c r="M14" s="10">
        <f>IF(L14="","",VLOOKUP(L14,'JAVA UTIL'!$A$2:$B$4,2,FALSE))</f>
        <v>1</v>
      </c>
      <c r="N14" s="10">
        <f>M14*'JAVA UTIL'!H21</f>
        <v>15</v>
      </c>
    </row>
    <row r="15" spans="1:14" ht="167.25">
      <c r="A15" s="3" t="s">
        <v>68</v>
      </c>
      <c r="B15" s="35" t="s">
        <v>69</v>
      </c>
      <c r="C15" s="54" t="s">
        <v>70</v>
      </c>
      <c r="D15" s="49" t="s">
        <v>10</v>
      </c>
      <c r="E15" s="49">
        <f>IF(D15="","",VLOOKUP(D15,'JAVA UTIL'!$A$2:$B$4,2,FALSE))</f>
        <v>1</v>
      </c>
      <c r="F15" s="49">
        <f>E15*'JAVA UTIL'!D22</f>
        <v>5</v>
      </c>
      <c r="G15" s="13" t="s">
        <v>71</v>
      </c>
      <c r="H15" s="9" t="s">
        <v>10</v>
      </c>
      <c r="I15" s="9">
        <f>IF(H15="","",VLOOKUP(H15,'JAVA UTIL'!$A$2:$B$4,2,FALSE))</f>
        <v>1</v>
      </c>
      <c r="J15" s="9">
        <f>I15*'JAVA UTIL'!F22</f>
        <v>10</v>
      </c>
      <c r="K15" s="14" t="s">
        <v>72</v>
      </c>
      <c r="L15" s="10" t="s">
        <v>10</v>
      </c>
      <c r="M15" s="10">
        <f>IF(L15="","",VLOOKUP(L15,'JAVA UTIL'!$A$2:$B$4,2,FALSE))</f>
        <v>1</v>
      </c>
      <c r="N15" s="10">
        <f>M15*'JAVA UTIL'!H22</f>
        <v>15</v>
      </c>
    </row>
    <row r="16" spans="1:14" ht="60.75">
      <c r="A16" s="68" t="s">
        <v>73</v>
      </c>
      <c r="B16" s="37" t="s">
        <v>74</v>
      </c>
      <c r="C16" s="49" t="s">
        <v>75</v>
      </c>
      <c r="D16" s="49" t="s">
        <v>10</v>
      </c>
      <c r="E16" s="49">
        <f>IF(D16="","",VLOOKUP(D16,'JAVA UTIL'!$A$2:$B$4,2,FALSE))</f>
        <v>1</v>
      </c>
      <c r="F16" s="49">
        <f>E16*'JAVA UTIL'!D23</f>
        <v>5</v>
      </c>
      <c r="G16" s="49" t="s">
        <v>76</v>
      </c>
      <c r="H16" s="49" t="s">
        <v>10</v>
      </c>
      <c r="I16" s="49">
        <f>IF(H16="","",VLOOKUP(H16,'JAVA UTIL'!$A$2:$B$4,2,FALSE))</f>
        <v>1</v>
      </c>
      <c r="J16" s="49">
        <f>I16*'JAVA UTIL'!F23</f>
        <v>10</v>
      </c>
      <c r="K16" s="10" t="s">
        <v>77</v>
      </c>
      <c r="L16" s="10" t="s">
        <v>10</v>
      </c>
      <c r="M16" s="10">
        <f>IF(L16="","",VLOOKUP(L16,'JAVA UTIL'!$A$2:$B$4,2,FALSE))</f>
        <v>1</v>
      </c>
      <c r="N16" s="10">
        <f>M16*'JAVA UTIL'!H23</f>
        <v>15</v>
      </c>
    </row>
    <row r="17" spans="1:15" ht="45.75">
      <c r="A17" s="3" t="s">
        <v>78</v>
      </c>
      <c r="B17" s="38" t="s">
        <v>79</v>
      </c>
      <c r="C17" s="49" t="s">
        <v>75</v>
      </c>
      <c r="D17" s="49" t="s">
        <v>10</v>
      </c>
      <c r="E17" s="49">
        <f>IF(D17="","",VLOOKUP(D17,'JAVA UTIL'!$A$2:$B$4,2,FALSE))</f>
        <v>1</v>
      </c>
      <c r="F17" s="49">
        <f>E17*'JAVA UTIL'!D24</f>
        <v>5</v>
      </c>
      <c r="G17" s="49" t="s">
        <v>80</v>
      </c>
      <c r="H17" s="49" t="s">
        <v>10</v>
      </c>
      <c r="I17" s="49">
        <f>IF(H17="","",VLOOKUP(H17,'JAVA UTIL'!$A$2:$B$4,2,FALSE))</f>
        <v>1</v>
      </c>
      <c r="J17" s="49">
        <f>I17*'JAVA UTIL'!F24</f>
        <v>10</v>
      </c>
      <c r="K17" s="10" t="s">
        <v>81</v>
      </c>
      <c r="L17" s="10" t="s">
        <v>10</v>
      </c>
      <c r="M17" s="10">
        <f>IF(L17="","",VLOOKUP(L17,'JAVA UTIL'!$A$2:$B$4,2,FALSE))</f>
        <v>1</v>
      </c>
      <c r="N17" s="10">
        <f>M17*'JAVA UTIL'!H24</f>
        <v>15</v>
      </c>
    </row>
    <row r="18" spans="1:15" ht="76.5">
      <c r="A18" s="3" t="s">
        <v>82</v>
      </c>
      <c r="B18" s="39" t="s">
        <v>83</v>
      </c>
      <c r="C18" s="49" t="s">
        <v>75</v>
      </c>
      <c r="D18" s="49" t="s">
        <v>10</v>
      </c>
      <c r="E18" s="49">
        <f>IF(D18="","",VLOOKUP(D18,'JAVA UTIL'!$A$2:$B$4,2,FALSE))</f>
        <v>1</v>
      </c>
      <c r="F18" s="49">
        <f>E18*'JAVA UTIL'!D25</f>
        <v>5</v>
      </c>
      <c r="G18" s="49" t="s">
        <v>84</v>
      </c>
      <c r="H18" s="49" t="s">
        <v>10</v>
      </c>
      <c r="I18" s="49">
        <f>IF(H18="","",VLOOKUP(H18,'JAVA UTIL'!$A$2:$B$4,2,FALSE))</f>
        <v>1</v>
      </c>
      <c r="J18" s="49">
        <f>I18*'JAVA UTIL'!F25</f>
        <v>10</v>
      </c>
      <c r="K18" s="49" t="s">
        <v>85</v>
      </c>
      <c r="L18" s="49" t="s">
        <v>10</v>
      </c>
      <c r="M18" s="49">
        <f>IF(L18="","",VLOOKUP(L18,'JAVA UTIL'!$A$2:$B$4,2,FALSE))</f>
        <v>1</v>
      </c>
      <c r="N18" s="49">
        <f>M18*'JAVA UTIL'!H25</f>
        <v>15</v>
      </c>
    </row>
    <row r="19" spans="1:15" ht="76.5">
      <c r="A19" s="3" t="s">
        <v>86</v>
      </c>
      <c r="B19" s="39" t="s">
        <v>87</v>
      </c>
      <c r="C19" s="49" t="s">
        <v>75</v>
      </c>
      <c r="D19" s="49" t="s">
        <v>10</v>
      </c>
      <c r="E19" s="49">
        <f>IF(D19="","",VLOOKUP(D19,'JAVA UTIL'!$A$2:$B$4,2,FALSE))</f>
        <v>1</v>
      </c>
      <c r="F19" s="49">
        <f>E19*'JAVA UTIL'!D26</f>
        <v>5</v>
      </c>
      <c r="G19" s="49" t="s">
        <v>88</v>
      </c>
      <c r="H19" s="49" t="s">
        <v>10</v>
      </c>
      <c r="I19" s="49">
        <f>IF(H19="","",VLOOKUP(H19,'JAVA UTIL'!$A$2:$B$4,2,FALSE))</f>
        <v>1</v>
      </c>
      <c r="J19" s="49">
        <f>I19*'JAVA UTIL'!F26</f>
        <v>10</v>
      </c>
      <c r="K19" s="49" t="s">
        <v>89</v>
      </c>
      <c r="L19" s="49" t="s">
        <v>10</v>
      </c>
      <c r="M19" s="49">
        <f>IF(L19="","",VLOOKUP(L19,'JAVA UTIL'!$A$2:$B$4,2,FALSE))</f>
        <v>1</v>
      </c>
      <c r="N19" s="49">
        <f>M19*'JAVA UTIL'!H26</f>
        <v>15</v>
      </c>
    </row>
    <row r="20" spans="1:15" ht="30.75">
      <c r="A20" s="3" t="s">
        <v>90</v>
      </c>
      <c r="B20" s="39" t="s">
        <v>91</v>
      </c>
      <c r="C20" s="16" t="s">
        <v>92</v>
      </c>
      <c r="D20" s="16" t="s">
        <v>10</v>
      </c>
      <c r="E20" s="16">
        <f>IF(D20="","",VLOOKUP(D20,'JAVA UTIL'!$A$2:$B$4,2,FALSE))</f>
        <v>1</v>
      </c>
      <c r="F20" s="16">
        <f>E20*'JAVA UTIL'!D27</f>
        <v>5</v>
      </c>
      <c r="G20" s="16" t="s">
        <v>93</v>
      </c>
      <c r="H20" s="16" t="s">
        <v>10</v>
      </c>
      <c r="I20" s="16">
        <f>IF(H20="","",VLOOKUP(H20,'JAVA UTIL'!$A$2:$B$4,2,FALSE))</f>
        <v>1</v>
      </c>
      <c r="J20" s="16">
        <f>I20*'JAVA UTIL'!F27</f>
        <v>10</v>
      </c>
      <c r="K20" s="16" t="s">
        <v>94</v>
      </c>
      <c r="L20" s="16" t="s">
        <v>10</v>
      </c>
      <c r="M20" s="16">
        <f>IF(L20="","",VLOOKUP(L20,'JAVA UTIL'!$A$2:$B$4,2,FALSE))</f>
        <v>1</v>
      </c>
      <c r="N20" s="16">
        <f>M20*'JAVA UTIL'!H27</f>
        <v>15</v>
      </c>
    </row>
    <row r="21" spans="1:15" ht="30.75">
      <c r="A21" s="3" t="s">
        <v>95</v>
      </c>
      <c r="B21" s="39" t="s">
        <v>96</v>
      </c>
      <c r="C21" s="16" t="s">
        <v>92</v>
      </c>
      <c r="D21" s="16" t="s">
        <v>10</v>
      </c>
      <c r="E21" s="16">
        <f>IF(D21="","",VLOOKUP(D21,'JAVA UTIL'!$A$2:$B$4,2,FALSE))</f>
        <v>1</v>
      </c>
      <c r="F21" s="16">
        <f>E21*'JAVA UTIL'!D28</f>
        <v>5</v>
      </c>
      <c r="G21" s="16" t="s">
        <v>93</v>
      </c>
      <c r="H21" s="16" t="s">
        <v>10</v>
      </c>
      <c r="I21" s="16">
        <f>IF(H21="","",VLOOKUP(H21,'JAVA UTIL'!$A$2:$B$4,2,FALSE))</f>
        <v>1</v>
      </c>
      <c r="J21" s="16">
        <f>I21*'JAVA UTIL'!F28</f>
        <v>10</v>
      </c>
      <c r="K21" s="16" t="s">
        <v>97</v>
      </c>
      <c r="L21" s="16" t="s">
        <v>10</v>
      </c>
      <c r="M21" s="16">
        <f>IF(L21="","",VLOOKUP(L21,'JAVA UTIL'!$A$2:$B$4,2,FALSE))</f>
        <v>1</v>
      </c>
      <c r="N21" s="16">
        <f>M21*'JAVA UTIL'!H28</f>
        <v>15</v>
      </c>
    </row>
    <row r="22" spans="1:15" ht="30.75">
      <c r="A22" s="3" t="s">
        <v>98</v>
      </c>
      <c r="B22" s="39" t="s">
        <v>99</v>
      </c>
      <c r="C22" s="49" t="s">
        <v>75</v>
      </c>
      <c r="D22" s="49" t="s">
        <v>10</v>
      </c>
      <c r="E22" s="49">
        <f>IF(D22="","",VLOOKUP(D22,'JAVA UTIL'!$A$2:$B$4,2,FALSE))</f>
        <v>1</v>
      </c>
      <c r="F22" s="49">
        <f>E22*'JAVA UTIL'!D29</f>
        <v>5</v>
      </c>
      <c r="G22" s="16" t="s">
        <v>93</v>
      </c>
      <c r="H22" s="16" t="s">
        <v>10</v>
      </c>
      <c r="I22" s="16">
        <f>IF(H22="","",VLOOKUP(H22,'JAVA UTIL'!$A$2:$B$4,2,FALSE))</f>
        <v>1</v>
      </c>
      <c r="J22" s="16">
        <f>I22*'JAVA UTIL'!F29</f>
        <v>10</v>
      </c>
      <c r="K22" s="16" t="s">
        <v>100</v>
      </c>
      <c r="L22" s="16" t="s">
        <v>10</v>
      </c>
      <c r="M22" s="16">
        <f>IF(L22="","",VLOOKUP(L22,'JAVA UTIL'!$A$2:$B$4,2,FALSE))</f>
        <v>1</v>
      </c>
      <c r="N22" s="16">
        <f>M22*'JAVA UTIL'!H29</f>
        <v>15</v>
      </c>
    </row>
    <row r="23" spans="1:15" ht="30.75">
      <c r="A23" s="3" t="s">
        <v>101</v>
      </c>
      <c r="B23" s="39" t="s">
        <v>102</v>
      </c>
      <c r="C23" s="49" t="s">
        <v>75</v>
      </c>
      <c r="D23" s="49" t="s">
        <v>10</v>
      </c>
      <c r="E23" s="49">
        <f>IF(D23="","",VLOOKUP(D23,'JAVA UTIL'!$A$2:$B$4,2,FALSE))</f>
        <v>1</v>
      </c>
      <c r="F23" s="49">
        <f>E23*'JAVA UTIL'!D30</f>
        <v>5</v>
      </c>
      <c r="G23" s="49" t="s">
        <v>75</v>
      </c>
      <c r="H23" s="49" t="s">
        <v>10</v>
      </c>
      <c r="I23" s="49">
        <f>IF(H23="","",VLOOKUP(H23,'JAVA UTIL'!$A$2:$B$4,2,FALSE))</f>
        <v>1</v>
      </c>
      <c r="J23" s="49">
        <f>I23*'JAVA UTIL'!F30</f>
        <v>10</v>
      </c>
      <c r="K23" s="16" t="s">
        <v>103</v>
      </c>
      <c r="L23" s="16" t="s">
        <v>10</v>
      </c>
      <c r="M23" s="16">
        <f>IF(L23="","",VLOOKUP(L23,'JAVA UTIL'!$A$2:$B$4,2,FALSE))</f>
        <v>1</v>
      </c>
      <c r="N23" s="16">
        <f>M23*'JAVA UTIL'!H30</f>
        <v>15</v>
      </c>
    </row>
    <row r="24" spans="1:15" ht="15">
      <c r="B24" s="2" t="s">
        <v>104</v>
      </c>
      <c r="C24" s="20"/>
      <c r="D24" s="20"/>
      <c r="E24" s="20"/>
      <c r="F24" s="8" t="str">
        <f>IF(D24="","",VLOOKUP(D24,'JAVA UTIL'!$A$2:$B$4,2,FALSE))</f>
        <v/>
      </c>
      <c r="G24" s="21"/>
      <c r="H24" s="21"/>
      <c r="I24" s="21"/>
      <c r="J24" s="21"/>
      <c r="K24" s="22"/>
      <c r="L24" s="22"/>
      <c r="M24" s="10"/>
      <c r="N24" s="10"/>
      <c r="O24" s="69"/>
    </row>
    <row r="25" spans="1:15" ht="91.5">
      <c r="A25" s="68" t="s">
        <v>105</v>
      </c>
      <c r="B25" s="28" t="s">
        <v>106</v>
      </c>
      <c r="C25" s="8" t="s">
        <v>107</v>
      </c>
      <c r="D25" s="8" t="s">
        <v>10</v>
      </c>
      <c r="E25" s="8">
        <f>IF(D25="","",VLOOKUP(D25,'JAVA UTIL'!$A$2:$B$4,2,FALSE))</f>
        <v>1</v>
      </c>
      <c r="F25" s="8">
        <f>E25*'JAVA UTIL'!D31</f>
        <v>5</v>
      </c>
      <c r="G25" s="9" t="s">
        <v>108</v>
      </c>
      <c r="H25" s="9" t="s">
        <v>10</v>
      </c>
      <c r="I25" s="9">
        <f>IF(H25="","",VLOOKUP(H25,'JAVA UTIL'!$A$2:$B$4,2,FALSE))</f>
        <v>1</v>
      </c>
      <c r="J25" s="9">
        <f>I25*'JAVA UTIL'!F31</f>
        <v>15</v>
      </c>
      <c r="K25" s="10" t="s">
        <v>109</v>
      </c>
      <c r="L25" s="10" t="s">
        <v>10</v>
      </c>
      <c r="M25" s="10">
        <f>IF(L25="","",VLOOKUP(L25,'JAVA UTIL'!$A$2:$B$4,2,FALSE))</f>
        <v>1</v>
      </c>
      <c r="N25" s="10">
        <f>M25*'JAVA UTIL'!H31</f>
        <v>15</v>
      </c>
    </row>
    <row r="26" spans="1:15" ht="91.5">
      <c r="A26" s="68" t="s">
        <v>110</v>
      </c>
      <c r="B26" s="28" t="s">
        <v>111</v>
      </c>
      <c r="C26" s="8" t="s">
        <v>112</v>
      </c>
      <c r="D26" s="8" t="s">
        <v>10</v>
      </c>
      <c r="E26" s="8">
        <f>IF(D26="","",VLOOKUP(D26,'JAVA UTIL'!$A$2:$B$4,2,FALSE))</f>
        <v>1</v>
      </c>
      <c r="F26" s="8">
        <f>E26*'JAVA UTIL'!D32</f>
        <v>5</v>
      </c>
      <c r="G26" s="9" t="s">
        <v>113</v>
      </c>
      <c r="H26" s="9" t="s">
        <v>10</v>
      </c>
      <c r="I26" s="9">
        <f>IF(H26="","",VLOOKUP(H26,'JAVA UTIL'!$A$2:$B$4,2,FALSE))</f>
        <v>1</v>
      </c>
      <c r="J26" s="9">
        <f>I26*'JAVA UTIL'!F32</f>
        <v>15</v>
      </c>
      <c r="K26" s="10" t="s">
        <v>114</v>
      </c>
      <c r="L26" s="10" t="s">
        <v>10</v>
      </c>
      <c r="M26" s="10">
        <f>IF(L26="","",VLOOKUP(L26,'JAVA UTIL'!$A$2:$B$4,2,FALSE))</f>
        <v>1</v>
      </c>
      <c r="N26" s="10">
        <f>M26*'JAVA UTIL'!H32</f>
        <v>15</v>
      </c>
    </row>
    <row r="27" spans="1:15" ht="106.5">
      <c r="A27" s="68" t="s">
        <v>115</v>
      </c>
      <c r="B27" s="28" t="s">
        <v>116</v>
      </c>
      <c r="C27" s="8" t="s">
        <v>117</v>
      </c>
      <c r="D27" s="8" t="s">
        <v>10</v>
      </c>
      <c r="E27" s="8">
        <f>IF(D27="","",VLOOKUP(D27,'JAVA UTIL'!$A$2:$B$4,2,FALSE))</f>
        <v>1</v>
      </c>
      <c r="F27" s="8">
        <f>E27*'JAVA UTIL'!D33</f>
        <v>5</v>
      </c>
      <c r="G27" s="9" t="s">
        <v>118</v>
      </c>
      <c r="H27" s="9" t="s">
        <v>10</v>
      </c>
      <c r="I27" s="9">
        <f>IF(H27="","",VLOOKUP(H27,'JAVA UTIL'!$A$2:$B$4,2,FALSE))</f>
        <v>1</v>
      </c>
      <c r="J27" s="9">
        <f>I27*'JAVA UTIL'!F33</f>
        <v>15</v>
      </c>
      <c r="K27" s="10" t="s">
        <v>119</v>
      </c>
      <c r="L27" s="10" t="s">
        <v>10</v>
      </c>
      <c r="M27" s="10">
        <f>IF(L27="","",VLOOKUP(L27,'JAVA UTIL'!$A$2:$B$4,2,FALSE))</f>
        <v>1</v>
      </c>
      <c r="N27" s="10">
        <f>M27*'JAVA UTIL'!H33</f>
        <v>15</v>
      </c>
    </row>
    <row r="28" spans="1:15" ht="60.75">
      <c r="A28" s="68" t="s">
        <v>120</v>
      </c>
      <c r="B28" s="28" t="s">
        <v>121</v>
      </c>
      <c r="C28" s="8" t="s">
        <v>122</v>
      </c>
      <c r="D28" s="8" t="s">
        <v>10</v>
      </c>
      <c r="E28" s="8">
        <f>IF(D28="","",VLOOKUP(D28,'JAVA UTIL'!$A$2:$B$4,2,FALSE))</f>
        <v>1</v>
      </c>
      <c r="F28" s="8">
        <f>E28*'JAVA UTIL'!D34</f>
        <v>5</v>
      </c>
      <c r="G28" s="9" t="s">
        <v>123</v>
      </c>
      <c r="H28" s="9" t="s">
        <v>10</v>
      </c>
      <c r="I28" s="9">
        <f>IF(H28="","",VLOOKUP(H28,'JAVA UTIL'!$A$2:$B$4,2,FALSE))</f>
        <v>1</v>
      </c>
      <c r="J28" s="9">
        <f>I28*'JAVA UTIL'!F34</f>
        <v>15</v>
      </c>
      <c r="K28" s="10" t="s">
        <v>124</v>
      </c>
      <c r="L28" s="10" t="s">
        <v>10</v>
      </c>
      <c r="M28" s="10">
        <f>IF(L28="","",VLOOKUP(L28,'JAVA UTIL'!$A$2:$B$4,2,FALSE))</f>
        <v>1</v>
      </c>
      <c r="N28" s="10">
        <f>M28*'JAVA UTIL'!H34</f>
        <v>15</v>
      </c>
    </row>
    <row r="29" spans="1:15" ht="106.5">
      <c r="A29" s="68" t="s">
        <v>125</v>
      </c>
      <c r="B29" s="28" t="s">
        <v>126</v>
      </c>
      <c r="C29" s="8" t="s">
        <v>127</v>
      </c>
      <c r="D29" s="8" t="s">
        <v>10</v>
      </c>
      <c r="E29" s="8">
        <f>IF(D29="","",VLOOKUP(D29,'JAVA UTIL'!$A$2:$B$4,2,FALSE))</f>
        <v>1</v>
      </c>
      <c r="F29" s="8">
        <f>E29*'JAVA UTIL'!D35</f>
        <v>5</v>
      </c>
      <c r="G29" s="9" t="s">
        <v>128</v>
      </c>
      <c r="H29" s="9" t="s">
        <v>10</v>
      </c>
      <c r="I29" s="9">
        <f>IF(H29="","",VLOOKUP(H29,'JAVA UTIL'!$A$2:$B$4,2,FALSE))</f>
        <v>1</v>
      </c>
      <c r="J29" s="9">
        <f>I29*'JAVA UTIL'!F35</f>
        <v>15</v>
      </c>
      <c r="K29" s="10" t="s">
        <v>129</v>
      </c>
      <c r="L29" s="10" t="s">
        <v>10</v>
      </c>
      <c r="M29" s="10">
        <f>IF(L29="","",VLOOKUP(L29,'JAVA UTIL'!$A$2:$B$4,2,FALSE))</f>
        <v>1</v>
      </c>
      <c r="N29" s="10">
        <f>M29*'JAVA UTIL'!H35</f>
        <v>15</v>
      </c>
    </row>
    <row r="30" spans="1:15" ht="30.75">
      <c r="B30" s="2" t="s">
        <v>130</v>
      </c>
      <c r="C30" s="12"/>
      <c r="D30" s="12"/>
      <c r="E30" s="12"/>
      <c r="F30" s="8" t="str">
        <f>IF(D30="","",VLOOKUP(D30,'JAVA UTIL'!$A$2:$B$4,2,FALSE))</f>
        <v/>
      </c>
      <c r="G30" s="13"/>
      <c r="H30" s="13"/>
      <c r="I30" s="13"/>
      <c r="J30" s="13"/>
      <c r="K30" s="14"/>
      <c r="L30" s="14"/>
      <c r="M30" s="10"/>
      <c r="N30" s="10"/>
    </row>
    <row r="31" spans="1:15" ht="106.5">
      <c r="A31" s="68" t="s">
        <v>131</v>
      </c>
      <c r="B31" s="26" t="s">
        <v>132</v>
      </c>
      <c r="C31" s="12" t="s">
        <v>133</v>
      </c>
      <c r="D31" s="12" t="s">
        <v>10</v>
      </c>
      <c r="E31" s="12">
        <f>IF(D31="","",VLOOKUP(D31,'JAVA UTIL'!$A$2:$B$4,2,FALSE))</f>
        <v>1</v>
      </c>
      <c r="F31" s="8">
        <f>E31*'JAVA UTIL'!D36</f>
        <v>5</v>
      </c>
      <c r="G31" s="13" t="s">
        <v>134</v>
      </c>
      <c r="H31" s="9" t="s">
        <v>10</v>
      </c>
      <c r="I31" s="9">
        <f>IF(H31="","",VLOOKUP(H31,'JAVA UTIL'!$A$2:$B$4,2,FALSE))</f>
        <v>1</v>
      </c>
      <c r="J31" s="9">
        <f>I31*'JAVA UTIL'!F36</f>
        <v>15</v>
      </c>
      <c r="K31" s="14" t="s">
        <v>135</v>
      </c>
      <c r="L31" s="10" t="s">
        <v>10</v>
      </c>
      <c r="M31" s="10">
        <f>IF(L31="","",VLOOKUP(L31,'JAVA UTIL'!$A$2:$B$4,2,FALSE))</f>
        <v>1</v>
      </c>
      <c r="N31" s="10">
        <f>M31*'JAVA UTIL'!H36</f>
        <v>15</v>
      </c>
    </row>
    <row r="32" spans="1:15" ht="76.5">
      <c r="A32" s="68" t="s">
        <v>136</v>
      </c>
      <c r="B32" s="27" t="s">
        <v>137</v>
      </c>
      <c r="C32" s="12" t="s">
        <v>138</v>
      </c>
      <c r="D32" s="12" t="s">
        <v>10</v>
      </c>
      <c r="E32" s="12">
        <f>IF(D32="","",VLOOKUP(D32,'JAVA UTIL'!$A$2:$B$4,2,FALSE))</f>
        <v>1</v>
      </c>
      <c r="F32" s="8">
        <f>E32*'JAVA UTIL'!D37</f>
        <v>5</v>
      </c>
      <c r="G32" s="13" t="s">
        <v>139</v>
      </c>
      <c r="H32" s="9" t="s">
        <v>10</v>
      </c>
      <c r="I32" s="9">
        <f>IF(H32="","",VLOOKUP(H32,'JAVA UTIL'!$A$2:$B$4,2,FALSE))</f>
        <v>1</v>
      </c>
      <c r="J32" s="9">
        <f>I32*'JAVA UTIL'!F37</f>
        <v>15</v>
      </c>
      <c r="K32" s="14" t="s">
        <v>140</v>
      </c>
      <c r="L32" s="10" t="s">
        <v>10</v>
      </c>
      <c r="M32" s="10">
        <f>IF(L32="","",VLOOKUP(L32,'JAVA UTIL'!$A$2:$B$4,2,FALSE))</f>
        <v>1</v>
      </c>
      <c r="N32" s="10">
        <f>M32*'JAVA UTIL'!H37</f>
        <v>15</v>
      </c>
    </row>
    <row r="33" spans="1:14" ht="106.5">
      <c r="A33" s="68" t="s">
        <v>141</v>
      </c>
      <c r="B33" s="26" t="s">
        <v>142</v>
      </c>
      <c r="C33" s="8" t="s">
        <v>143</v>
      </c>
      <c r="D33" s="12" t="s">
        <v>10</v>
      </c>
      <c r="E33" s="12">
        <f>IF(D33="","",VLOOKUP(D33,'JAVA UTIL'!$A$2:$B$4,2,FALSE))</f>
        <v>1</v>
      </c>
      <c r="F33" s="8">
        <f>E33*'JAVA UTIL'!D38</f>
        <v>5</v>
      </c>
      <c r="G33" s="9" t="s">
        <v>144</v>
      </c>
      <c r="H33" s="9" t="s">
        <v>10</v>
      </c>
      <c r="I33" s="9">
        <f>IF(H33="","",VLOOKUP(H33,'JAVA UTIL'!$A$2:$B$4,2,FALSE))</f>
        <v>1</v>
      </c>
      <c r="J33" s="9">
        <f>I33*'JAVA UTIL'!F38</f>
        <v>15</v>
      </c>
      <c r="K33" s="10" t="s">
        <v>145</v>
      </c>
      <c r="L33" s="10" t="s">
        <v>10</v>
      </c>
      <c r="M33" s="10">
        <f>IF(L33="","",VLOOKUP(L33,'JAVA UTIL'!$A$2:$B$4,2,FALSE))</f>
        <v>1</v>
      </c>
      <c r="N33" s="10">
        <f>M33*'JAVA UTIL'!H38</f>
        <v>15</v>
      </c>
    </row>
    <row r="34" spans="1:14" ht="91.5">
      <c r="A34" s="68" t="s">
        <v>146</v>
      </c>
      <c r="B34" s="26" t="s">
        <v>147</v>
      </c>
      <c r="C34" s="8" t="s">
        <v>148</v>
      </c>
      <c r="D34" s="12" t="s">
        <v>10</v>
      </c>
      <c r="E34" s="12">
        <f>IF(D34="","",VLOOKUP(D34,'JAVA UTIL'!$A$2:$B$4,2,FALSE))</f>
        <v>1</v>
      </c>
      <c r="F34" s="8">
        <f>E34*'JAVA UTIL'!D39</f>
        <v>5</v>
      </c>
      <c r="G34" s="9" t="s">
        <v>149</v>
      </c>
      <c r="H34" s="9" t="s">
        <v>10</v>
      </c>
      <c r="I34" s="9">
        <f>IF(H34="","",VLOOKUP(H34,'JAVA UTIL'!$A$2:$B$4,2,FALSE))</f>
        <v>1</v>
      </c>
      <c r="J34" s="9">
        <f>I34*'JAVA UTIL'!F39</f>
        <v>15</v>
      </c>
      <c r="K34" s="10" t="s">
        <v>150</v>
      </c>
      <c r="L34" s="10" t="s">
        <v>10</v>
      </c>
      <c r="M34" s="10">
        <f>IF(L34="","",VLOOKUP(L34,'JAVA UTIL'!$A$2:$B$4,2,FALSE))</f>
        <v>1</v>
      </c>
      <c r="N34" s="10">
        <f>M34*'JAVA UTIL'!H39</f>
        <v>15</v>
      </c>
    </row>
    <row r="35" spans="1:14" ht="76.5">
      <c r="A35" s="68" t="s">
        <v>151</v>
      </c>
      <c r="B35" s="26" t="s">
        <v>152</v>
      </c>
      <c r="C35" s="8" t="s">
        <v>153</v>
      </c>
      <c r="D35" s="12" t="s">
        <v>10</v>
      </c>
      <c r="E35" s="12">
        <f>IF(D35="","",VLOOKUP(D35,'JAVA UTIL'!$A$2:$B$4,2,FALSE))</f>
        <v>1</v>
      </c>
      <c r="F35" s="8">
        <f>E35*'JAVA UTIL'!D40</f>
        <v>5</v>
      </c>
      <c r="G35" s="9" t="s">
        <v>154</v>
      </c>
      <c r="H35" s="9" t="s">
        <v>10</v>
      </c>
      <c r="I35" s="9">
        <f>IF(H35="","",VLOOKUP(H35,'JAVA UTIL'!$A$2:$B$4,2,FALSE))</f>
        <v>1</v>
      </c>
      <c r="J35" s="9">
        <f>I35*'JAVA UTIL'!F40</f>
        <v>15</v>
      </c>
      <c r="K35" s="10" t="s">
        <v>155</v>
      </c>
      <c r="L35" s="10" t="s">
        <v>10</v>
      </c>
      <c r="M35" s="10">
        <f>IF(L35="","",VLOOKUP(L35,'JAVA UTIL'!$A$2:$B$4,2,FALSE))</f>
        <v>1</v>
      </c>
      <c r="N35" s="10">
        <f>M35*'JAVA UTIL'!H40</f>
        <v>15</v>
      </c>
    </row>
    <row r="36" spans="1:14" ht="167.25">
      <c r="A36" s="68" t="s">
        <v>156</v>
      </c>
      <c r="B36" s="26" t="s">
        <v>157</v>
      </c>
      <c r="C36" s="8" t="s">
        <v>158</v>
      </c>
      <c r="D36" s="12" t="s">
        <v>10</v>
      </c>
      <c r="E36" s="12">
        <f>IF(D36="","",VLOOKUP(D36,'JAVA UTIL'!$A$2:$B$4,2,FALSE))</f>
        <v>1</v>
      </c>
      <c r="F36" s="8">
        <f>E36*'JAVA UTIL'!D41</f>
        <v>5</v>
      </c>
      <c r="G36" s="9" t="s">
        <v>159</v>
      </c>
      <c r="H36" s="9" t="s">
        <v>10</v>
      </c>
      <c r="I36" s="9">
        <f>IF(H36="","",VLOOKUP(H36,'JAVA UTIL'!$A$2:$B$4,2,FALSE))</f>
        <v>1</v>
      </c>
      <c r="J36" s="9">
        <f>I36*'JAVA UTIL'!F41</f>
        <v>15</v>
      </c>
      <c r="K36" s="10" t="s">
        <v>160</v>
      </c>
      <c r="L36" s="10" t="s">
        <v>10</v>
      </c>
      <c r="M36" s="10">
        <f>IF(L36="","",VLOOKUP(L36,'JAVA UTIL'!$A$2:$B$4,2,FALSE))</f>
        <v>1</v>
      </c>
      <c r="N36" s="10">
        <f>M36*'JAVA UTIL'!H41</f>
        <v>15</v>
      </c>
    </row>
    <row r="37" spans="1:14" ht="183">
      <c r="A37" s="68" t="s">
        <v>161</v>
      </c>
      <c r="B37" s="26" t="s">
        <v>162</v>
      </c>
      <c r="C37" s="8" t="s">
        <v>163</v>
      </c>
      <c r="D37" s="12" t="s">
        <v>10</v>
      </c>
      <c r="E37" s="12">
        <f>IF(D37="","",VLOOKUP(D37,'JAVA UTIL'!$A$2:$B$4,2,FALSE))</f>
        <v>1</v>
      </c>
      <c r="F37" s="8">
        <f>E37*'JAVA UTIL'!D42</f>
        <v>5</v>
      </c>
      <c r="G37" s="9" t="s">
        <v>164</v>
      </c>
      <c r="H37" s="9" t="s">
        <v>10</v>
      </c>
      <c r="I37" s="9">
        <f>IF(H37="","",VLOOKUP(H37,'JAVA UTIL'!$A$2:$B$4,2,FALSE))</f>
        <v>1</v>
      </c>
      <c r="J37" s="9">
        <f>I37*'JAVA UTIL'!F42</f>
        <v>10</v>
      </c>
      <c r="K37" s="10" t="s">
        <v>165</v>
      </c>
      <c r="L37" s="10" t="s">
        <v>10</v>
      </c>
      <c r="M37" s="10">
        <f>IF(L37="","",VLOOKUP(L37,'JAVA UTIL'!$A$2:$B$4,2,FALSE))</f>
        <v>1</v>
      </c>
      <c r="N37" s="10">
        <f>M37*'JAVA UTIL'!H42</f>
        <v>15</v>
      </c>
    </row>
    <row r="38" spans="1:14" ht="60.75">
      <c r="A38" s="68" t="s">
        <v>166</v>
      </c>
      <c r="B38" s="26" t="s">
        <v>167</v>
      </c>
      <c r="C38" s="8" t="s">
        <v>168</v>
      </c>
      <c r="D38" s="12" t="s">
        <v>10</v>
      </c>
      <c r="E38" s="12">
        <f>IF(D38="","",VLOOKUP(D38,'JAVA UTIL'!$A$2:$B$4,2,FALSE))</f>
        <v>1</v>
      </c>
      <c r="F38" s="8">
        <f>E38*'JAVA UTIL'!D43</f>
        <v>5</v>
      </c>
      <c r="G38" s="9" t="s">
        <v>169</v>
      </c>
      <c r="H38" s="9" t="s">
        <v>10</v>
      </c>
      <c r="I38" s="9">
        <f>IF(H38="","",VLOOKUP(H38,'JAVA UTIL'!$A$2:$B$4,2,FALSE))</f>
        <v>1</v>
      </c>
      <c r="J38" s="9">
        <f>I38*'JAVA UTIL'!F43</f>
        <v>10</v>
      </c>
      <c r="K38" s="10" t="s">
        <v>170</v>
      </c>
      <c r="L38" s="10" t="s">
        <v>10</v>
      </c>
      <c r="M38" s="10">
        <f>IF(L38="","",VLOOKUP(L38,'JAVA UTIL'!$A$2:$B$4,2,FALSE))</f>
        <v>1</v>
      </c>
      <c r="N38" s="10">
        <f>M38*'JAVA UTIL'!H43</f>
        <v>15</v>
      </c>
    </row>
    <row r="39" spans="1:14" ht="106.5">
      <c r="A39" s="68" t="s">
        <v>171</v>
      </c>
      <c r="B39" s="26" t="s">
        <v>172</v>
      </c>
      <c r="C39" s="49" t="s">
        <v>173</v>
      </c>
      <c r="D39" s="49" t="s">
        <v>10</v>
      </c>
      <c r="E39" s="49">
        <f>IF(D39="","",VLOOKUP(D39,'JAVA UTIL'!$A$2:$B$4,2,FALSE))</f>
        <v>1</v>
      </c>
      <c r="F39" s="49">
        <f>E39*'JAVA UTIL'!D44</f>
        <v>5</v>
      </c>
      <c r="G39" s="9" t="s">
        <v>174</v>
      </c>
      <c r="H39" s="9" t="s">
        <v>10</v>
      </c>
      <c r="I39" s="9">
        <f>IF(H39="","",VLOOKUP(H39,'JAVA UTIL'!$A$2:$B$4,2,FALSE))</f>
        <v>1</v>
      </c>
      <c r="J39" s="9">
        <f>I39*'JAVA UTIL'!F44</f>
        <v>10</v>
      </c>
      <c r="K39" s="10" t="s">
        <v>175</v>
      </c>
      <c r="L39" s="10" t="s">
        <v>10</v>
      </c>
      <c r="M39" s="10">
        <f>IF(L39="","",VLOOKUP(L39,'JAVA UTIL'!$A$2:$B$4,2,FALSE))</f>
        <v>1</v>
      </c>
      <c r="N39" s="10">
        <f>M39*'JAVA UTIL'!H44</f>
        <v>15</v>
      </c>
    </row>
    <row r="40" spans="1:14" ht="106.5">
      <c r="A40" s="68" t="s">
        <v>176</v>
      </c>
      <c r="B40" s="26" t="s">
        <v>177</v>
      </c>
      <c r="C40" s="49" t="s">
        <v>173</v>
      </c>
      <c r="D40" s="49" t="s">
        <v>10</v>
      </c>
      <c r="E40" s="49">
        <f>IF(D40="","",VLOOKUP(D40,'JAVA UTIL'!$A$2:$B$4,2,FALSE))</f>
        <v>1</v>
      </c>
      <c r="F40" s="49">
        <f>E40*'JAVA UTIL'!D45</f>
        <v>5</v>
      </c>
      <c r="G40" s="9" t="s">
        <v>178</v>
      </c>
      <c r="H40" s="9" t="s">
        <v>10</v>
      </c>
      <c r="I40" s="9">
        <f>IF(H40="","",VLOOKUP(H40,'JAVA UTIL'!$A$2:$B$4,2,FALSE))</f>
        <v>1</v>
      </c>
      <c r="J40" s="9">
        <f>I40*'JAVA UTIL'!F45</f>
        <v>10</v>
      </c>
      <c r="K40" s="10" t="s">
        <v>175</v>
      </c>
      <c r="L40" s="10" t="s">
        <v>10</v>
      </c>
      <c r="M40" s="10">
        <f>IF(L40="","",VLOOKUP(L40,'JAVA UTIL'!$A$2:$B$4,2,FALSE))</f>
        <v>1</v>
      </c>
      <c r="N40" s="10">
        <f>M40*'JAVA UTIL'!H45</f>
        <v>15</v>
      </c>
    </row>
    <row r="41" spans="1:14" ht="213">
      <c r="A41" s="68" t="s">
        <v>179</v>
      </c>
      <c r="B41" s="26" t="s">
        <v>180</v>
      </c>
      <c r="C41" s="53" t="s">
        <v>181</v>
      </c>
      <c r="D41" s="49" t="s">
        <v>10</v>
      </c>
      <c r="E41" s="49">
        <f>IF(D41="","",VLOOKUP(D41,'JAVA UTIL'!$A$2:$B$4,2,FALSE))</f>
        <v>1</v>
      </c>
      <c r="F41" s="49">
        <f>E41*'JAVA UTIL'!D46</f>
        <v>5</v>
      </c>
      <c r="G41" s="51" t="s">
        <v>182</v>
      </c>
      <c r="H41" s="9" t="s">
        <v>10</v>
      </c>
      <c r="I41" s="9">
        <f>IF(H41="","",VLOOKUP(H41,'JAVA UTIL'!$A$2:$B$4,2,FALSE))</f>
        <v>1</v>
      </c>
      <c r="J41" s="9">
        <f>I41*'JAVA UTIL'!F46</f>
        <v>10</v>
      </c>
      <c r="K41" s="10" t="s">
        <v>183</v>
      </c>
      <c r="L41" s="10" t="s">
        <v>10</v>
      </c>
      <c r="M41" s="10">
        <f>IF(L41="","",VLOOKUP(L41,'JAVA UTIL'!$A$2:$B$4,2,FALSE))</f>
        <v>1</v>
      </c>
      <c r="N41" s="10">
        <f>M41*'JAVA UTIL'!H46</f>
        <v>15</v>
      </c>
    </row>
    <row r="42" spans="1:14" s="70" customFormat="1" ht="18.75">
      <c r="E42" s="71"/>
      <c r="F42" s="72">
        <f>(F43*100)/'JAVA UTIL'!D47</f>
        <v>100</v>
      </c>
      <c r="I42" s="73"/>
      <c r="J42" s="72">
        <f>J43*100/'JAVA UTIL'!F47</f>
        <v>100</v>
      </c>
      <c r="N42" s="72">
        <f>N43*100/'JAVA UTIL'!H47</f>
        <v>100</v>
      </c>
    </row>
    <row r="43" spans="1:14" s="70" customFormat="1" ht="15">
      <c r="F43" s="74">
        <f>SUM(F3:F7,F9,F12:F13,F20:F21,F25:F29:F31:F38)</f>
        <v>130</v>
      </c>
      <c r="G43" s="75"/>
      <c r="H43" s="75"/>
      <c r="I43" s="76"/>
      <c r="J43" s="74">
        <f>SUM(J3:J15,J20:J22,J25,J26,J27,J28,J29,J31,J32,J33,J34,J35,J36,J37,J38,J39,J40,J41)</f>
        <v>415</v>
      </c>
      <c r="K43" s="75"/>
      <c r="L43" s="75"/>
      <c r="M43" s="75"/>
      <c r="N43" s="77">
        <f>SUM(N3:N17,N20:N23,N25,N26,N27,N28,N29,N31,N32,N33,N34,N35,N36,N37,N38,N39,N40,N41)</f>
        <v>525</v>
      </c>
    </row>
    <row r="44" spans="1:14" ht="18.75">
      <c r="B44" s="3"/>
      <c r="C44" s="3"/>
      <c r="D44" s="3"/>
      <c r="E44" s="64" t="s">
        <v>184</v>
      </c>
      <c r="F44" s="3"/>
      <c r="G44" s="3"/>
      <c r="H44" s="3"/>
      <c r="I44" s="64" t="s">
        <v>185</v>
      </c>
      <c r="J44" s="48"/>
      <c r="K44" s="3"/>
      <c r="L44" s="3"/>
      <c r="M44" s="64" t="s">
        <v>186</v>
      </c>
      <c r="N44" s="48"/>
    </row>
    <row r="45" spans="1:14" ht="15">
      <c r="B45" s="3"/>
      <c r="C45" s="3"/>
      <c r="D45" s="3"/>
      <c r="E45" s="19" t="s">
        <v>187</v>
      </c>
      <c r="F45" s="48">
        <f>F42*0.7</f>
        <v>70</v>
      </c>
      <c r="G45" s="3"/>
      <c r="H45" s="3"/>
      <c r="I45" s="19" t="s">
        <v>187</v>
      </c>
      <c r="J45" s="48">
        <f>J42*0.7</f>
        <v>70</v>
      </c>
      <c r="K45" s="3"/>
      <c r="L45" s="3"/>
      <c r="M45" s="19" t="s">
        <v>187</v>
      </c>
      <c r="N45" s="48">
        <f>N42*0.7</f>
        <v>70</v>
      </c>
    </row>
    <row r="46" spans="1:14" ht="15">
      <c r="B46" s="25" t="s">
        <v>188</v>
      </c>
      <c r="C46" s="3"/>
      <c r="D46" s="3"/>
      <c r="E46" s="25" t="s">
        <v>189</v>
      </c>
      <c r="F46" s="3">
        <f>(SUM(D47:D54)/D55)*30</f>
        <v>30</v>
      </c>
      <c r="I46" s="25" t="s">
        <v>189</v>
      </c>
      <c r="J46" s="3">
        <f>(SUM(D47:D54)/D55)*30</f>
        <v>30</v>
      </c>
      <c r="K46" s="3"/>
      <c r="L46" s="3"/>
      <c r="M46" s="25" t="s">
        <v>189</v>
      </c>
      <c r="N46" s="3">
        <f>(SUM(D47:D54)/D55)*30</f>
        <v>30</v>
      </c>
    </row>
    <row r="47" spans="1:14">
      <c r="B47" s="46" t="s">
        <v>190</v>
      </c>
      <c r="C47" s="47" t="s">
        <v>10</v>
      </c>
      <c r="D47" s="52">
        <f>IFERROR(VLOOKUP(C47,'JAVA UTIL'!$A$1:$B$4,2,FALSE),"")</f>
        <v>1</v>
      </c>
      <c r="E47" s="59"/>
      <c r="F47" s="60">
        <f>SUM(F45,F46)</f>
        <v>100</v>
      </c>
      <c r="I47" s="59"/>
      <c r="J47" s="60">
        <f>SUM(J45,J46)</f>
        <v>100</v>
      </c>
      <c r="K47" s="3"/>
      <c r="L47" s="3"/>
      <c r="M47" s="59"/>
      <c r="N47" s="60">
        <f>SUM(N45,N46)</f>
        <v>100</v>
      </c>
    </row>
    <row r="48" spans="1:14" ht="15.75" customHeight="1">
      <c r="B48" s="46" t="s">
        <v>191</v>
      </c>
      <c r="C48" s="47" t="s">
        <v>10</v>
      </c>
      <c r="D48" s="52">
        <f>IFERROR(VLOOKUP(C48,'JAVA UTIL'!$A$1:$B$4,2,FALSE),"")</f>
        <v>1</v>
      </c>
      <c r="E48" s="19" t="s">
        <v>192</v>
      </c>
      <c r="F48" s="7">
        <f>(SUM(F8,F10:F11,F14:F19,F22:F23,F39:F41)*6)/'JAVA UTIL'!D48</f>
        <v>6</v>
      </c>
      <c r="I48" s="19" t="s">
        <v>192</v>
      </c>
      <c r="J48" s="7">
        <f>((J16+J17+J18+J19+J23)*6)/'JAVA UTIL'!F48</f>
        <v>6</v>
      </c>
      <c r="M48" s="19" t="s">
        <v>192</v>
      </c>
      <c r="N48" s="7">
        <f>((N18+N19)*6)/'JAVA UTIL'!H48</f>
        <v>6</v>
      </c>
    </row>
    <row r="49" spans="2:14" ht="15.75" customHeight="1">
      <c r="B49" s="46" t="s">
        <v>193</v>
      </c>
      <c r="C49" s="47" t="s">
        <v>10</v>
      </c>
      <c r="D49" s="52">
        <f>IFERROR(VLOOKUP(C49,'JAVA UTIL'!$A$1:$B$4,2,FALSE),"")</f>
        <v>1</v>
      </c>
      <c r="M49" s="7"/>
    </row>
    <row r="50" spans="2:14" ht="15.75" customHeight="1">
      <c r="B50" s="46" t="s">
        <v>194</v>
      </c>
      <c r="C50" s="47" t="s">
        <v>195</v>
      </c>
      <c r="D50" s="52">
        <f>IFERROR(VLOOKUP(C50,'JAVA UTIL'!$A$1:$B$4,2,FALSE),"")</f>
        <v>0</v>
      </c>
      <c r="E50" s="62"/>
      <c r="F50" s="63">
        <f>IF(F47&lt;74,F47+F48,F47)</f>
        <v>100</v>
      </c>
      <c r="I50" s="62"/>
      <c r="J50" s="66">
        <f>IF(J47&lt;74,J47+J48,J47)</f>
        <v>100</v>
      </c>
      <c r="M50" s="62"/>
      <c r="N50" s="7"/>
    </row>
    <row r="51" spans="2:14" ht="15.75" customHeight="1">
      <c r="B51" s="46" t="s">
        <v>196</v>
      </c>
      <c r="C51" s="47" t="s">
        <v>195</v>
      </c>
      <c r="D51" s="52">
        <f>IFERROR(VLOOKUP(C51,'JAVA UTIL'!$A$1:$B$4,2,FALSE),"")</f>
        <v>0</v>
      </c>
      <c r="E51" s="61" t="s">
        <v>197</v>
      </c>
      <c r="F51" s="50">
        <f>(F50*60)/100</f>
        <v>60</v>
      </c>
      <c r="I51" s="61" t="s">
        <v>197</v>
      </c>
      <c r="J51" s="50">
        <f>(J50*80)/100</f>
        <v>80</v>
      </c>
      <c r="M51" s="61" t="s">
        <v>197</v>
      </c>
      <c r="N51" s="67">
        <f>IF(N47&lt;74,N47+N48,N47)</f>
        <v>100</v>
      </c>
    </row>
    <row r="52" spans="2:14" ht="15.75" customHeight="1">
      <c r="B52" s="46" t="s">
        <v>198</v>
      </c>
      <c r="C52" s="47" t="s">
        <v>195</v>
      </c>
      <c r="D52" s="52">
        <f>IFERROR(VLOOKUP(C52,'JAVA UTIL'!$A$1:$B$4,2,FALSE),"")</f>
        <v>0</v>
      </c>
      <c r="M52" s="7"/>
      <c r="N52" s="7"/>
    </row>
    <row r="53" spans="2:14" ht="17.25" customHeight="1">
      <c r="B53" s="46" t="s">
        <v>199</v>
      </c>
      <c r="C53" s="47" t="s">
        <v>195</v>
      </c>
      <c r="D53" s="52">
        <f>IFERROR(VLOOKUP(C53,'JAVA UTIL'!$A$1:$B$4,2,FALSE),"")</f>
        <v>0</v>
      </c>
    </row>
    <row r="54" spans="2:14" ht="15.75" customHeight="1">
      <c r="B54" s="46" t="s">
        <v>200</v>
      </c>
      <c r="C54" s="47" t="s">
        <v>195</v>
      </c>
      <c r="D54" s="52">
        <f>IFERROR(VLOOKUP(C54,'JAVA UTIL'!$A$1:$B$4,2,FALSE),"")</f>
        <v>0</v>
      </c>
    </row>
    <row r="55" spans="2:14" ht="15.75" customHeight="1">
      <c r="D55" s="65">
        <f>COUNTIF(C47:C54,"&lt;&gt;*NO APLICA*")</f>
        <v>3</v>
      </c>
      <c r="M55" s="19"/>
      <c r="N55" s="7"/>
    </row>
  </sheetData>
  <protectedRanges>
    <protectedRange sqref="D3:D41" name="CalificacionJR"/>
    <protectedRange sqref="H3:H41" name="CalificacionSSR"/>
    <protectedRange sqref="L3:L41" name="CalificacionSR"/>
    <protectedRange sqref="C47:C54" name="PREGUNTASPRACTICO"/>
    <protectedRange sqref="B47:B54" name="CRITERIOSPRACTICO"/>
  </protectedRanges>
  <mergeCells count="1">
    <mergeCell ref="C1:N1"/>
  </mergeCells>
  <conditionalFormatting sqref="C47:C54">
    <cfRule type="cellIs" dxfId="3" priority="4" operator="equal">
      <formula>"CUMPLE"</formula>
    </cfRule>
  </conditionalFormatting>
  <conditionalFormatting sqref="C47:C54">
    <cfRule type="cellIs" dxfId="2" priority="3" operator="equal">
      <formula>"PARCIALMENTE"</formula>
    </cfRule>
  </conditionalFormatting>
  <conditionalFormatting sqref="C47:C54">
    <cfRule type="cellIs" dxfId="1" priority="2" operator="equal">
      <formula>"NO CUMPLE"</formula>
    </cfRule>
  </conditionalFormatting>
  <conditionalFormatting sqref="C47:C54">
    <cfRule type="cellIs" dxfId="0" priority="1" operator="equal">
      <formula>"NO APLICA"</formula>
    </cfRule>
  </conditionalFormatting>
  <dataValidations count="3">
    <dataValidation type="list" allowBlank="1" showInputMessage="1" showErrorMessage="1" sqref="D25:D29 D31:D41 H25:H29 H31:H41 L25:L29 L31:L41 H3:H23 D3:D23 L3:L23" xr:uid="{36F655B2-6695-4C5B-9FD9-4259A313FC38}">
      <formula1>CALIFICACION</formula1>
    </dataValidation>
    <dataValidation allowBlank="1" showInputMessage="1" showErrorMessage="1" sqref="J3:J43 M44 M55:N55 E51:F51 E54:F54 E56:F1048576 I44 I51:J51 M51 E2:F44 N42:N43" xr:uid="{C04ECFD2-25EE-47DC-9782-7D21CC640206}"/>
    <dataValidation type="list" allowBlank="1" showInputMessage="1" showErrorMessage="1" sqref="C47:C54" xr:uid="{ADF0F38D-6481-45BA-B07E-C091159248EE}">
      <formula1>NOTA_CALIFICACION</formula1>
    </dataValidation>
  </dataValidations>
  <pageMargins left="0.25" right="0.25" top="0.75" bottom="0.75" header="0.3" footer="0.3"/>
  <pageSetup paperSize="8" fitToWidth="0" fitToHeight="0"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D2AA4-DCAD-4591-B110-F1093CF64E21}">
  <dimension ref="A1:R48"/>
  <sheetViews>
    <sheetView workbookViewId="0">
      <selection activeCell="C16" sqref="C16"/>
    </sheetView>
  </sheetViews>
  <sheetFormatPr defaultRowHeight="15.75"/>
  <cols>
    <col min="1" max="1" width="19" customWidth="1"/>
    <col min="2" max="2" width="7" customWidth="1"/>
    <col min="3" max="3" width="21" customWidth="1"/>
    <col min="4" max="4" width="7.5" customWidth="1"/>
    <col min="5" max="5" width="20.625" bestFit="1" customWidth="1"/>
    <col min="6" max="6" width="7.625" customWidth="1"/>
    <col min="7" max="7" width="14.25" bestFit="1" customWidth="1"/>
    <col min="11" max="11" width="21.25" customWidth="1"/>
    <col min="15" max="15" width="14.25" bestFit="1" customWidth="1"/>
    <col min="18" max="18" width="15.25" customWidth="1"/>
    <col min="25" max="25" width="14.25" bestFit="1" customWidth="1"/>
  </cols>
  <sheetData>
    <row r="1" spans="1:18">
      <c r="A1" t="s">
        <v>195</v>
      </c>
    </row>
    <row r="2" spans="1:18">
      <c r="A2" s="3" t="s">
        <v>10</v>
      </c>
      <c r="B2" s="3">
        <v>1</v>
      </c>
      <c r="K2" t="s">
        <v>201</v>
      </c>
      <c r="L2">
        <v>15</v>
      </c>
      <c r="O2" s="3"/>
      <c r="P2" s="25"/>
      <c r="Q2" s="25"/>
      <c r="R2" s="25"/>
    </row>
    <row r="3" spans="1:18">
      <c r="A3" s="3" t="s">
        <v>202</v>
      </c>
      <c r="B3" s="3">
        <v>0.5</v>
      </c>
      <c r="K3" t="s">
        <v>203</v>
      </c>
      <c r="L3">
        <v>10</v>
      </c>
      <c r="O3" s="3"/>
      <c r="P3" s="23"/>
      <c r="Q3" s="23"/>
      <c r="R3" s="23"/>
    </row>
    <row r="4" spans="1:18" ht="16.5" customHeight="1">
      <c r="A4" s="3" t="s">
        <v>204</v>
      </c>
      <c r="B4" s="3">
        <v>0</v>
      </c>
      <c r="K4" t="s">
        <v>205</v>
      </c>
      <c r="L4">
        <v>5</v>
      </c>
      <c r="O4" s="7"/>
      <c r="P4" s="23"/>
      <c r="Q4" s="23"/>
      <c r="R4" s="23"/>
    </row>
    <row r="5" spans="1:18">
      <c r="A5" s="3"/>
      <c r="B5" s="3"/>
      <c r="O5" s="7"/>
      <c r="P5" s="23"/>
      <c r="Q5" s="23"/>
      <c r="R5" s="23"/>
    </row>
    <row r="6" spans="1:18">
      <c r="O6" s="3"/>
      <c r="P6" s="23"/>
      <c r="Q6" s="23"/>
      <c r="R6" s="23"/>
    </row>
    <row r="9" spans="1:18">
      <c r="B9" s="24"/>
      <c r="C9" s="1" t="s">
        <v>2</v>
      </c>
      <c r="D9" s="1"/>
      <c r="E9" s="1" t="s">
        <v>5</v>
      </c>
      <c r="F9" s="1"/>
      <c r="G9" s="1" t="s">
        <v>6</v>
      </c>
      <c r="H9" s="46"/>
    </row>
    <row r="10" spans="1:18" ht="30.75">
      <c r="A10" s="29" t="s">
        <v>8</v>
      </c>
      <c r="B10" s="56"/>
      <c r="C10" s="46" t="s">
        <v>203</v>
      </c>
      <c r="D10" s="46">
        <f>IF(C10="","",VLOOKUP(C10,$K$2:$L$4,2,FALSE))</f>
        <v>10</v>
      </c>
      <c r="E10" s="46" t="s">
        <v>201</v>
      </c>
      <c r="F10" s="46">
        <f>IF(E10="","",VLOOKUP(E10,$K$2:$L$4,2,FALSE))</f>
        <v>15</v>
      </c>
      <c r="G10" s="46" t="s">
        <v>201</v>
      </c>
      <c r="H10" s="46">
        <f>IF(G10="","",VLOOKUP(G10,$K$2:$L$4,2,FALSE))</f>
        <v>15</v>
      </c>
    </row>
    <row r="11" spans="1:18" ht="60.75">
      <c r="A11" s="29" t="s">
        <v>206</v>
      </c>
      <c r="B11" s="56"/>
      <c r="C11" s="46" t="s">
        <v>203</v>
      </c>
      <c r="D11" s="46">
        <f t="shared" ref="D11:D46" si="0">IF(C11="","",VLOOKUP(C11,$K$2:$L$4,2,FALSE))</f>
        <v>10</v>
      </c>
      <c r="E11" s="46" t="s">
        <v>201</v>
      </c>
      <c r="F11" s="46">
        <f t="shared" ref="F11:F46" si="1">IF(E11="","",VLOOKUP(E11,$K$2:$L$4,2,FALSE))</f>
        <v>15</v>
      </c>
      <c r="G11" s="46" t="s">
        <v>201</v>
      </c>
      <c r="H11" s="46">
        <f t="shared" ref="H11:H46" si="2">IF(G11="","",VLOOKUP(G11,$K$2:$L$4,2,FALSE))</f>
        <v>15</v>
      </c>
    </row>
    <row r="12" spans="1:18">
      <c r="A12" s="29" t="s">
        <v>19</v>
      </c>
      <c r="B12" s="56"/>
      <c r="C12" s="46" t="s">
        <v>205</v>
      </c>
      <c r="D12" s="46">
        <f t="shared" si="0"/>
        <v>5</v>
      </c>
      <c r="E12" s="46" t="s">
        <v>201</v>
      </c>
      <c r="F12" s="46">
        <f t="shared" si="1"/>
        <v>15</v>
      </c>
      <c r="G12" s="46" t="s">
        <v>201</v>
      </c>
      <c r="H12" s="46">
        <f t="shared" si="2"/>
        <v>15</v>
      </c>
    </row>
    <row r="13" spans="1:18" ht="30.75">
      <c r="A13" s="29" t="s">
        <v>24</v>
      </c>
      <c r="B13" s="56"/>
      <c r="C13" s="46" t="s">
        <v>205</v>
      </c>
      <c r="D13" s="46">
        <f t="shared" si="0"/>
        <v>5</v>
      </c>
      <c r="E13" s="46" t="s">
        <v>203</v>
      </c>
      <c r="F13" s="46">
        <f t="shared" si="1"/>
        <v>10</v>
      </c>
      <c r="G13" s="46" t="s">
        <v>201</v>
      </c>
      <c r="H13" s="46">
        <f t="shared" si="2"/>
        <v>15</v>
      </c>
    </row>
    <row r="14" spans="1:18" ht="30.75">
      <c r="A14" s="29" t="s">
        <v>29</v>
      </c>
      <c r="B14" s="56"/>
      <c r="C14" s="46" t="s">
        <v>205</v>
      </c>
      <c r="D14" s="46">
        <f t="shared" si="0"/>
        <v>5</v>
      </c>
      <c r="E14" s="46" t="s">
        <v>201</v>
      </c>
      <c r="F14" s="46">
        <f t="shared" si="1"/>
        <v>15</v>
      </c>
      <c r="G14" s="46" t="s">
        <v>201</v>
      </c>
      <c r="H14" s="46">
        <f t="shared" si="2"/>
        <v>15</v>
      </c>
    </row>
    <row r="15" spans="1:18">
      <c r="A15" s="29" t="s">
        <v>34</v>
      </c>
      <c r="B15" s="56"/>
      <c r="C15" s="55" t="s">
        <v>205</v>
      </c>
      <c r="D15" s="55">
        <f t="shared" si="0"/>
        <v>5</v>
      </c>
      <c r="E15" s="46" t="s">
        <v>201</v>
      </c>
      <c r="F15" s="46">
        <f t="shared" si="1"/>
        <v>15</v>
      </c>
      <c r="G15" s="46" t="s">
        <v>201</v>
      </c>
      <c r="H15" s="46">
        <f t="shared" si="2"/>
        <v>15</v>
      </c>
    </row>
    <row r="16" spans="1:18" ht="30.75">
      <c r="A16" s="29" t="s">
        <v>39</v>
      </c>
      <c r="B16" s="56"/>
      <c r="C16" s="46" t="s">
        <v>205</v>
      </c>
      <c r="D16" s="46">
        <f t="shared" si="0"/>
        <v>5</v>
      </c>
      <c r="E16" s="46" t="s">
        <v>201</v>
      </c>
      <c r="F16" s="46">
        <f t="shared" si="1"/>
        <v>15</v>
      </c>
      <c r="G16" s="46" t="s">
        <v>201</v>
      </c>
      <c r="H16" s="46">
        <f t="shared" si="2"/>
        <v>15</v>
      </c>
    </row>
    <row r="17" spans="1:8" ht="30.75">
      <c r="A17" s="29" t="s">
        <v>44</v>
      </c>
      <c r="B17" s="56"/>
      <c r="C17" s="55" t="s">
        <v>205</v>
      </c>
      <c r="D17" s="55">
        <f t="shared" si="0"/>
        <v>5</v>
      </c>
      <c r="E17" s="46" t="s">
        <v>201</v>
      </c>
      <c r="F17" s="46">
        <f t="shared" si="1"/>
        <v>15</v>
      </c>
      <c r="G17" s="46" t="s">
        <v>201</v>
      </c>
      <c r="H17" s="46">
        <f t="shared" si="2"/>
        <v>15</v>
      </c>
    </row>
    <row r="18" spans="1:8" ht="60.75">
      <c r="A18" s="30" t="s">
        <v>207</v>
      </c>
      <c r="B18" s="57"/>
      <c r="C18" s="55" t="s">
        <v>205</v>
      </c>
      <c r="D18" s="55">
        <f t="shared" si="0"/>
        <v>5</v>
      </c>
      <c r="E18" s="46" t="s">
        <v>203</v>
      </c>
      <c r="F18" s="46">
        <f t="shared" si="1"/>
        <v>10</v>
      </c>
      <c r="G18" s="46" t="s">
        <v>201</v>
      </c>
      <c r="H18" s="46">
        <f t="shared" si="2"/>
        <v>15</v>
      </c>
    </row>
    <row r="19" spans="1:8">
      <c r="A19" s="31" t="s">
        <v>54</v>
      </c>
      <c r="B19" s="57"/>
      <c r="C19" s="46" t="s">
        <v>203</v>
      </c>
      <c r="D19" s="46">
        <f t="shared" si="0"/>
        <v>10</v>
      </c>
      <c r="E19" s="46" t="s">
        <v>201</v>
      </c>
      <c r="F19" s="46">
        <f t="shared" si="1"/>
        <v>15</v>
      </c>
      <c r="G19" s="46" t="s">
        <v>201</v>
      </c>
      <c r="H19" s="46">
        <f t="shared" si="2"/>
        <v>15</v>
      </c>
    </row>
    <row r="20" spans="1:8">
      <c r="A20" s="32" t="s">
        <v>59</v>
      </c>
      <c r="B20" s="58"/>
      <c r="C20" s="46" t="s">
        <v>205</v>
      </c>
      <c r="D20" s="46">
        <f t="shared" si="0"/>
        <v>5</v>
      </c>
      <c r="E20" s="46" t="s">
        <v>203</v>
      </c>
      <c r="F20" s="46">
        <f t="shared" si="1"/>
        <v>10</v>
      </c>
      <c r="G20" s="46" t="s">
        <v>201</v>
      </c>
      <c r="H20" s="46">
        <f t="shared" si="2"/>
        <v>15</v>
      </c>
    </row>
    <row r="21" spans="1:8" ht="45.75">
      <c r="A21" s="29" t="s">
        <v>64</v>
      </c>
      <c r="B21" s="56"/>
      <c r="C21" s="55" t="s">
        <v>205</v>
      </c>
      <c r="D21" s="55">
        <f t="shared" si="0"/>
        <v>5</v>
      </c>
      <c r="E21" s="46" t="s">
        <v>203</v>
      </c>
      <c r="F21" s="46">
        <f t="shared" si="1"/>
        <v>10</v>
      </c>
      <c r="G21" s="46" t="s">
        <v>201</v>
      </c>
      <c r="H21" s="46">
        <f t="shared" si="2"/>
        <v>15</v>
      </c>
    </row>
    <row r="22" spans="1:8">
      <c r="A22" s="40" t="s">
        <v>69</v>
      </c>
      <c r="B22" s="57"/>
      <c r="C22" s="55" t="s">
        <v>205</v>
      </c>
      <c r="D22" s="55">
        <f t="shared" si="0"/>
        <v>5</v>
      </c>
      <c r="E22" s="46" t="s">
        <v>203</v>
      </c>
      <c r="F22" s="46">
        <f t="shared" si="1"/>
        <v>10</v>
      </c>
      <c r="G22" s="46" t="s">
        <v>201</v>
      </c>
      <c r="H22" s="46">
        <f t="shared" si="2"/>
        <v>15</v>
      </c>
    </row>
    <row r="23" spans="1:8" ht="30.75">
      <c r="A23" s="41" t="s">
        <v>74</v>
      </c>
      <c r="B23" s="56"/>
      <c r="C23" s="55" t="s">
        <v>205</v>
      </c>
      <c r="D23" s="55">
        <f t="shared" si="0"/>
        <v>5</v>
      </c>
      <c r="E23" s="55" t="s">
        <v>203</v>
      </c>
      <c r="F23" s="55">
        <f t="shared" si="1"/>
        <v>10</v>
      </c>
      <c r="G23" s="46" t="s">
        <v>201</v>
      </c>
      <c r="H23" s="46">
        <f t="shared" si="2"/>
        <v>15</v>
      </c>
    </row>
    <row r="24" spans="1:8" ht="30.75">
      <c r="A24" s="42" t="s">
        <v>79</v>
      </c>
      <c r="B24" s="56"/>
      <c r="C24" s="55" t="s">
        <v>205</v>
      </c>
      <c r="D24" s="55">
        <f t="shared" si="0"/>
        <v>5</v>
      </c>
      <c r="E24" s="55" t="s">
        <v>203</v>
      </c>
      <c r="F24" s="55">
        <f t="shared" si="1"/>
        <v>10</v>
      </c>
      <c r="G24" s="46" t="s">
        <v>201</v>
      </c>
      <c r="H24" s="46">
        <f t="shared" si="2"/>
        <v>15</v>
      </c>
    </row>
    <row r="25" spans="1:8" ht="30.75">
      <c r="A25" s="43" t="s">
        <v>83</v>
      </c>
      <c r="B25" s="56"/>
      <c r="C25" s="55" t="s">
        <v>205</v>
      </c>
      <c r="D25" s="55">
        <f t="shared" si="0"/>
        <v>5</v>
      </c>
      <c r="E25" s="55" t="s">
        <v>203</v>
      </c>
      <c r="F25" s="55">
        <f t="shared" si="1"/>
        <v>10</v>
      </c>
      <c r="G25" s="55" t="s">
        <v>201</v>
      </c>
      <c r="H25" s="55">
        <f t="shared" si="2"/>
        <v>15</v>
      </c>
    </row>
    <row r="26" spans="1:8" ht="30.75">
      <c r="A26" s="43" t="s">
        <v>87</v>
      </c>
      <c r="B26" s="56"/>
      <c r="C26" s="55" t="s">
        <v>205</v>
      </c>
      <c r="D26" s="55">
        <f t="shared" si="0"/>
        <v>5</v>
      </c>
      <c r="E26" s="55" t="s">
        <v>203</v>
      </c>
      <c r="F26" s="55">
        <f t="shared" si="1"/>
        <v>10</v>
      </c>
      <c r="G26" s="55" t="s">
        <v>201</v>
      </c>
      <c r="H26" s="55">
        <f t="shared" si="2"/>
        <v>15</v>
      </c>
    </row>
    <row r="27" spans="1:8" ht="30.75">
      <c r="A27" s="43" t="s">
        <v>91</v>
      </c>
      <c r="B27" s="56"/>
      <c r="C27" s="46" t="s">
        <v>205</v>
      </c>
      <c r="D27" s="46">
        <f t="shared" si="0"/>
        <v>5</v>
      </c>
      <c r="E27" s="46" t="s">
        <v>203</v>
      </c>
      <c r="F27" s="46">
        <f t="shared" si="1"/>
        <v>10</v>
      </c>
      <c r="G27" s="46" t="s">
        <v>201</v>
      </c>
      <c r="H27" s="46">
        <f t="shared" si="2"/>
        <v>15</v>
      </c>
    </row>
    <row r="28" spans="1:8" ht="30.75">
      <c r="A28" s="43" t="s">
        <v>96</v>
      </c>
      <c r="B28" s="56"/>
      <c r="C28" s="46" t="s">
        <v>205</v>
      </c>
      <c r="D28" s="46">
        <f t="shared" si="0"/>
        <v>5</v>
      </c>
      <c r="E28" s="46" t="s">
        <v>203</v>
      </c>
      <c r="F28" s="46">
        <f t="shared" si="1"/>
        <v>10</v>
      </c>
      <c r="G28" s="46" t="s">
        <v>201</v>
      </c>
      <c r="H28" s="46">
        <f t="shared" si="2"/>
        <v>15</v>
      </c>
    </row>
    <row r="29" spans="1:8">
      <c r="A29" s="43" t="s">
        <v>99</v>
      </c>
      <c r="B29" s="56"/>
      <c r="C29" s="55" t="s">
        <v>205</v>
      </c>
      <c r="D29" s="55">
        <f t="shared" si="0"/>
        <v>5</v>
      </c>
      <c r="E29" s="46" t="s">
        <v>203</v>
      </c>
      <c r="F29" s="46">
        <f t="shared" si="1"/>
        <v>10</v>
      </c>
      <c r="G29" s="46" t="s">
        <v>201</v>
      </c>
      <c r="H29" s="46">
        <f t="shared" si="2"/>
        <v>15</v>
      </c>
    </row>
    <row r="30" spans="1:8">
      <c r="A30" s="43" t="s">
        <v>102</v>
      </c>
      <c r="B30" s="56"/>
      <c r="C30" s="55" t="s">
        <v>205</v>
      </c>
      <c r="D30" s="55">
        <f t="shared" si="0"/>
        <v>5</v>
      </c>
      <c r="E30" s="55" t="s">
        <v>203</v>
      </c>
      <c r="F30" s="55">
        <f t="shared" si="1"/>
        <v>10</v>
      </c>
      <c r="G30" s="46" t="s">
        <v>201</v>
      </c>
      <c r="H30" s="46">
        <f t="shared" si="2"/>
        <v>15</v>
      </c>
    </row>
    <row r="31" spans="1:8" ht="30.75">
      <c r="A31" s="28" t="s">
        <v>106</v>
      </c>
      <c r="B31" s="56"/>
      <c r="C31" s="46" t="s">
        <v>205</v>
      </c>
      <c r="D31" s="46">
        <f t="shared" si="0"/>
        <v>5</v>
      </c>
      <c r="E31" s="46" t="s">
        <v>201</v>
      </c>
      <c r="F31" s="46">
        <f t="shared" si="1"/>
        <v>15</v>
      </c>
      <c r="G31" s="46" t="s">
        <v>201</v>
      </c>
      <c r="H31" s="46">
        <f t="shared" si="2"/>
        <v>15</v>
      </c>
    </row>
    <row r="32" spans="1:8" ht="106.5">
      <c r="A32" s="28" t="s">
        <v>111</v>
      </c>
      <c r="B32" s="56"/>
      <c r="C32" s="46" t="s">
        <v>205</v>
      </c>
      <c r="D32" s="46">
        <f t="shared" si="0"/>
        <v>5</v>
      </c>
      <c r="E32" s="46" t="s">
        <v>201</v>
      </c>
      <c r="F32" s="46">
        <f t="shared" si="1"/>
        <v>15</v>
      </c>
      <c r="G32" s="46" t="s">
        <v>201</v>
      </c>
      <c r="H32" s="46">
        <f t="shared" si="2"/>
        <v>15</v>
      </c>
    </row>
    <row r="33" spans="1:15">
      <c r="A33" s="28" t="s">
        <v>116</v>
      </c>
      <c r="B33" s="56"/>
      <c r="C33" s="46" t="s">
        <v>205</v>
      </c>
      <c r="D33" s="46">
        <f t="shared" si="0"/>
        <v>5</v>
      </c>
      <c r="E33" s="46" t="s">
        <v>201</v>
      </c>
      <c r="F33" s="46">
        <f t="shared" si="1"/>
        <v>15</v>
      </c>
      <c r="G33" s="46" t="s">
        <v>201</v>
      </c>
      <c r="H33" s="46">
        <f t="shared" si="2"/>
        <v>15</v>
      </c>
    </row>
    <row r="34" spans="1:15">
      <c r="A34" s="28" t="s">
        <v>121</v>
      </c>
      <c r="B34" s="56"/>
      <c r="C34" s="46" t="s">
        <v>205</v>
      </c>
      <c r="D34" s="46">
        <f t="shared" si="0"/>
        <v>5</v>
      </c>
      <c r="E34" s="46" t="s">
        <v>201</v>
      </c>
      <c r="F34" s="46">
        <f t="shared" si="1"/>
        <v>15</v>
      </c>
      <c r="G34" s="46" t="s">
        <v>201</v>
      </c>
      <c r="H34" s="46">
        <f t="shared" si="2"/>
        <v>15</v>
      </c>
    </row>
    <row r="35" spans="1:15" ht="30.75">
      <c r="A35" s="28" t="s">
        <v>126</v>
      </c>
      <c r="B35" s="56"/>
      <c r="C35" s="46" t="s">
        <v>205</v>
      </c>
      <c r="D35" s="46">
        <f t="shared" si="0"/>
        <v>5</v>
      </c>
      <c r="E35" s="46" t="s">
        <v>201</v>
      </c>
      <c r="F35" s="46">
        <f t="shared" si="1"/>
        <v>15</v>
      </c>
      <c r="G35" s="46" t="s">
        <v>201</v>
      </c>
      <c r="H35" s="46">
        <f t="shared" si="2"/>
        <v>15</v>
      </c>
    </row>
    <row r="36" spans="1:15" ht="30.75">
      <c r="A36" s="26" t="s">
        <v>132</v>
      </c>
      <c r="B36" s="57"/>
      <c r="C36" s="46" t="s">
        <v>205</v>
      </c>
      <c r="D36" s="46">
        <f t="shared" si="0"/>
        <v>5</v>
      </c>
      <c r="E36" s="46" t="s">
        <v>201</v>
      </c>
      <c r="F36" s="46">
        <f t="shared" si="1"/>
        <v>15</v>
      </c>
      <c r="G36" s="46" t="s">
        <v>201</v>
      </c>
      <c r="H36" s="46">
        <f t="shared" si="2"/>
        <v>15</v>
      </c>
    </row>
    <row r="37" spans="1:15" ht="30.75">
      <c r="A37" s="27" t="s">
        <v>137</v>
      </c>
      <c r="B37" s="57"/>
      <c r="C37" s="46" t="s">
        <v>205</v>
      </c>
      <c r="D37" s="46">
        <f t="shared" si="0"/>
        <v>5</v>
      </c>
      <c r="E37" s="46" t="s">
        <v>201</v>
      </c>
      <c r="F37" s="46">
        <f t="shared" si="1"/>
        <v>15</v>
      </c>
      <c r="G37" s="46" t="s">
        <v>201</v>
      </c>
      <c r="H37" s="46">
        <f t="shared" si="2"/>
        <v>15</v>
      </c>
    </row>
    <row r="38" spans="1:15">
      <c r="A38" s="26" t="s">
        <v>142</v>
      </c>
      <c r="B38" s="56"/>
      <c r="C38" s="46" t="s">
        <v>205</v>
      </c>
      <c r="D38" s="46">
        <f t="shared" si="0"/>
        <v>5</v>
      </c>
      <c r="E38" s="46" t="s">
        <v>201</v>
      </c>
      <c r="F38" s="46">
        <f t="shared" si="1"/>
        <v>15</v>
      </c>
      <c r="G38" s="46" t="s">
        <v>201</v>
      </c>
      <c r="H38" s="46">
        <f t="shared" si="2"/>
        <v>15</v>
      </c>
    </row>
    <row r="39" spans="1:15">
      <c r="A39" s="26" t="s">
        <v>147</v>
      </c>
      <c r="B39" s="56"/>
      <c r="C39" s="46" t="s">
        <v>205</v>
      </c>
      <c r="D39" s="46">
        <f t="shared" si="0"/>
        <v>5</v>
      </c>
      <c r="E39" s="46" t="s">
        <v>201</v>
      </c>
      <c r="F39" s="46">
        <f t="shared" si="1"/>
        <v>15</v>
      </c>
      <c r="G39" s="46" t="s">
        <v>201</v>
      </c>
      <c r="H39" s="46">
        <f t="shared" si="2"/>
        <v>15</v>
      </c>
    </row>
    <row r="40" spans="1:15">
      <c r="A40" s="26" t="s">
        <v>152</v>
      </c>
      <c r="B40" s="56"/>
      <c r="C40" s="46" t="s">
        <v>205</v>
      </c>
      <c r="D40" s="46">
        <f t="shared" si="0"/>
        <v>5</v>
      </c>
      <c r="E40" s="46" t="s">
        <v>201</v>
      </c>
      <c r="F40" s="46">
        <f t="shared" si="1"/>
        <v>15</v>
      </c>
      <c r="G40" s="46" t="s">
        <v>201</v>
      </c>
      <c r="H40" s="46">
        <f t="shared" si="2"/>
        <v>15</v>
      </c>
    </row>
    <row r="41" spans="1:15">
      <c r="A41" s="26" t="s">
        <v>157</v>
      </c>
      <c r="B41" s="56"/>
      <c r="C41" s="46" t="s">
        <v>205</v>
      </c>
      <c r="D41" s="46">
        <f t="shared" si="0"/>
        <v>5</v>
      </c>
      <c r="E41" s="46" t="s">
        <v>201</v>
      </c>
      <c r="F41" s="46">
        <f t="shared" si="1"/>
        <v>15</v>
      </c>
      <c r="G41" s="46" t="s">
        <v>201</v>
      </c>
      <c r="H41" s="46">
        <f t="shared" si="2"/>
        <v>15</v>
      </c>
    </row>
    <row r="42" spans="1:15">
      <c r="A42" s="26" t="s">
        <v>162</v>
      </c>
      <c r="B42" s="56"/>
      <c r="C42" s="46" t="s">
        <v>205</v>
      </c>
      <c r="D42" s="46">
        <f t="shared" si="0"/>
        <v>5</v>
      </c>
      <c r="E42" s="46" t="s">
        <v>203</v>
      </c>
      <c r="F42" s="46">
        <f t="shared" si="1"/>
        <v>10</v>
      </c>
      <c r="G42" s="46" t="s">
        <v>201</v>
      </c>
      <c r="H42" s="46">
        <f t="shared" si="2"/>
        <v>15</v>
      </c>
    </row>
    <row r="43" spans="1:15">
      <c r="A43" s="26" t="s">
        <v>167</v>
      </c>
      <c r="B43" s="56"/>
      <c r="C43" s="46" t="s">
        <v>205</v>
      </c>
      <c r="D43" s="46">
        <f t="shared" si="0"/>
        <v>5</v>
      </c>
      <c r="E43" s="46" t="s">
        <v>203</v>
      </c>
      <c r="F43" s="46">
        <f t="shared" si="1"/>
        <v>10</v>
      </c>
      <c r="G43" s="46" t="s">
        <v>201</v>
      </c>
      <c r="H43" s="46">
        <f t="shared" si="2"/>
        <v>15</v>
      </c>
    </row>
    <row r="44" spans="1:15">
      <c r="A44" s="44" t="s">
        <v>172</v>
      </c>
      <c r="B44" s="56"/>
      <c r="C44" s="55" t="s">
        <v>205</v>
      </c>
      <c r="D44" s="55">
        <f t="shared" si="0"/>
        <v>5</v>
      </c>
      <c r="E44" s="46" t="s">
        <v>203</v>
      </c>
      <c r="F44" s="46">
        <f t="shared" si="1"/>
        <v>10</v>
      </c>
      <c r="G44" s="46" t="s">
        <v>201</v>
      </c>
      <c r="H44" s="46">
        <f t="shared" si="2"/>
        <v>15</v>
      </c>
    </row>
    <row r="45" spans="1:15" ht="30.75">
      <c r="A45" s="44" t="s">
        <v>177</v>
      </c>
      <c r="B45" s="56"/>
      <c r="C45" s="55" t="s">
        <v>205</v>
      </c>
      <c r="D45" s="55">
        <f t="shared" si="0"/>
        <v>5</v>
      </c>
      <c r="E45" s="46" t="s">
        <v>203</v>
      </c>
      <c r="F45" s="46">
        <f t="shared" si="1"/>
        <v>10</v>
      </c>
      <c r="G45" s="46" t="s">
        <v>201</v>
      </c>
      <c r="H45" s="46">
        <f t="shared" si="2"/>
        <v>15</v>
      </c>
    </row>
    <row r="46" spans="1:15" ht="30.75">
      <c r="A46" s="44" t="s">
        <v>180</v>
      </c>
      <c r="B46" s="56"/>
      <c r="C46" s="55" t="s">
        <v>205</v>
      </c>
      <c r="D46" s="55">
        <f t="shared" si="0"/>
        <v>5</v>
      </c>
      <c r="E46" s="46" t="s">
        <v>203</v>
      </c>
      <c r="F46" s="46">
        <f t="shared" si="1"/>
        <v>10</v>
      </c>
      <c r="G46" s="46" t="s">
        <v>201</v>
      </c>
      <c r="H46" s="46">
        <f t="shared" si="2"/>
        <v>15</v>
      </c>
    </row>
    <row r="47" spans="1:15">
      <c r="C47" s="46" t="s">
        <v>208</v>
      </c>
      <c r="D47" s="46">
        <f>SUM(D10:D14,D16,D19:D20,D27:D28,D31:D43)</f>
        <v>130</v>
      </c>
      <c r="E47" s="46"/>
      <c r="F47" s="46">
        <f>SUM(F10:F22,F27:F29,F31:F46)</f>
        <v>415</v>
      </c>
      <c r="G47" s="46"/>
      <c r="H47" s="46">
        <f>SUM(H10:H24,H27:H46)</f>
        <v>525</v>
      </c>
      <c r="N47">
        <f>D47/H47</f>
        <v>0.24761904761904763</v>
      </c>
      <c r="O47" t="s">
        <v>209</v>
      </c>
    </row>
    <row r="48" spans="1:15">
      <c r="C48" s="46" t="s">
        <v>210</v>
      </c>
      <c r="D48" s="46">
        <f>SUM(D15,D17:D18,D21:D26,D29:D30,D44:D46)</f>
        <v>70</v>
      </c>
      <c r="E48" s="46"/>
      <c r="F48" s="46">
        <f>SUM(F23:F26,F30,)</f>
        <v>50</v>
      </c>
      <c r="G48" s="46"/>
      <c r="H48" s="46">
        <f>SUM(H25:H26)</f>
        <v>30</v>
      </c>
      <c r="N48">
        <f>F47/H47</f>
        <v>0.79047619047619044</v>
      </c>
      <c r="O48" t="s">
        <v>211</v>
      </c>
    </row>
  </sheetData>
  <dataValidations count="2">
    <dataValidation type="list" allowBlank="1" showInputMessage="1" showErrorMessage="1" sqref="C10:C46 E10:E46 G10:G46" xr:uid="{516F13F8-E707-46CE-A865-273DF2CD07A5}">
      <formula1>DESARROLLO</formula1>
    </dataValidation>
    <dataValidation allowBlank="1" showInputMessage="1" showErrorMessage="1" sqref="F10:F46 D10:D46 H10:H46" xr:uid="{428E4775-48DE-4E64-9D8E-65208E7938AF}"/>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cf5af2c-8113-4bdd-a1ee-dfb1a6e837b4">
      <Terms xmlns="http://schemas.microsoft.com/office/infopath/2007/PartnerControls"/>
    </lcf76f155ced4ddcb4097134ff3c332f>
    <TaxCatchAll xmlns="e97e9979-510e-4255-b603-1961139aecd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9AB42FA2FAA5E4B9AE16D50B29CA49D" ma:contentTypeVersion="17" ma:contentTypeDescription="Crear nuevo documento." ma:contentTypeScope="" ma:versionID="2c8ff29ed36e26671c785e655f1efa9d">
  <xsd:schema xmlns:xsd="http://www.w3.org/2001/XMLSchema" xmlns:xs="http://www.w3.org/2001/XMLSchema" xmlns:p="http://schemas.microsoft.com/office/2006/metadata/properties" xmlns:ns2="1cf5af2c-8113-4bdd-a1ee-dfb1a6e837b4" xmlns:ns3="e97e9979-510e-4255-b603-1961139aecd4" targetNamespace="http://schemas.microsoft.com/office/2006/metadata/properties" ma:root="true" ma:fieldsID="05ff61344a33c3b1499dab0a1739f7f9" ns2:_="" ns3:_="">
    <xsd:import namespace="1cf5af2c-8113-4bdd-a1ee-dfb1a6e837b4"/>
    <xsd:import namespace="e97e9979-510e-4255-b603-1961139aec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Location" minOccurs="0"/>
                <xsd:element ref="ns2:MediaLengthInSeconds"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f5af2c-8113-4bdd-a1ee-dfb1a6e837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59889e00-5939-4d44-ab83-5947b365ad10"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7e9979-510e-4255-b603-1961139aecd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ece84e03-38eb-481e-a73b-a89bda675f3d}" ma:internalName="TaxCatchAll" ma:showField="CatchAllData" ma:web="e97e9979-510e-4255-b603-1961139aec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49B1E9-8C77-4977-A94D-4526C4F3F321}"/>
</file>

<file path=customXml/itemProps2.xml><?xml version="1.0" encoding="utf-8"?>
<ds:datastoreItem xmlns:ds="http://schemas.openxmlformats.org/officeDocument/2006/customXml" ds:itemID="{77573E6B-1680-40EB-BF62-21A1B91C92A3}"/>
</file>

<file path=customXml/itemProps3.xml><?xml version="1.0" encoding="utf-8"?>
<ds:datastoreItem xmlns:ds="http://schemas.openxmlformats.org/officeDocument/2006/customXml" ds:itemID="{4A9C2FCA-8B7D-42B8-A459-54354074FD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BPUIO01610002LM</dc:creator>
  <cp:keywords/>
  <dc:description/>
  <cp:lastModifiedBy>QUICHIMBO ARMIJOS PRICILA VANESSA</cp:lastModifiedBy>
  <cp:revision/>
  <dcterms:created xsi:type="dcterms:W3CDTF">2023-06-02T17:24:36Z</dcterms:created>
  <dcterms:modified xsi:type="dcterms:W3CDTF">2023-09-06T20:42:49Z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0x01010049AB42FA2FAA5E4B9AE16D50B29CA49D</vt:lpwstr>
  </property>
  <property fmtid="{D5CDD505-2E9C-101B-9397-08002B2CF9AE}" pid="3" name="MediaServiceImageTags">
    <vt:lpwstr/>
  </property>
</Properties>
</file>