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charl\Documents\GitHub\RoadLabPro_Utils\PCS\"/>
    </mc:Choice>
  </mc:AlternateContent>
  <bookViews>
    <workbookView xWindow="0" yWindow="0" windowWidth="23040" windowHeight="9492"/>
  </bookViews>
  <sheets>
    <sheet name="Input" sheetId="1" r:id="rId1"/>
    <sheet name="DASH_MIRROR" sheetId="3" r:id="rId2"/>
    <sheet name="ROUGHNESS" sheetId="5" r:id="rId3"/>
    <sheet name="HAZARD" sheetId="4" r:id="rId4"/>
    <sheet name="POV" sheetId="7" r:id="rId5"/>
    <sheet name="CRITICALITY" sheetId="6" r:id="rId6"/>
    <sheet name="Ref" sheetId="2" r:id="rId7"/>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C4" i="5"/>
  <c r="C5" i="5"/>
  <c r="C6" i="5"/>
  <c r="C2" i="5"/>
  <c r="C2" i="7"/>
  <c r="D2" i="7"/>
  <c r="E2" i="7"/>
  <c r="B2" i="7" s="1"/>
  <c r="C3" i="7"/>
  <c r="D3" i="7"/>
  <c r="E3" i="7"/>
  <c r="B3" i="7" s="1"/>
  <c r="C4" i="7"/>
  <c r="D4" i="7"/>
  <c r="E4" i="7"/>
  <c r="B4" i="7" s="1"/>
  <c r="C5" i="7"/>
  <c r="D5" i="7"/>
  <c r="E5" i="7"/>
  <c r="B5" i="7" s="1"/>
  <c r="C6" i="7"/>
  <c r="D6" i="7"/>
  <c r="E6" i="7"/>
  <c r="B6" i="7" s="1"/>
  <c r="C7" i="7"/>
  <c r="D7" i="7"/>
  <c r="E7" i="7"/>
  <c r="B7" i="7" s="1"/>
  <c r="C8" i="7"/>
  <c r="D8" i="7"/>
  <c r="E8" i="7"/>
  <c r="B8" i="7" s="1"/>
  <c r="C9" i="7"/>
  <c r="D9" i="7"/>
  <c r="E9" i="7"/>
  <c r="B9" i="7" s="1"/>
  <c r="C10" i="7"/>
  <c r="D10" i="7"/>
  <c r="E10" i="7"/>
  <c r="B10" i="7" s="1"/>
  <c r="C11" i="7"/>
  <c r="D11" i="7"/>
  <c r="E11" i="7"/>
  <c r="B11" i="7" s="1"/>
  <c r="J3" i="6"/>
  <c r="J4" i="6"/>
  <c r="J2" i="6"/>
  <c r="O2" i="6" l="1"/>
  <c r="N2" i="6"/>
  <c r="M2" i="6"/>
  <c r="L2" i="6"/>
  <c r="F3" i="6"/>
  <c r="G3" i="6"/>
  <c r="H3" i="6"/>
  <c r="I3" i="6"/>
  <c r="F4" i="6"/>
  <c r="G4" i="6"/>
  <c r="H4" i="6"/>
  <c r="I4" i="6"/>
  <c r="G2" i="6"/>
  <c r="H2" i="6"/>
  <c r="I2" i="6"/>
  <c r="F2" i="6"/>
  <c r="B3" i="6"/>
  <c r="C3" i="6"/>
  <c r="D3" i="6"/>
  <c r="B4" i="6"/>
  <c r="C4" i="6"/>
  <c r="D4" i="6"/>
  <c r="C2" i="6"/>
  <c r="D2" i="6"/>
  <c r="B2" i="6"/>
  <c r="K75" i="1" l="1"/>
  <c r="K74" i="1"/>
  <c r="K73" i="1"/>
  <c r="K72" i="1"/>
  <c r="K71" i="1"/>
  <c r="M69" i="1"/>
  <c r="K69" i="1" s="1"/>
  <c r="D77" i="1"/>
  <c r="D83" i="1"/>
  <c r="F20" i="4"/>
  <c r="G20" i="4"/>
  <c r="H20" i="4"/>
  <c r="D55" i="1"/>
  <c r="F10" i="4" l="1"/>
  <c r="G10" i="4"/>
  <c r="H10" i="4"/>
  <c r="F11" i="4"/>
  <c r="G11" i="4"/>
  <c r="H11" i="4"/>
  <c r="F12" i="4"/>
  <c r="G12" i="4"/>
  <c r="H12" i="4"/>
  <c r="F3" i="4" l="1"/>
  <c r="G3" i="4"/>
  <c r="H3" i="4"/>
  <c r="F19" i="4"/>
  <c r="G19" i="4"/>
  <c r="H19" i="4"/>
  <c r="F13" i="4"/>
  <c r="G13" i="4"/>
  <c r="H13" i="4"/>
  <c r="F14" i="4"/>
  <c r="G14" i="4"/>
  <c r="H14" i="4"/>
  <c r="F15" i="4"/>
  <c r="G15" i="4"/>
  <c r="H15" i="4"/>
  <c r="F16" i="4"/>
  <c r="G16" i="4"/>
  <c r="H16" i="4"/>
  <c r="F17" i="4"/>
  <c r="G17" i="4"/>
  <c r="H17" i="4"/>
  <c r="F18" i="4"/>
  <c r="G18" i="4"/>
  <c r="H18" i="4"/>
  <c r="F4" i="4"/>
  <c r="G4" i="4"/>
  <c r="H4" i="4"/>
  <c r="F5" i="4"/>
  <c r="G5" i="4"/>
  <c r="H5" i="4"/>
  <c r="F6" i="4"/>
  <c r="G6" i="4"/>
  <c r="H6" i="4"/>
  <c r="F7" i="4"/>
  <c r="G7" i="4"/>
  <c r="H7" i="4"/>
  <c r="F8" i="4"/>
  <c r="G8" i="4"/>
  <c r="H8" i="4"/>
  <c r="F9" i="4"/>
  <c r="G9" i="4"/>
  <c r="H9" i="4"/>
  <c r="G2" i="4"/>
  <c r="H2" i="4"/>
  <c r="F2" i="4"/>
  <c r="C55" i="1" l="1"/>
  <c r="D20" i="1" l="1"/>
  <c r="C20" i="1" s="1"/>
  <c r="B3" i="3"/>
  <c r="B4" i="3"/>
  <c r="B5" i="3"/>
  <c r="B6" i="3"/>
  <c r="B2" i="3"/>
  <c r="M15" i="1"/>
  <c r="L16" i="1" s="1"/>
</calcChain>
</file>

<file path=xl/comments1.xml><?xml version="1.0" encoding="utf-8"?>
<comments xmlns="http://schemas.openxmlformats.org/spreadsheetml/2006/main">
  <authors>
    <author>Charles Fox</author>
  </authors>
  <commentList>
    <comment ref="F36" authorId="0" shapeId="0">
      <text>
        <r>
          <rPr>
            <b/>
            <sz val="9"/>
            <color indexed="81"/>
            <rFont val="Tahoma"/>
            <family val="2"/>
          </rPr>
          <t>Charles Fox:</t>
        </r>
        <r>
          <rPr>
            <sz val="9"/>
            <color indexed="81"/>
            <rFont val="Tahoma"/>
            <family val="2"/>
          </rPr>
          <t xml:space="preserve">
Value is wind speed in metres per second</t>
        </r>
      </text>
    </comment>
    <comment ref="F37" authorId="0" shapeId="0">
      <text>
        <r>
          <rPr>
            <b/>
            <sz val="9"/>
            <color indexed="81"/>
            <rFont val="Tahoma"/>
            <family val="2"/>
          </rPr>
          <t>Charles Fox:</t>
        </r>
        <r>
          <rPr>
            <sz val="9"/>
            <color indexed="81"/>
            <rFont val="Tahoma"/>
            <family val="2"/>
          </rPr>
          <t xml:space="preserve">
value is wind speed in metres per second</t>
        </r>
      </text>
    </comment>
    <comment ref="F47" authorId="0" shapeId="0">
      <text>
        <r>
          <rPr>
            <b/>
            <sz val="9"/>
            <color indexed="81"/>
            <rFont val="Tahoma"/>
            <family val="2"/>
          </rPr>
          <t>Charles Fox:</t>
        </r>
        <r>
          <rPr>
            <sz val="9"/>
            <color indexed="81"/>
            <rFont val="Tahoma"/>
            <family val="2"/>
          </rPr>
          <t xml:space="preserve">
At an air temperature of 30 degrees, asphalt surface temperatures reach c. 50 degrees* (K. Guan, 2011). At this point, the road surface begins to denature as it becomes soft. Passing traffic does damage to the road as asphalt is displaced by sticking to tires / being pushed out of position.
This assumes direct sunlight. Either way, surface temperatures below 50 degrees celsius / 30 degrees air temperature are unlikely to affect a road.
</t>
        </r>
      </text>
    </comment>
    <comment ref="F48" authorId="0" shapeId="0">
      <text>
        <r>
          <rPr>
            <b/>
            <sz val="9"/>
            <color indexed="81"/>
            <rFont val="Tahoma"/>
            <family val="2"/>
          </rPr>
          <t>Charles Fox:</t>
        </r>
        <r>
          <rPr>
            <sz val="9"/>
            <color indexed="81"/>
            <rFont val="Tahoma"/>
            <family val="2"/>
          </rPr>
          <t xml:space="preserve">
At an air temperature of 30 degrees, asphalt surface temperatures reach c. 50 degrees* (K. Guan, 2011). At this point, the road surface begins to denature as it becomes soft. Passing traffic does damage to the road as asphalt is displaced by sticking to tires / being pushed out of position.
This assumes direct sunlight. Either way, surface temperatures below 50 degrees celsius / 30 degrees air temperature are unlikely to affect a road.
</t>
        </r>
      </text>
    </comment>
    <comment ref="F49" authorId="0" shapeId="0">
      <text>
        <r>
          <rPr>
            <b/>
            <sz val="9"/>
            <color indexed="81"/>
            <rFont val="Tahoma"/>
            <family val="2"/>
          </rPr>
          <t>Charles Fox:</t>
        </r>
        <r>
          <rPr>
            <sz val="9"/>
            <color indexed="81"/>
            <rFont val="Tahoma"/>
            <family val="2"/>
          </rPr>
          <t xml:space="preserve">
At an air temperature of 30 degrees, asphalt surface temperatures reach c. 50 degrees* (K. Guan, 2011). At this point, the road surface begins to denature as it becomes soft. Passing traffic does damage to the road as asphalt is displaced by sticking to tires / being pushed out of position.
This assumes direct sunlight. Either way, surface temperatures below 50 degrees celsius / 30 degrees air temperature are unlikely to affect a road.
</t>
        </r>
      </text>
    </comment>
    <comment ref="D60" authorId="0" shapeId="0">
      <text>
        <r>
          <rPr>
            <b/>
            <sz val="9"/>
            <color indexed="81"/>
            <rFont val="Tahoma"/>
            <family val="2"/>
          </rPr>
          <t>Charles Fox:</t>
        </r>
        <r>
          <rPr>
            <sz val="9"/>
            <color indexed="81"/>
            <rFont val="Tahoma"/>
            <family val="2"/>
          </rPr>
          <t xml:space="preserve">
column in the input shapefile that describes the relative attractiveness / business of each node. E.g. for admin boundaries, 'population' ought to be used, and for hospitals, an indicator of the size or regional importance of the hospital, e.g. 'number of beds'.</t>
        </r>
      </text>
    </comment>
    <comment ref="D66" authorId="0" shapeId="0">
      <text>
        <r>
          <rPr>
            <b/>
            <sz val="9"/>
            <color indexed="81"/>
            <rFont val="Tahoma"/>
            <family val="2"/>
          </rPr>
          <t>Charles Fox:</t>
        </r>
        <r>
          <rPr>
            <sz val="9"/>
            <color indexed="81"/>
            <rFont val="Tahoma"/>
            <family val="2"/>
          </rPr>
          <t xml:space="preserve">
column in the input shapefile that describes the relative attractiveness / business of each node. E.g. for admin boundaries, 'population' ought to be used, and for hospitals, an indicator of the size or regional importance of the hospital, e.g. 'number of beds'.</t>
        </r>
      </text>
    </comment>
    <comment ref="E66" authorId="0" shapeId="0">
      <text>
        <r>
          <rPr>
            <b/>
            <sz val="9"/>
            <color indexed="81"/>
            <rFont val="Tahoma"/>
            <family val="2"/>
          </rPr>
          <t>Charles Fox:</t>
        </r>
        <r>
          <rPr>
            <sz val="9"/>
            <color indexed="81"/>
            <rFont val="Tahoma"/>
            <family val="2"/>
          </rPr>
          <t xml:space="preserve">
Penalty, added to disruption cost, for journeys that have to be cancelled due to road disruption</t>
        </r>
      </text>
    </comment>
    <comment ref="F66" authorId="0" shapeId="0">
      <text>
        <r>
          <rPr>
            <b/>
            <sz val="9"/>
            <color indexed="81"/>
            <rFont val="Tahoma"/>
            <family val="2"/>
          </rPr>
          <t>Charles Fox:</t>
        </r>
        <r>
          <rPr>
            <sz val="9"/>
            <color indexed="81"/>
            <rFont val="Tahoma"/>
            <family val="2"/>
          </rPr>
          <t xml:space="preserve">
Number of trips the average person makes to these destination types in a given year</t>
        </r>
      </text>
    </comment>
    <comment ref="G66" authorId="0" shapeId="0">
      <text>
        <r>
          <rPr>
            <b/>
            <sz val="9"/>
            <color indexed="81"/>
            <rFont val="Tahoma"/>
            <family val="2"/>
          </rPr>
          <t>Charles Fox:</t>
        </r>
        <r>
          <rPr>
            <sz val="9"/>
            <color indexed="81"/>
            <rFont val="Tahoma"/>
            <family val="2"/>
          </rPr>
          <t xml:space="preserve">
1 = distance less important e.g. trips to next town to sell / buy household items
5 = distance very important e.g. emergency trips to hospital</t>
        </r>
      </text>
    </comment>
    <comment ref="E74" authorId="0" shapeId="0">
      <text>
        <r>
          <rPr>
            <b/>
            <sz val="9"/>
            <color indexed="81"/>
            <rFont val="Tahoma"/>
            <family val="2"/>
          </rPr>
          <t>Charles Fox:</t>
        </r>
        <r>
          <rPr>
            <sz val="9"/>
            <color indexed="81"/>
            <rFont val="Tahoma"/>
            <family val="2"/>
          </rPr>
          <t xml:space="preserve">
factor contributing to per km cost of driving along the road</t>
        </r>
      </text>
    </comment>
    <comment ref="C81" authorId="0" shapeId="0">
      <text>
        <r>
          <rPr>
            <b/>
            <sz val="9"/>
            <color indexed="81"/>
            <rFont val="Tahoma"/>
            <family val="2"/>
          </rPr>
          <t>Charles Fox:</t>
        </r>
        <r>
          <rPr>
            <sz val="9"/>
            <color indexed="81"/>
            <rFont val="Tahoma"/>
            <family val="2"/>
          </rPr>
          <t xml:space="preserve">
USD cost of disruption to this road. Uses penalty value where trip can no longer be completed</t>
        </r>
      </text>
    </comment>
    <comment ref="C82" authorId="0" shapeId="0">
      <text>
        <r>
          <rPr>
            <b/>
            <sz val="9"/>
            <color indexed="81"/>
            <rFont val="Tahoma"/>
            <family val="2"/>
          </rPr>
          <t>Charles Fox:</t>
        </r>
        <r>
          <rPr>
            <sz val="9"/>
            <color indexed="81"/>
            <rFont val="Tahoma"/>
            <family val="2"/>
          </rPr>
          <t xml:space="preserve">
number of journeys that must be abandoned as a result of the removal of the road</t>
        </r>
      </text>
    </comment>
  </commentList>
</comments>
</file>

<file path=xl/sharedStrings.xml><?xml version="1.0" encoding="utf-8"?>
<sst xmlns="http://schemas.openxmlformats.org/spreadsheetml/2006/main" count="341" uniqueCount="257">
  <si>
    <t>Proportion of people living in a house with solid roof</t>
  </si>
  <si>
    <t>roof_1cm</t>
  </si>
  <si>
    <t>Proportion of people living in a house with piped water</t>
  </si>
  <si>
    <t>water_1cm</t>
  </si>
  <si>
    <t>Proportion of ethnic minority population</t>
  </si>
  <si>
    <t>ethnic_cm</t>
  </si>
  <si>
    <t>pelderly_cm</t>
  </si>
  <si>
    <t>Proportion of elderly (above 60 years old)at commune level</t>
  </si>
  <si>
    <t>Proportion of children (below 15 years old) at commune level</t>
  </si>
  <si>
    <t>pchild_cm</t>
  </si>
  <si>
    <t>Average household size</t>
  </si>
  <si>
    <t>hhsize_cm</t>
  </si>
  <si>
    <t>Proportion of head of household with upper secondary or post secondary</t>
  </si>
  <si>
    <t>edchd_4cm</t>
  </si>
  <si>
    <t>Proportion of people living in a household with a motorbike</t>
  </si>
  <si>
    <t>dmotorbike_cm</t>
  </si>
  <si>
    <t>mean</t>
  </si>
  <si>
    <t>Per capita expenditure (thousand VND)</t>
  </si>
  <si>
    <t>toilet_1cm</t>
  </si>
  <si>
    <t>Proportion of people living in a house with other types of toilet</t>
  </si>
  <si>
    <t>Proportion of people living in a house with solid wall</t>
  </si>
  <si>
    <t>wall_1cm</t>
  </si>
  <si>
    <t>Proportion of people living in a house with semi-solid wall</t>
  </si>
  <si>
    <t>wall_2cm</t>
  </si>
  <si>
    <t>Proportion of people living in a house with semi-solid roof</t>
  </si>
  <si>
    <t>roof_2cm</t>
  </si>
  <si>
    <t>Proportion of people living in a house with well protected or deep well</t>
  </si>
  <si>
    <t>water_2cm</t>
  </si>
  <si>
    <t>Proportion of people living in a house with flush toilet</t>
  </si>
  <si>
    <t>toilet_2cm</t>
  </si>
  <si>
    <t xml:space="preserve">Proportion of household heads with primary degree </t>
  </si>
  <si>
    <t>edchd_2cm</t>
  </si>
  <si>
    <t>Proportion of household head with lower-secondary</t>
  </si>
  <si>
    <t>edchd_3cm</t>
  </si>
  <si>
    <t>livingareapc</t>
  </si>
  <si>
    <t>Proportion of people living in a household with a television</t>
  </si>
  <si>
    <t>dtivi_cm</t>
  </si>
  <si>
    <t>Proportion of people living in a household with a computer</t>
  </si>
  <si>
    <t>dcomputer_cm</t>
  </si>
  <si>
    <t>Proportion of people living in a household with a fridge</t>
  </si>
  <si>
    <t>dfridge_cm</t>
  </si>
  <si>
    <t>Proportion of people living in a household with a telephone</t>
  </si>
  <si>
    <t>ddeskphone_cm</t>
  </si>
  <si>
    <t>Proportion of member not working in household at commune level</t>
  </si>
  <si>
    <t>pnotworking_cm</t>
  </si>
  <si>
    <t>Proportion of member working in household sector in household at commune level</t>
  </si>
  <si>
    <t>phouseholdwork_cm</t>
  </si>
  <si>
    <t>Proportion of member working in private sector in household at commune level</t>
  </si>
  <si>
    <t>pprivatework_cm</t>
  </si>
  <si>
    <t>Proportion of member working in state office in household at commune level</t>
  </si>
  <si>
    <t>pstatework_cm</t>
  </si>
  <si>
    <t>Total population in commune</t>
  </si>
  <si>
    <t>nindividuals</t>
  </si>
  <si>
    <t>Standard error of Per capita expenditure (thousand VND)</t>
  </si>
  <si>
    <t>stderr</t>
  </si>
  <si>
    <t>Proportion of expenditure poor (poverty rate)</t>
  </si>
  <si>
    <t>avg_fgt0</t>
  </si>
  <si>
    <t>Poverty gap index</t>
  </si>
  <si>
    <t>avg_fgt1</t>
  </si>
  <si>
    <t>Poverty severity index</t>
  </si>
  <si>
    <t>avg_fgt2</t>
  </si>
  <si>
    <t>Gini coefficient</t>
  </si>
  <si>
    <t>avg_gini</t>
  </si>
  <si>
    <t>Expenditure percentiles 90th/10th</t>
  </si>
  <si>
    <t>avg_r1090</t>
  </si>
  <si>
    <t>Expenditure percentiles 95th/5th</t>
  </si>
  <si>
    <t>avg_r595</t>
  </si>
  <si>
    <t>Theil GE(0) index</t>
  </si>
  <si>
    <t>avg_ge0</t>
  </si>
  <si>
    <t>Theil GE(1) index</t>
  </si>
  <si>
    <t>avg_ge1</t>
  </si>
  <si>
    <t>Theil GE(2) index</t>
  </si>
  <si>
    <t>avg_ge2</t>
  </si>
  <si>
    <t>Weighting</t>
  </si>
  <si>
    <t>A</t>
  </si>
  <si>
    <t>B</t>
  </si>
  <si>
    <t>C</t>
  </si>
  <si>
    <t>D</t>
  </si>
  <si>
    <t>Average per capita living area (m2)</t>
  </si>
  <si>
    <t>GOST: Spatial Context Score V1</t>
  </si>
  <si>
    <t>Risk Layer</t>
  </si>
  <si>
    <t>Typhoon - 100 year return period event</t>
  </si>
  <si>
    <t>Typhoon - 200 year return period event</t>
  </si>
  <si>
    <t>Earthquake - 475 year return period event</t>
  </si>
  <si>
    <t>Extreme Heat - 5 year return period event</t>
  </si>
  <si>
    <t>Extreme Heat - 20 year return period event</t>
  </si>
  <si>
    <t>Extreme Heat - 100 year return period event</t>
  </si>
  <si>
    <t>WildFire - 2 year return period event</t>
  </si>
  <si>
    <t>WildFire - 10 year return period event</t>
  </si>
  <si>
    <t>WildFire - 30 year return period event</t>
  </si>
  <si>
    <t>Project Context Score - Component Weighting</t>
  </si>
  <si>
    <t>1.) Poverty Score</t>
  </si>
  <si>
    <t>2.) Risk Score</t>
  </si>
  <si>
    <t>PCS Component</t>
  </si>
  <si>
    <t>3.) Criticality Score</t>
  </si>
  <si>
    <t>Total</t>
  </si>
  <si>
    <t>Povcomp1</t>
  </si>
  <si>
    <t>Povcomp2</t>
  </si>
  <si>
    <t>Povcomp3</t>
  </si>
  <si>
    <t>Povcomp4</t>
  </si>
  <si>
    <t>Povcomp5</t>
  </si>
  <si>
    <t>Povcomp6</t>
  </si>
  <si>
    <t>Povcomp7</t>
  </si>
  <si>
    <t>Povcomp8</t>
  </si>
  <si>
    <t>Povcomp9</t>
  </si>
  <si>
    <t>Povcomp10</t>
  </si>
  <si>
    <t>PCS_POV</t>
  </si>
  <si>
    <t>PCS_RISK</t>
  </si>
  <si>
    <t>PCS_CRIT</t>
  </si>
  <si>
    <t>PCS_ACCESS</t>
  </si>
  <si>
    <t>PCS_ROUGH</t>
  </si>
  <si>
    <t>Relative or Abs</t>
  </si>
  <si>
    <t>Relative</t>
  </si>
  <si>
    <t>Some layers will be 'Relative' - that is, the units do not hold meaning beyond an intensity value. As such, the 'score' for each road</t>
  </si>
  <si>
    <t>Choose the weightings on our pre-loaded risk layers. Adjust the weightings to represent how much more damaging one type of disaster</t>
  </si>
  <si>
    <t>is versus another. A high weighting contributes more to the Risk Score.</t>
  </si>
  <si>
    <t xml:space="preserve">Some layers have the option to be 'Absolute' - e.g. the flood layers - and the values describe flood depths. Here, if a layer is Absolute, </t>
  </si>
  <si>
    <t>Layers for which the intensity value is unitless will be set to 'Relative' and cannot be changed, e.g. Wildfires</t>
  </si>
  <si>
    <t>RASTER</t>
  </si>
  <si>
    <t>PATH</t>
  </si>
  <si>
    <t>MIN</t>
  </si>
  <si>
    <t>MAX</t>
  </si>
  <si>
    <t>REL_ABS</t>
  </si>
  <si>
    <t>Hazard\\Wildfires\\CSIRO_WF_max_FWI_RP2.tif</t>
  </si>
  <si>
    <t>Hazard\\Wildfires\\CSIRO_WF_max_FWI_RP10.tif</t>
  </si>
  <si>
    <t>Hazard\\Wildfires\\CSIRO_WF_max_FWI_RP30.tif</t>
  </si>
  <si>
    <t>WEIGHT</t>
  </si>
  <si>
    <t>NAME</t>
  </si>
  <si>
    <t>Hazard\\Earthquake\\EQ_475.tif</t>
  </si>
  <si>
    <t>VALUE_DEF</t>
  </si>
  <si>
    <t>ABS_VAL</t>
  </si>
  <si>
    <t>Hazard\\ExtremeHeat\\EH_5.tif</t>
  </si>
  <si>
    <t>Hazard\\ExtremeHeat\\EH_20.tif</t>
  </si>
  <si>
    <t>Hazard\\ExtremeHeat\\EH_100.tif</t>
  </si>
  <si>
    <t>Canadian Fire Weather Index - compound indicator</t>
  </si>
  <si>
    <t>Wind gust speed in meters per second (m/s) per return period</t>
  </si>
  <si>
    <t>Depth in metres of flood event</t>
  </si>
  <si>
    <t>Fluvial Flood - 5 year return period event</t>
  </si>
  <si>
    <t>Pluvial Flood - 5 year return period event</t>
  </si>
  <si>
    <t>Coastal Flood  - 5 year return period event</t>
  </si>
  <si>
    <t>Fluvial Flood  - 10 year return period event</t>
  </si>
  <si>
    <t>Pluvial Flood - 10 year return period event</t>
  </si>
  <si>
    <t>Coastal Flood - 10 year return period event</t>
  </si>
  <si>
    <t>Coastal Flood - 50 year return period event</t>
  </si>
  <si>
    <t>Pluvial Flood - 50 year return period event</t>
  </si>
  <si>
    <t>Fluvial Flood - 50 year return period event</t>
  </si>
  <si>
    <t>Hazard\\Typhoon\\TY_100.tif</t>
  </si>
  <si>
    <t>Hazard\\Typhoon\\TY_200.tif</t>
  </si>
  <si>
    <t>Hazard\\Coastal_Flood\\Flood_depth\\rp0002m_tif\\rp0002m.tif</t>
  </si>
  <si>
    <t>Hazard\\Coastal_Flood\\Flood_depth\\rp0025m_tif\\rp0025m.tif</t>
  </si>
  <si>
    <t>Hazard\\Coastal_Flood\\Flood_depth\\rp0100m_tif\\rp0100m.tif</t>
  </si>
  <si>
    <t>Hazard\\Fluvial_Flood\\VN_fluvial_undefended\\Merged\\VN-FU-20.tif</t>
  </si>
  <si>
    <t>Hazard\\Fluvial_Flood\\VN_fluvial_undefended\\Merged\\VN-FU-5.tif</t>
  </si>
  <si>
    <t>Hazard\\Fluvial_Flood\\VN_fluvial_undefended\\Merged\\VN-FU-50.tif</t>
  </si>
  <si>
    <t>Hazard\\Pluvial_Flood\\VN_pluvial_undefended\\Merged\\VN-PU-5.tif</t>
  </si>
  <si>
    <t>Hazard\\Pluvial_Flood\\VN_pluvial_undefended\\Merged\\VN-PU-20.tif</t>
  </si>
  <si>
    <t>Hazard\\Pluvial_Flood\\VN_pluvial_undefended\\Merged\\VN-PU-50.tif</t>
  </si>
  <si>
    <t xml:space="preserve">Typhoon - 100 year return period </t>
  </si>
  <si>
    <t xml:space="preserve">Typhoon - 200 year return period </t>
  </si>
  <si>
    <t xml:space="preserve">Fluvial Flood - 5 year return period </t>
  </si>
  <si>
    <t xml:space="preserve">Fluvial Flood - 20 year return period </t>
  </si>
  <si>
    <t xml:space="preserve">Fluvial Flood - 50 year return period </t>
  </si>
  <si>
    <t xml:space="preserve">Pluvial Flood - 5 year return period </t>
  </si>
  <si>
    <t xml:space="preserve">Pluvial Flood - 20 year return period </t>
  </si>
  <si>
    <t xml:space="preserve">Pluvial Flood - 50 year return period </t>
  </si>
  <si>
    <t xml:space="preserve">Coastal Flood - 2 year return period </t>
  </si>
  <si>
    <t xml:space="preserve">Coastal Flood - 25 year return period </t>
  </si>
  <si>
    <t xml:space="preserve">Coastal Flood - 50 year return period </t>
  </si>
  <si>
    <t xml:space="preserve">Extreme Heat - 5 year return period </t>
  </si>
  <si>
    <t xml:space="preserve">Extreme Heat - 20 year return period </t>
  </si>
  <si>
    <t xml:space="preserve">Extreme Heat - 100 year return period </t>
  </si>
  <si>
    <t xml:space="preserve">WildFire - 2 year return period </t>
  </si>
  <si>
    <t xml:space="preserve">WildFire - 10 year return period </t>
  </si>
  <si>
    <t xml:space="preserve">WildFire - 30 year return period </t>
  </si>
  <si>
    <t xml:space="preserve">Earthquake - 475 year return period </t>
  </si>
  <si>
    <t>The PCS Score will be from 0 - 5, with 5 being the most urgent road to repair.</t>
  </si>
  <si>
    <t xml:space="preserve">Input in the yellow cells the relative weights for each of the components of the overall PCS Score. </t>
  </si>
  <si>
    <t>Ensure total the total weights sum to 100%</t>
  </si>
  <si>
    <t>Poverty Indicator Description</t>
  </si>
  <si>
    <t xml:space="preserve">Choose up to ten indicators to make a poverty index for each Vietnamese Commune. </t>
  </si>
  <si>
    <t xml:space="preserve">Weight these indicators. Ensure 'Weights' sum to 100%. If using fewer than ten poverty indicators, then set weight to 0. </t>
  </si>
  <si>
    <t>a Road Engineer can define the depth of flood which destroys a road.</t>
  </si>
  <si>
    <t>The 'destruction threshold' column is only used if the factor is set to 'absolute'.</t>
  </si>
  <si>
    <t xml:space="preserve">will reflect their relative exposure to the hazard versus the highest recorded intensity value for all of Vietnam for that risk layer. </t>
  </si>
  <si>
    <t xml:space="preserve">A '100 year return period event' means the most damaging event that is predicted to occur in 100 years. </t>
  </si>
  <si>
    <t>.For example: the worst flood to occur in a 50 year period will be much deeper than the worst flood to occur in an average 5 year period.</t>
  </si>
  <si>
    <t>DATASET</t>
  </si>
  <si>
    <t>WEALTHVALUE</t>
  </si>
  <si>
    <t>CODE</t>
  </si>
  <si>
    <t>E</t>
  </si>
  <si>
    <t>Wet Bulb Global Temperature Data, degrees celsius</t>
  </si>
  <si>
    <t>Impact Threshold</t>
  </si>
  <si>
    <t>DONE</t>
  </si>
  <si>
    <t>Status</t>
  </si>
  <si>
    <t>Keith 2 deliver to me on plate</t>
  </si>
  <si>
    <t>Landslide</t>
  </si>
  <si>
    <t>Hazard\\Landslide\\LS.tif</t>
  </si>
  <si>
    <t>Origins</t>
  </si>
  <si>
    <t>Destinations</t>
  </si>
  <si>
    <t>Name</t>
  </si>
  <si>
    <t>Scalar Column</t>
  </si>
  <si>
    <t>Penalty</t>
  </si>
  <si>
    <t>Annual Trips</t>
  </si>
  <si>
    <t>adm_centroids</t>
  </si>
  <si>
    <t>Pop</t>
  </si>
  <si>
    <t>Beds</t>
  </si>
  <si>
    <t>Hosptials</t>
  </si>
  <si>
    <t>Criticality Score Composition</t>
  </si>
  <si>
    <t>Disruption Cost</t>
  </si>
  <si>
    <t>Factor</t>
  </si>
  <si>
    <t>Number of isolated journeys</t>
  </si>
  <si>
    <t>Total Cost Function</t>
  </si>
  <si>
    <t>IRI coefficient: IRI ranges from 0 (perfectly smooth) to 14 (Very Rough)</t>
  </si>
  <si>
    <t>Base cost per km (USD)</t>
  </si>
  <si>
    <t xml:space="preserve">Total Cost of traversing a road section = </t>
  </si>
  <si>
    <t>Define a cost function describing the per-kilometre cost of driving along a road. The base cost should reflect fuel, vehicle maintenance costs.</t>
  </si>
  <si>
    <t>5.) Surface Condition</t>
  </si>
  <si>
    <t xml:space="preserve">Here, we define a measure of how rough the road is based on the IRI score gathered via Road Lab Pro. </t>
  </si>
  <si>
    <t>Median IRI</t>
  </si>
  <si>
    <t>IRI Score =  (</t>
  </si>
  <si>
    <t>Standard deviation of IRI</t>
  </si>
  <si>
    <t xml:space="preserve">Minimum IRI </t>
  </si>
  <si>
    <t>Maximum IRI</t>
  </si>
  <si>
    <t>Mean IRI</t>
  </si>
  <si>
    <t>Set the Weightings column to assign coeffcients to each measure of IRI for a given road section.</t>
  </si>
  <si>
    <t xml:space="preserve">     1.) Poverty Score</t>
  </si>
  <si>
    <t xml:space="preserve">     2.) Risk Score</t>
  </si>
  <si>
    <t xml:space="preserve">     3.) Criticality Score</t>
  </si>
  <si>
    <t xml:space="preserve">     4.) Accessibility Score</t>
  </si>
  <si>
    <t xml:space="preserve">     5.) Surface Condition Score</t>
  </si>
  <si>
    <t>FACTOR</t>
  </si>
  <si>
    <t>iri_med</t>
  </si>
  <si>
    <t>iri_min</t>
  </si>
  <si>
    <t>iri_max</t>
  </si>
  <si>
    <t>iri_stdev</t>
  </si>
  <si>
    <t>iri_mean</t>
  </si>
  <si>
    <t>IRI_Coeff</t>
  </si>
  <si>
    <t>Disrupt_Weight</t>
  </si>
  <si>
    <t>Base_cost_km</t>
  </si>
  <si>
    <t>C:\Users\charl\Documents\GitHub\RoadLabPro_Utils\PCS\Criticality\input\YD\Hospitals.shp</t>
  </si>
  <si>
    <t>C:\Users\charl\Documents\GitHub\RoadLabPro_Utils\PCS\Criticality\runtime\YD\adm_centroids.shp</t>
  </si>
  <si>
    <t xml:space="preserve"> </t>
  </si>
  <si>
    <t>OName</t>
  </si>
  <si>
    <t>OPenalty</t>
  </si>
  <si>
    <t>DName</t>
  </si>
  <si>
    <t>DPenalty</t>
  </si>
  <si>
    <t>OPath</t>
  </si>
  <si>
    <t>OScalar</t>
  </si>
  <si>
    <t>Isolate_Weight</t>
  </si>
  <si>
    <t>COL_ID</t>
  </si>
  <si>
    <t>DPath</t>
  </si>
  <si>
    <t>DScalar</t>
  </si>
  <si>
    <t>DImportance</t>
  </si>
  <si>
    <t>DAnnual</t>
  </si>
  <si>
    <t>Distance Importance</t>
  </si>
  <si>
    <t>Weight</t>
  </si>
  <si>
    <t>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</si>
</sst>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 m/s winds&quot;"/>
    <numFmt numFmtId="165" formatCode="#,##0.#&quot;+ metre flood depth&quot;"/>
    <numFmt numFmtId="166" formatCode="#,###\ &quot;Degrees Centigrade&quot;"/>
    <numFmt numFmtId="167" formatCode="&quot;$&quot;#,##0"/>
  </numFmts>
  <fonts count="18" x14ac:knownFonts="1">
    <font>
      <sz val="11"/>
      <color theme="1"/>
      <name val="Calibri"/>
      <family val="2"/>
      <scheme val="minor"/>
    </font>
    <font>
      <b/>
      <sz val="11"/>
      <color theme="1"/>
      <name val="Calibri"/>
      <family val="2"/>
      <scheme val="minor"/>
    </font>
    <font>
      <i/>
      <sz val="11"/>
      <color theme="1"/>
      <name val="Calibri"/>
      <family val="2"/>
      <scheme val="minor"/>
    </font>
    <font>
      <sz val="11"/>
      <color theme="4" tint="-0.499984740745262"/>
      <name val="Calibri"/>
      <family val="2"/>
      <scheme val="minor"/>
    </font>
    <font>
      <sz val="11"/>
      <color theme="0"/>
      <name val="Calibri"/>
      <family val="2"/>
      <scheme val="minor"/>
    </font>
    <font>
      <sz val="20"/>
      <color theme="0"/>
      <name val="Garamond"/>
      <family val="1"/>
    </font>
    <font>
      <sz val="16"/>
      <color theme="0"/>
      <name val="Calibri Light"/>
      <family val="2"/>
      <scheme val="major"/>
    </font>
    <font>
      <sz val="20"/>
      <color theme="0"/>
      <name val="Calibri Light"/>
      <family val="2"/>
      <scheme val="major"/>
    </font>
    <font>
      <b/>
      <i/>
      <sz val="11"/>
      <color rgb="FFFF0000"/>
      <name val="Calibri"/>
      <family val="2"/>
      <scheme val="minor"/>
    </font>
    <font>
      <sz val="11"/>
      <color theme="1" tint="0.249977111117893"/>
      <name val="Calibri"/>
      <family val="2"/>
      <scheme val="minor"/>
    </font>
    <font>
      <sz val="11"/>
      <color theme="4" tint="-0.249977111117893"/>
      <name val="Calibri"/>
      <family val="2"/>
      <scheme val="minor"/>
    </font>
    <font>
      <sz val="9"/>
      <color indexed="81"/>
      <name val="Tahoma"/>
      <family val="2"/>
    </font>
    <font>
      <b/>
      <sz val="9"/>
      <color indexed="81"/>
      <name val="Tahoma"/>
      <family val="2"/>
    </font>
    <font>
      <sz val="11"/>
      <color rgb="FFFF0000"/>
      <name val="Calibri"/>
      <family val="2"/>
      <scheme val="minor"/>
    </font>
    <font>
      <i/>
      <sz val="11"/>
      <color rgb="FFFF0000"/>
      <name val="Calibri"/>
      <family val="2"/>
      <scheme val="minor"/>
    </font>
    <font>
      <b/>
      <sz val="11"/>
      <color theme="0"/>
      <name val="Calibri"/>
      <family val="2"/>
      <scheme val="minor"/>
    </font>
    <font>
      <sz val="11"/>
      <color theme="1"/>
      <name val="Calibri"/>
      <family val="2"/>
      <scheme val="minor"/>
    </font>
    <font>
      <sz val="11"/>
      <color rgb="FF002060"/>
      <name val="Calibri"/>
      <family val="2"/>
      <scheme val="minor"/>
    </font>
  </fonts>
  <fills count="19">
    <fill>
      <patternFill patternType="none"/>
    </fill>
    <fill>
      <patternFill patternType="gray125"/>
    </fill>
    <fill>
      <patternFill patternType="solid">
        <fgColor rgb="FFFFFFCC"/>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FF2929"/>
        <bgColor indexed="64"/>
      </patternFill>
    </fill>
    <fill>
      <patternFill patternType="solid">
        <fgColor rgb="FFFFEBEB"/>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00000"/>
        <bgColor indexed="64"/>
      </patternFill>
    </fill>
  </fills>
  <borders count="53">
    <border>
      <left/>
      <right/>
      <top/>
      <bottom/>
      <diagonal/>
    </border>
    <border>
      <left style="dashed">
        <color theme="4"/>
      </left>
      <right style="dashed">
        <color theme="4"/>
      </right>
      <top style="dashed">
        <color theme="4"/>
      </top>
      <bottom style="dashed">
        <color theme="4"/>
      </bottom>
      <diagonal/>
    </border>
    <border>
      <left style="thin">
        <color theme="4" tint="-0.249977111117893"/>
      </left>
      <right/>
      <top style="thin">
        <color theme="4" tint="-0.249977111117893"/>
      </top>
      <bottom/>
      <diagonal/>
    </border>
    <border>
      <left/>
      <right/>
      <top style="thin">
        <color theme="4" tint="-0.249977111117893"/>
      </top>
      <bottom/>
      <diagonal/>
    </border>
    <border>
      <left/>
      <right style="thin">
        <color theme="4" tint="-0.249977111117893"/>
      </right>
      <top style="thin">
        <color theme="4" tint="-0.249977111117893"/>
      </top>
      <bottom/>
      <diagonal/>
    </border>
    <border>
      <left style="thin">
        <color theme="4" tint="-0.249977111117893"/>
      </left>
      <right style="dashed">
        <color theme="4"/>
      </right>
      <top style="dashed">
        <color theme="4"/>
      </top>
      <bottom style="dashed">
        <color theme="4"/>
      </bottom>
      <diagonal/>
    </border>
    <border>
      <left style="dashed">
        <color theme="4"/>
      </left>
      <right style="thin">
        <color theme="4" tint="-0.249977111117893"/>
      </right>
      <top style="dashed">
        <color theme="4"/>
      </top>
      <bottom style="dashed">
        <color theme="4"/>
      </bottom>
      <diagonal/>
    </border>
    <border>
      <left style="thin">
        <color theme="4" tint="-0.249977111117893"/>
      </left>
      <right style="dashed">
        <color theme="4"/>
      </right>
      <top style="dashed">
        <color theme="4"/>
      </top>
      <bottom style="thin">
        <color theme="4" tint="-0.249977111117893"/>
      </bottom>
      <diagonal/>
    </border>
    <border>
      <left style="dashed">
        <color theme="4"/>
      </left>
      <right style="dashed">
        <color theme="4"/>
      </right>
      <top style="dashed">
        <color theme="4"/>
      </top>
      <bottom style="thin">
        <color theme="4" tint="-0.249977111117893"/>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top/>
      <bottom style="thin">
        <color theme="9" tint="-0.499984740745262"/>
      </bottom>
      <diagonal/>
    </border>
    <border>
      <left/>
      <right/>
      <top/>
      <bottom style="thin">
        <color theme="9" tint="-0.499984740745262"/>
      </bottom>
      <diagonal/>
    </border>
    <border>
      <left/>
      <right style="thin">
        <color theme="9" tint="-0.499984740745262"/>
      </right>
      <top/>
      <bottom style="thin">
        <color theme="9" tint="-0.499984740745262"/>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5" tint="-0.249977111117893"/>
      </left>
      <right/>
      <top/>
      <bottom/>
      <diagonal/>
    </border>
    <border>
      <left/>
      <right style="thin">
        <color theme="5" tint="-0.249977111117893"/>
      </right>
      <top/>
      <bottom/>
      <diagonal/>
    </border>
    <border>
      <left style="thin">
        <color theme="5" tint="-0.249977111117893"/>
      </left>
      <right/>
      <top/>
      <bottom style="thin">
        <color theme="5" tint="-0.249977111117893"/>
      </bottom>
      <diagonal/>
    </border>
    <border>
      <left/>
      <right/>
      <top/>
      <bottom style="thin">
        <color theme="5" tint="-0.249977111117893"/>
      </bottom>
      <diagonal/>
    </border>
    <border>
      <left/>
      <right style="thin">
        <color theme="5" tint="-0.249977111117893"/>
      </right>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style="dashed">
        <color theme="4"/>
      </left>
      <right style="thin">
        <color theme="5" tint="-0.249977111117893"/>
      </right>
      <top/>
      <bottom style="dashed">
        <color theme="4"/>
      </bottom>
      <diagonal/>
    </border>
    <border>
      <left style="thin">
        <color theme="8" tint="-0.249977111117893"/>
      </left>
      <right/>
      <top style="thin">
        <color theme="8" tint="-0.249977111117893"/>
      </top>
      <bottom/>
      <diagonal/>
    </border>
    <border>
      <left/>
      <right/>
      <top style="thin">
        <color theme="8" tint="-0.249977111117893"/>
      </top>
      <bottom/>
      <diagonal/>
    </border>
    <border>
      <left/>
      <right style="thin">
        <color theme="8" tint="-0.249977111117893"/>
      </right>
      <top style="thin">
        <color theme="8" tint="-0.249977111117893"/>
      </top>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right style="thin">
        <color theme="8" tint="-0.249977111117893"/>
      </right>
      <top/>
      <bottom style="thin">
        <color theme="8" tint="-0.249977111117893"/>
      </bottom>
      <diagonal/>
    </border>
    <border>
      <left style="dashed">
        <color theme="4" tint="-0.499984740745262"/>
      </left>
      <right style="dashed">
        <color theme="4" tint="-0.499984740745262"/>
      </right>
      <top style="dashed">
        <color theme="4" tint="-0.499984740745262"/>
      </top>
      <bottom style="dashed">
        <color theme="4" tint="-0.499984740745262"/>
      </bottom>
      <diagonal/>
    </border>
    <border>
      <left/>
      <right/>
      <top style="dashed">
        <color theme="4"/>
      </top>
      <bottom style="thin">
        <color theme="9" tint="-0.499984740745262"/>
      </bottom>
      <diagonal/>
    </border>
    <border>
      <left style="thin">
        <color theme="1" tint="0.14999847407452621"/>
      </left>
      <right/>
      <top/>
      <bottom/>
      <diagonal/>
    </border>
    <border>
      <left/>
      <right style="thin">
        <color theme="1" tint="0.14999847407452621"/>
      </right>
      <top/>
      <bottom/>
      <diagonal/>
    </border>
    <border>
      <left style="thin">
        <color theme="1" tint="0.14999847407452621"/>
      </left>
      <right/>
      <top/>
      <bottom style="thin">
        <color theme="1" tint="0.14999847407452621"/>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dashed">
        <color theme="4"/>
      </left>
      <right style="dashed">
        <color theme="4"/>
      </right>
      <top style="dashed">
        <color theme="4"/>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rgb="FFFF2929"/>
      </left>
      <right/>
      <top style="thin">
        <color rgb="FFFF2929"/>
      </top>
      <bottom/>
      <diagonal/>
    </border>
    <border>
      <left/>
      <right/>
      <top style="thin">
        <color rgb="FFFF2929"/>
      </top>
      <bottom/>
      <diagonal/>
    </border>
    <border>
      <left/>
      <right style="thin">
        <color rgb="FFFF2929"/>
      </right>
      <top style="thin">
        <color rgb="FFFF2929"/>
      </top>
      <bottom/>
      <diagonal/>
    </border>
    <border>
      <left style="thin">
        <color rgb="FFFF2929"/>
      </left>
      <right/>
      <top/>
      <bottom/>
      <diagonal/>
    </border>
    <border>
      <left/>
      <right style="thin">
        <color rgb="FFFF2929"/>
      </right>
      <top/>
      <bottom/>
      <diagonal/>
    </border>
    <border>
      <left style="thin">
        <color rgb="FFFF2929"/>
      </left>
      <right/>
      <top/>
      <bottom style="thin">
        <color rgb="FFFF2929"/>
      </bottom>
      <diagonal/>
    </border>
    <border>
      <left/>
      <right/>
      <top/>
      <bottom style="thin">
        <color rgb="FFFF2929"/>
      </bottom>
      <diagonal/>
    </border>
    <border>
      <left/>
      <right style="thin">
        <color rgb="FFFF2929"/>
      </right>
      <top/>
      <bottom style="thin">
        <color rgb="FFFF2929"/>
      </bottom>
      <diagonal/>
    </border>
    <border>
      <left style="dashed">
        <color rgb="FF002060"/>
      </left>
      <right style="dashed">
        <color rgb="FF002060"/>
      </right>
      <top style="dashed">
        <color rgb="FF002060"/>
      </top>
      <bottom style="dashed">
        <color rgb="FF002060"/>
      </bottom>
      <diagonal/>
    </border>
  </borders>
  <cellStyleXfs count="2">
    <xf numFmtId="0" fontId="0" fillId="0" borderId="0"/>
    <xf numFmtId="9" fontId="16" fillId="0" borderId="0" applyFont="0" applyFill="0" applyBorder="0" applyAlignment="0" applyProtection="0"/>
  </cellStyleXfs>
  <cellXfs count="116">
    <xf numFmtId="0" fontId="0" fillId="0" borderId="0" xfId="0"/>
    <xf numFmtId="0" fontId="1" fillId="0" borderId="0" xfId="0" applyFont="1"/>
    <xf numFmtId="9" fontId="3" fillId="2" borderId="1" xfId="0" applyNumberFormat="1" applyFont="1" applyFill="1" applyBorder="1" applyAlignment="1">
      <alignment horizontal="center"/>
    </xf>
    <xf numFmtId="0" fontId="5" fillId="5" borderId="0" xfId="0" applyFont="1" applyFill="1"/>
    <xf numFmtId="0" fontId="7" fillId="5" borderId="0" xfId="0" applyFont="1" applyFill="1"/>
    <xf numFmtId="0" fontId="0" fillId="3" borderId="0" xfId="0" applyFill="1" applyBorder="1"/>
    <xf numFmtId="0" fontId="4" fillId="4" borderId="2" xfId="0" applyFont="1" applyFill="1" applyBorder="1"/>
    <xf numFmtId="0" fontId="4" fillId="4" borderId="3" xfId="0" applyFont="1" applyFill="1" applyBorder="1" applyAlignment="1">
      <alignment horizontal="center"/>
    </xf>
    <xf numFmtId="0" fontId="3" fillId="2" borderId="5" xfId="0" applyFont="1" applyFill="1" applyBorder="1"/>
    <xf numFmtId="0" fontId="3" fillId="2" borderId="7" xfId="0" applyFont="1" applyFill="1" applyBorder="1"/>
    <xf numFmtId="9" fontId="3" fillId="2" borderId="8" xfId="0" applyNumberFormat="1" applyFont="1" applyFill="1" applyBorder="1" applyAlignment="1">
      <alignment horizontal="center"/>
    </xf>
    <xf numFmtId="0" fontId="0" fillId="6" borderId="9" xfId="0" applyFill="1" applyBorder="1"/>
    <xf numFmtId="0" fontId="0" fillId="6" borderId="0" xfId="0" applyFill="1" applyBorder="1"/>
    <xf numFmtId="0" fontId="0" fillId="6" borderId="10" xfId="0" applyFill="1" applyBorder="1"/>
    <xf numFmtId="0" fontId="0" fillId="6" borderId="11" xfId="0" applyFill="1" applyBorder="1"/>
    <xf numFmtId="0" fontId="0" fillId="6" borderId="12" xfId="0" applyFill="1" applyBorder="1"/>
    <xf numFmtId="0" fontId="0" fillId="6" borderId="13" xfId="0" applyFill="1" applyBorder="1"/>
    <xf numFmtId="0" fontId="4" fillId="7" borderId="0" xfId="0" applyFont="1" applyFill="1" applyBorder="1"/>
    <xf numFmtId="0" fontId="4" fillId="7" borderId="0" xfId="0" applyFont="1" applyFill="1" applyBorder="1" applyAlignment="1">
      <alignment horizontal="center"/>
    </xf>
    <xf numFmtId="0" fontId="6" fillId="7" borderId="2" xfId="0" applyFont="1" applyFill="1" applyBorder="1" applyAlignment="1">
      <alignment horizontal="centerContinuous"/>
    </xf>
    <xf numFmtId="0" fontId="6" fillId="7" borderId="3" xfId="0" applyFont="1" applyFill="1" applyBorder="1" applyAlignment="1">
      <alignment horizontal="centerContinuous"/>
    </xf>
    <xf numFmtId="0" fontId="0" fillId="7" borderId="3" xfId="0" applyFill="1" applyBorder="1" applyAlignment="1">
      <alignment horizontal="centerContinuous"/>
    </xf>
    <xf numFmtId="0" fontId="0" fillId="7" borderId="4" xfId="0" applyFill="1" applyBorder="1" applyAlignment="1">
      <alignment horizontal="centerContinuous"/>
    </xf>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0" fontId="4" fillId="8" borderId="15" xfId="0" applyFont="1" applyFill="1" applyBorder="1" applyAlignment="1">
      <alignment horizontal="centerContinuous"/>
    </xf>
    <xf numFmtId="0" fontId="4" fillId="8" borderId="16" xfId="0" applyFont="1" applyFill="1" applyBorder="1" applyAlignment="1">
      <alignment horizontal="centerContinuous"/>
    </xf>
    <xf numFmtId="0" fontId="6" fillId="8" borderId="14" xfId="0" applyFont="1" applyFill="1" applyBorder="1" applyAlignment="1">
      <alignment horizontal="centerContinuous"/>
    </xf>
    <xf numFmtId="0" fontId="0" fillId="0" borderId="0" xfId="0" applyFill="1" applyBorder="1"/>
    <xf numFmtId="0" fontId="4" fillId="8" borderId="22" xfId="0" applyFont="1" applyFill="1" applyBorder="1"/>
    <xf numFmtId="0" fontId="4" fillId="8" borderId="23" xfId="0" applyFont="1" applyFill="1" applyBorder="1" applyAlignment="1">
      <alignment horizontal="center"/>
    </xf>
    <xf numFmtId="9" fontId="3" fillId="2" borderId="24" xfId="0" applyNumberFormat="1" applyFont="1" applyFill="1" applyBorder="1" applyAlignment="1">
      <alignment horizontal="center"/>
    </xf>
    <xf numFmtId="0" fontId="8" fillId="0" borderId="0" xfId="0" applyFont="1" applyBorder="1" applyAlignment="1">
      <alignment horizontal="right"/>
    </xf>
    <xf numFmtId="9" fontId="4" fillId="8" borderId="23" xfId="0" applyNumberFormat="1" applyFont="1" applyFill="1" applyBorder="1" applyAlignment="1">
      <alignment horizontal="center"/>
    </xf>
    <xf numFmtId="0" fontId="0" fillId="8" borderId="20" xfId="0" applyFill="1" applyBorder="1"/>
    <xf numFmtId="0" fontId="6" fillId="4" borderId="25" xfId="0" applyFont="1" applyFill="1" applyBorder="1" applyAlignment="1">
      <alignment horizontal="centerContinuous"/>
    </xf>
    <xf numFmtId="0" fontId="6" fillId="4" borderId="26" xfId="0" applyFont="1" applyFill="1" applyBorder="1" applyAlignment="1">
      <alignment horizontal="centerContinuous"/>
    </xf>
    <xf numFmtId="0" fontId="0" fillId="4" borderId="26" xfId="0" applyFill="1" applyBorder="1" applyAlignment="1">
      <alignment horizontal="centerContinuous"/>
    </xf>
    <xf numFmtId="0" fontId="0" fillId="4" borderId="27" xfId="0" applyFill="1" applyBorder="1" applyAlignment="1">
      <alignment horizontal="centerContinuous"/>
    </xf>
    <xf numFmtId="0" fontId="0" fillId="3" borderId="28" xfId="0" applyFill="1" applyBorder="1"/>
    <xf numFmtId="0" fontId="0" fillId="3" borderId="29" xfId="0" applyFill="1" applyBorder="1"/>
    <xf numFmtId="0" fontId="0" fillId="3" borderId="30" xfId="0" applyFill="1" applyBorder="1"/>
    <xf numFmtId="0" fontId="0" fillId="3" borderId="31" xfId="0" applyFill="1" applyBorder="1"/>
    <xf numFmtId="9" fontId="2" fillId="3" borderId="31" xfId="0" applyNumberFormat="1" applyFont="1" applyFill="1" applyBorder="1" applyAlignment="1">
      <alignment horizontal="center"/>
    </xf>
    <xf numFmtId="0" fontId="0" fillId="3" borderId="32" xfId="0" applyFill="1" applyBorder="1"/>
    <xf numFmtId="9" fontId="9" fillId="9" borderId="1" xfId="0" applyNumberFormat="1" applyFont="1" applyFill="1" applyBorder="1" applyAlignment="1">
      <alignment horizontal="center"/>
    </xf>
    <xf numFmtId="0" fontId="0" fillId="0" borderId="0" xfId="0" quotePrefix="1"/>
    <xf numFmtId="0" fontId="10" fillId="2" borderId="33" xfId="0" applyFont="1" applyFill="1" applyBorder="1" applyAlignment="1">
      <alignment horizontal="left"/>
    </xf>
    <xf numFmtId="9" fontId="0" fillId="0" borderId="0" xfId="0" applyNumberFormat="1" applyAlignment="1">
      <alignment horizontal="right"/>
    </xf>
    <xf numFmtId="0" fontId="0" fillId="0" borderId="0" xfId="0" applyAlignment="1">
      <alignment horizontal="right"/>
    </xf>
    <xf numFmtId="164" fontId="3" fillId="2" borderId="6" xfId="0" applyNumberFormat="1" applyFont="1" applyFill="1" applyBorder="1" applyAlignment="1">
      <alignment horizontal="center"/>
    </xf>
    <xf numFmtId="0" fontId="8" fillId="3" borderId="31" xfId="0" applyFont="1" applyFill="1" applyBorder="1" applyAlignment="1">
      <alignment horizontal="right"/>
    </xf>
    <xf numFmtId="0" fontId="8" fillId="6" borderId="34" xfId="0" applyFont="1" applyFill="1" applyBorder="1" applyAlignment="1">
      <alignment horizontal="right"/>
    </xf>
    <xf numFmtId="9" fontId="2" fillId="6" borderId="12" xfId="0" applyNumberFormat="1" applyFont="1" applyFill="1" applyBorder="1" applyAlignment="1">
      <alignment horizontal="center"/>
    </xf>
    <xf numFmtId="165" fontId="3" fillId="2" borderId="6" xfId="0" applyNumberFormat="1" applyFont="1" applyFill="1" applyBorder="1" applyAlignment="1">
      <alignment horizontal="center"/>
    </xf>
    <xf numFmtId="0" fontId="13" fillId="3" borderId="0" xfId="0" applyFont="1" applyFill="1" applyBorder="1"/>
    <xf numFmtId="0" fontId="14" fillId="3" borderId="0" xfId="0" applyFont="1" applyFill="1" applyBorder="1"/>
    <xf numFmtId="2" fontId="0" fillId="0" borderId="0" xfId="0" applyNumberFormat="1"/>
    <xf numFmtId="0" fontId="0" fillId="0" borderId="0" xfId="0" applyFont="1"/>
    <xf numFmtId="0" fontId="1" fillId="10" borderId="0" xfId="0" applyFont="1" applyFill="1"/>
    <xf numFmtId="166" fontId="3" fillId="2" borderId="6" xfId="0" applyNumberFormat="1" applyFont="1" applyFill="1" applyBorder="1"/>
    <xf numFmtId="0" fontId="2" fillId="0" borderId="0" xfId="0" applyFont="1"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6" fillId="11" borderId="2" xfId="0" applyFont="1" applyFill="1" applyBorder="1" applyAlignment="1">
      <alignment horizontal="centerContinuous"/>
    </xf>
    <xf numFmtId="0" fontId="6" fillId="11" borderId="3" xfId="0" applyFont="1" applyFill="1" applyBorder="1" applyAlignment="1">
      <alignment horizontal="centerContinuous"/>
    </xf>
    <xf numFmtId="0" fontId="0" fillId="11" borderId="3" xfId="0" applyFill="1" applyBorder="1" applyAlignment="1">
      <alignment horizontal="centerContinuous"/>
    </xf>
    <xf numFmtId="0" fontId="0" fillId="11" borderId="4" xfId="0" applyFill="1" applyBorder="1" applyAlignment="1">
      <alignment horizontal="centerContinuous"/>
    </xf>
    <xf numFmtId="0" fontId="1" fillId="0" borderId="0" xfId="0" applyFont="1" applyBorder="1"/>
    <xf numFmtId="0" fontId="4" fillId="11" borderId="0" xfId="0" applyFont="1" applyFill="1" applyBorder="1"/>
    <xf numFmtId="1" fontId="3" fillId="2" borderId="1" xfId="0" applyNumberFormat="1" applyFont="1" applyFill="1" applyBorder="1" applyAlignment="1">
      <alignment horizontal="center"/>
    </xf>
    <xf numFmtId="1" fontId="0" fillId="0" borderId="0" xfId="0" applyNumberFormat="1" applyBorder="1"/>
    <xf numFmtId="0" fontId="4" fillId="11" borderId="0" xfId="0" applyFont="1" applyFill="1" applyBorder="1" applyAlignment="1">
      <alignment horizontal="center"/>
    </xf>
    <xf numFmtId="0" fontId="15" fillId="12" borderId="0" xfId="0" applyFont="1" applyFill="1" applyBorder="1" applyAlignment="1">
      <alignment horizontal="centerContinuous"/>
    </xf>
    <xf numFmtId="0" fontId="4" fillId="12" borderId="0" xfId="0" applyFont="1" applyFill="1" applyBorder="1" applyAlignment="1">
      <alignment horizontal="centerContinuous"/>
    </xf>
    <xf numFmtId="1" fontId="1" fillId="0" borderId="0" xfId="0" applyNumberFormat="1" applyFont="1" applyBorder="1"/>
    <xf numFmtId="0" fontId="0" fillId="0" borderId="0" xfId="0" applyFont="1" applyBorder="1"/>
    <xf numFmtId="0" fontId="0" fillId="9" borderId="41" xfId="0" applyFill="1" applyBorder="1"/>
    <xf numFmtId="0" fontId="0" fillId="9" borderId="42" xfId="0" applyFill="1" applyBorder="1"/>
    <xf numFmtId="1" fontId="0" fillId="9" borderId="43" xfId="0" applyNumberFormat="1" applyFill="1" applyBorder="1"/>
    <xf numFmtId="0" fontId="6" fillId="13" borderId="44" xfId="0" applyFont="1" applyFill="1" applyBorder="1" applyAlignment="1">
      <alignment horizontal="centerContinuous"/>
    </xf>
    <xf numFmtId="0" fontId="4" fillId="13" borderId="45" xfId="0" applyFont="1" applyFill="1" applyBorder="1" applyAlignment="1">
      <alignment horizontal="centerContinuous"/>
    </xf>
    <xf numFmtId="0" fontId="4" fillId="13" borderId="46" xfId="0" applyFont="1" applyFill="1" applyBorder="1" applyAlignment="1">
      <alignment horizontal="centerContinuous"/>
    </xf>
    <xf numFmtId="0" fontId="4" fillId="13" borderId="0" xfId="0" applyFont="1" applyFill="1" applyBorder="1" applyAlignment="1">
      <alignment horizontal="center"/>
    </xf>
    <xf numFmtId="0" fontId="4" fillId="13" borderId="0" xfId="0" applyFont="1" applyFill="1" applyAlignment="1">
      <alignment horizontal="center"/>
    </xf>
    <xf numFmtId="1" fontId="3" fillId="2" borderId="1" xfId="0" applyNumberFormat="1" applyFont="1" applyFill="1" applyBorder="1" applyAlignment="1">
      <alignment horizontal="left"/>
    </xf>
    <xf numFmtId="0" fontId="0" fillId="14" borderId="47" xfId="0" applyFill="1" applyBorder="1"/>
    <xf numFmtId="0" fontId="0" fillId="14" borderId="0" xfId="0" applyFill="1" applyBorder="1"/>
    <xf numFmtId="0" fontId="0" fillId="14" borderId="48" xfId="0" applyFill="1" applyBorder="1"/>
    <xf numFmtId="0" fontId="0" fillId="14" borderId="49" xfId="0" applyFill="1" applyBorder="1"/>
    <xf numFmtId="0" fontId="0" fillId="14" borderId="50" xfId="0" applyFill="1" applyBorder="1"/>
    <xf numFmtId="0" fontId="0" fillId="14" borderId="51" xfId="0" applyFill="1" applyBorder="1"/>
    <xf numFmtId="0" fontId="8" fillId="14" borderId="0" xfId="0" applyFont="1" applyFill="1" applyBorder="1" applyAlignment="1">
      <alignment horizontal="left"/>
    </xf>
    <xf numFmtId="0" fontId="0" fillId="14" borderId="0" xfId="0" applyFill="1"/>
    <xf numFmtId="2" fontId="3" fillId="2" borderId="40" xfId="0" applyNumberFormat="1" applyFont="1" applyFill="1" applyBorder="1" applyAlignment="1">
      <alignment horizontal="center"/>
    </xf>
    <xf numFmtId="9" fontId="2" fillId="0" borderId="0" xfId="0" applyNumberFormat="1" applyFont="1" applyBorder="1" applyAlignment="1">
      <alignment horizontal="center"/>
    </xf>
    <xf numFmtId="9" fontId="2" fillId="14" borderId="0" xfId="0" applyNumberFormat="1" applyFont="1" applyFill="1" applyBorder="1" applyAlignment="1">
      <alignment horizontal="center"/>
    </xf>
    <xf numFmtId="0" fontId="1" fillId="14" borderId="0" xfId="0" applyFont="1" applyFill="1" applyBorder="1"/>
    <xf numFmtId="9" fontId="1" fillId="14" borderId="0" xfId="0" applyNumberFormat="1" applyFont="1" applyFill="1" applyBorder="1"/>
    <xf numFmtId="9" fontId="0" fillId="0" borderId="0" xfId="0" applyNumberFormat="1"/>
    <xf numFmtId="9" fontId="1" fillId="15" borderId="0" xfId="1" applyFont="1" applyFill="1"/>
    <xf numFmtId="0" fontId="1" fillId="15" borderId="0" xfId="0" applyFont="1" applyFill="1"/>
    <xf numFmtId="9" fontId="1" fillId="16" borderId="0" xfId="1" applyFont="1" applyFill="1"/>
    <xf numFmtId="0" fontId="1" fillId="16" borderId="0" xfId="0" applyFont="1" applyFill="1"/>
    <xf numFmtId="0" fontId="1" fillId="17" borderId="0" xfId="0" applyFont="1" applyFill="1"/>
    <xf numFmtId="0" fontId="17" fillId="2" borderId="52" xfId="0" applyFont="1" applyFill="1" applyBorder="1"/>
    <xf numFmtId="9" fontId="15" fillId="18" borderId="0" xfId="1" applyFont="1" applyFill="1"/>
    <xf numFmtId="1" fontId="0" fillId="0" borderId="0" xfId="0" applyNumberFormat="1"/>
    <xf numFmtId="167" fontId="3" fillId="2" borderId="1" xfId="0" applyNumberFormat="1" applyFont="1" applyFill="1" applyBorder="1" applyAlignment="1">
      <alignment horizontal="center"/>
    </xf>
  </cellXfs>
  <cellStyles count="2">
    <cellStyle name="Normal" xfId="0" builtinId="0"/>
    <cellStyle name="Percent" xfId="1" builtinId="5"/>
  </cellStyles>
  <dxfs count="7">
    <dxf>
      <font>
        <color rgb="FFFFEBEB"/>
      </font>
      <fill>
        <patternFill>
          <bgColor rgb="FFFFEFEF"/>
        </patternFill>
      </fill>
    </dxf>
    <dxf>
      <font>
        <color theme="9" tint="0.79998168889431442"/>
      </font>
      <fill>
        <patternFill>
          <bgColor theme="9" tint="0.79998168889431442"/>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8" tint="0.79998168889431442"/>
      </font>
      <fill>
        <patternFill>
          <bgColor theme="8" tint="0.79998168889431442"/>
        </patternFill>
      </fill>
    </dxf>
    <dxf>
      <font>
        <color theme="0"/>
      </font>
      <fill>
        <patternFill>
          <bgColor theme="0"/>
        </patternFill>
      </fill>
    </dxf>
  </dxfs>
  <tableStyles count="0" defaultTableStyle="TableStyleMedium2" defaultPivotStyle="PivotStyleLight16"/>
  <colors>
    <mruColors>
      <color rgb="FFFFFFCC"/>
      <color rgb="FFFFEBEB"/>
      <color rgb="FFFFBDBD"/>
      <color rgb="FFFFEFEF"/>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520975038239989E-2"/>
          <c:y val="0"/>
          <c:w val="0.82002124701867596"/>
          <c:h val="1"/>
        </c:manualLayout>
      </c:layout>
      <c:pieChart>
        <c:varyColors val="1"/>
        <c:ser>
          <c:idx val="0"/>
          <c:order val="0"/>
          <c:spPr>
            <a:ln>
              <a:solidFill>
                <a:schemeClr val="bg1"/>
              </a:solidFill>
            </a:ln>
          </c:spPr>
          <c:dPt>
            <c:idx val="0"/>
            <c:bubble3D val="0"/>
            <c:spPr>
              <a:solidFill>
                <a:schemeClr val="accent5">
                  <a:lumMod val="75000"/>
                </a:schemeClr>
              </a:solidFill>
              <a:ln w="19050">
                <a:solidFill>
                  <a:schemeClr val="bg1"/>
                </a:solidFill>
              </a:ln>
              <a:effectLst/>
            </c:spPr>
            <c:extLst>
              <c:ext xmlns:c16="http://schemas.microsoft.com/office/drawing/2014/chart" uri="{C3380CC4-5D6E-409C-BE32-E72D297353CC}">
                <c16:uniqueId val="{00000001-FCF4-4261-B9D4-18A04D44AACF}"/>
              </c:ext>
            </c:extLst>
          </c:dPt>
          <c:dPt>
            <c:idx val="1"/>
            <c:bubble3D val="0"/>
            <c:spPr>
              <a:solidFill>
                <a:schemeClr val="accent6">
                  <a:lumMod val="75000"/>
                </a:schemeClr>
              </a:solidFill>
              <a:ln w="19050">
                <a:solidFill>
                  <a:schemeClr val="bg1"/>
                </a:solidFill>
              </a:ln>
              <a:effectLst/>
            </c:spPr>
            <c:extLst>
              <c:ext xmlns:c16="http://schemas.microsoft.com/office/drawing/2014/chart" uri="{C3380CC4-5D6E-409C-BE32-E72D297353CC}">
                <c16:uniqueId val="{00000002-FCF4-4261-B9D4-18A04D44AACF}"/>
              </c:ext>
            </c:extLst>
          </c:dPt>
          <c:dPt>
            <c:idx val="2"/>
            <c:bubble3D val="0"/>
            <c:spPr>
              <a:solidFill>
                <a:schemeClr val="tx1">
                  <a:lumMod val="85000"/>
                  <a:lumOff val="15000"/>
                </a:schemeClr>
              </a:solidFill>
              <a:ln w="19050">
                <a:solidFill>
                  <a:schemeClr val="bg1"/>
                </a:solidFill>
              </a:ln>
              <a:effectLst/>
            </c:spPr>
            <c:extLst>
              <c:ext xmlns:c16="http://schemas.microsoft.com/office/drawing/2014/chart" uri="{C3380CC4-5D6E-409C-BE32-E72D297353CC}">
                <c16:uniqueId val="{00000003-FCF4-4261-B9D4-18A04D44AACF}"/>
              </c:ext>
            </c:extLst>
          </c:dPt>
          <c:dPt>
            <c:idx val="3"/>
            <c:bubble3D val="0"/>
            <c:spPr>
              <a:solidFill>
                <a:schemeClr val="accent4"/>
              </a:solidFill>
              <a:ln w="19050">
                <a:solidFill>
                  <a:schemeClr val="bg1"/>
                </a:solidFill>
              </a:ln>
              <a:effectLst/>
            </c:spPr>
            <c:extLst>
              <c:ext xmlns:c16="http://schemas.microsoft.com/office/drawing/2014/chart" uri="{C3380CC4-5D6E-409C-BE32-E72D297353CC}">
                <c16:uniqueId val="{00000004-FCF4-4261-B9D4-18A04D44AACF}"/>
              </c:ext>
            </c:extLst>
          </c:dPt>
          <c:dPt>
            <c:idx val="4"/>
            <c:bubble3D val="0"/>
            <c:spPr>
              <a:solidFill>
                <a:srgbClr val="FF2929"/>
              </a:solidFill>
              <a:ln w="19050">
                <a:solidFill>
                  <a:schemeClr val="bg1"/>
                </a:solidFill>
              </a:ln>
              <a:effectLst/>
            </c:spPr>
            <c:extLst>
              <c:ext xmlns:c16="http://schemas.microsoft.com/office/drawing/2014/chart" uri="{C3380CC4-5D6E-409C-BE32-E72D297353CC}">
                <c16:uniqueId val="{00000005-FCF4-4261-B9D4-18A04D44AACF}"/>
              </c:ext>
            </c:extLst>
          </c:dPt>
          <c:dLbls>
            <c:dLbl>
              <c:idx val="0"/>
              <c:layout>
                <c:manualLayout>
                  <c:x val="-0.11739847182947068"/>
                  <c:y val="0.128902127284404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CF4-4261-B9D4-18A04D44AACF}"/>
                </c:ext>
              </c:extLst>
            </c:dLbl>
            <c:dLbl>
              <c:idx val="2"/>
              <c:layout>
                <c:manualLayout>
                  <c:x val="-2.0499572979367584E-3"/>
                  <c:y val="-0.110274228544803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F4-4261-B9D4-18A04D44AACF}"/>
                </c:ext>
              </c:extLst>
            </c:dLbl>
            <c:dLbl>
              <c:idx val="4"/>
              <c:layout>
                <c:manualLayout>
                  <c:x val="0.12716433926567303"/>
                  <c:y val="0.136074063936256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CF4-4261-B9D4-18A04D44AACF}"/>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j-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Input!$K$10:$K$14</c:f>
              <c:strCache>
                <c:ptCount val="5"/>
                <c:pt idx="0">
                  <c:v>     1.) Poverty Score</c:v>
                </c:pt>
                <c:pt idx="1">
                  <c:v>     2.) Risk Score</c:v>
                </c:pt>
                <c:pt idx="2">
                  <c:v>     3.) Criticality Score</c:v>
                </c:pt>
                <c:pt idx="3">
                  <c:v>     4.) Accessibility Score</c:v>
                </c:pt>
                <c:pt idx="4">
                  <c:v>     5.) Surface Condition Score</c:v>
                </c:pt>
              </c:strCache>
            </c:strRef>
          </c:cat>
          <c:val>
            <c:numRef>
              <c:f>Input!$M$10:$M$14</c:f>
              <c:numCache>
                <c:formatCode>0%</c:formatCode>
                <c:ptCount val="5"/>
                <c:pt idx="0">
                  <c:v>0.2</c:v>
                </c:pt>
                <c:pt idx="1">
                  <c:v>0.2</c:v>
                </c:pt>
                <c:pt idx="2">
                  <c:v>0.25</c:v>
                </c:pt>
                <c:pt idx="3">
                  <c:v>0.25</c:v>
                </c:pt>
                <c:pt idx="4">
                  <c:v>0.1</c:v>
                </c:pt>
              </c:numCache>
            </c:numRef>
          </c:val>
          <c:extLst>
            <c:ext xmlns:c16="http://schemas.microsoft.com/office/drawing/2014/chart" uri="{C3380CC4-5D6E-409C-BE32-E72D297353CC}">
              <c16:uniqueId val="{00000000-FCF4-4261-B9D4-18A04D44AAC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899160</xdr:colOff>
      <xdr:row>0</xdr:row>
      <xdr:rowOff>15241</xdr:rowOff>
    </xdr:from>
    <xdr:to>
      <xdr:col>14</xdr:col>
      <xdr:colOff>121921</xdr:colOff>
      <xdr:row>1</xdr:row>
      <xdr:rowOff>9771</xdr:rowOff>
    </xdr:to>
    <xdr:pic>
      <xdr:nvPicPr>
        <xdr:cNvPr id="2" name="Picture 1" descr="Image result for world bank logo">
          <a:extLst>
            <a:ext uri="{FF2B5EF4-FFF2-40B4-BE49-F238E27FC236}">
              <a16:creationId xmlns:a16="http://schemas.microsoft.com/office/drawing/2014/main" id="{89EC5EAC-2F1C-4C91-A575-D3D964C3351B}"/>
            </a:ext>
          </a:extLst>
        </xdr:cNvPr>
        <xdr:cNvPicPr>
          <a:picLocks noChangeAspect="1" noChangeArrowheads="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rcRect/>
        <a:stretch>
          <a:fillRect/>
        </a:stretch>
      </xdr:blipFill>
      <xdr:spPr bwMode="auto">
        <a:xfrm>
          <a:off x="13571220" y="15241"/>
          <a:ext cx="1653540" cy="322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185058</xdr:colOff>
      <xdr:row>16</xdr:row>
      <xdr:rowOff>50585</xdr:rowOff>
    </xdr:from>
    <xdr:to>
      <xdr:col>13</xdr:col>
      <xdr:colOff>1306286</xdr:colOff>
      <xdr:row>50</xdr:row>
      <xdr:rowOff>76200</xdr:rowOff>
    </xdr:to>
    <xdr:graphicFrame macro="">
      <xdr:nvGraphicFramePr>
        <xdr:cNvPr id="3" name="Chart 2">
          <a:extLst>
            <a:ext uri="{FF2B5EF4-FFF2-40B4-BE49-F238E27FC236}">
              <a16:creationId xmlns:a16="http://schemas.microsoft.com/office/drawing/2014/main" id="{DC217C31-2779-4823-AEAD-942D7F1A9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2979420</xdr:colOff>
      <xdr:row>22</xdr:row>
      <xdr:rowOff>7557</xdr:rowOff>
    </xdr:from>
    <xdr:to>
      <xdr:col>8</xdr:col>
      <xdr:colOff>716280</xdr:colOff>
      <xdr:row>44</xdr:row>
      <xdr:rowOff>60960</xdr:rowOff>
    </xdr:to>
    <xdr:pic>
      <xdr:nvPicPr>
        <xdr:cNvPr id="2" name="Picture 1">
          <a:extLst>
            <a:ext uri="{FF2B5EF4-FFF2-40B4-BE49-F238E27FC236}">
              <a16:creationId xmlns:a16="http://schemas.microsoft.com/office/drawing/2014/main" id="{5B517843-0442-4067-B761-043ED345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8980" y="4030917"/>
          <a:ext cx="5715000" cy="4076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O84"/>
  <sheetViews>
    <sheetView showGridLines="0" tabSelected="1" topLeftCell="A55" zoomScale="85" zoomScaleNormal="85" workbookViewId="0">
      <selection activeCell="F77" sqref="F77"/>
    </sheetView>
  </sheetViews>
  <sheetFormatPr defaultRowHeight="14.4" x14ac:dyDescent="0.3"/>
  <cols>
    <col min="1" max="2" width="2.77734375" customWidth="1"/>
    <col min="3" max="3" width="64.6640625" customWidth="1"/>
    <col min="4" max="4" width="14.33203125" customWidth="1"/>
    <col min="5" max="5" width="16.21875" customWidth="1"/>
    <col min="6" max="6" width="20.5546875" bestFit="1" customWidth="1"/>
    <col min="7" max="7" width="20.5546875" customWidth="1"/>
    <col min="8" max="8" width="2.77734375" customWidth="1"/>
    <col min="9" max="9" width="2.88671875" customWidth="1"/>
    <col min="10" max="10" width="2.77734375" customWidth="1"/>
    <col min="11" max="11" width="26.6640625" customWidth="1"/>
    <col min="12" max="12" width="25.44140625" customWidth="1"/>
    <col min="13" max="13" width="16.21875" customWidth="1"/>
    <col min="14" max="14" width="19.21875" customWidth="1"/>
    <col min="15" max="15" width="2.77734375" customWidth="1"/>
  </cols>
  <sheetData>
    <row r="1" spans="1:15" ht="25.8" x14ac:dyDescent="0.5">
      <c r="A1" s="4"/>
      <c r="B1" s="4" t="s">
        <v>79</v>
      </c>
      <c r="C1" s="3"/>
      <c r="D1" s="3"/>
      <c r="E1" s="3"/>
      <c r="F1" s="3"/>
      <c r="G1" s="3"/>
      <c r="H1" s="3"/>
      <c r="I1" s="3"/>
      <c r="J1" s="3"/>
      <c r="K1" s="3"/>
      <c r="L1" s="3"/>
      <c r="M1" s="3"/>
      <c r="N1" s="3"/>
      <c r="O1" s="3"/>
    </row>
    <row r="2" spans="1:15" ht="19.8" customHeight="1" x14ac:dyDescent="0.3"/>
    <row r="3" spans="1:15" ht="21" x14ac:dyDescent="0.4">
      <c r="B3" s="39"/>
      <c r="C3" s="40" t="s">
        <v>91</v>
      </c>
      <c r="D3" s="41"/>
      <c r="E3" s="41"/>
      <c r="F3" s="41"/>
      <c r="G3" s="41"/>
      <c r="H3" s="42"/>
      <c r="J3" s="31" t="s">
        <v>90</v>
      </c>
      <c r="K3" s="29"/>
      <c r="L3" s="29"/>
      <c r="M3" s="29"/>
      <c r="N3" s="30"/>
    </row>
    <row r="4" spans="1:15" x14ac:dyDescent="0.3">
      <c r="B4" s="43"/>
      <c r="C4" s="5"/>
      <c r="D4" s="5"/>
      <c r="E4" s="5"/>
      <c r="F4" s="5"/>
      <c r="G4" s="5"/>
      <c r="H4" s="44"/>
      <c r="J4" s="23"/>
      <c r="K4" s="24"/>
      <c r="L4" s="24"/>
      <c r="M4" s="24"/>
      <c r="N4" s="25"/>
    </row>
    <row r="5" spans="1:15" x14ac:dyDescent="0.3">
      <c r="B5" s="43"/>
      <c r="C5" s="5" t="s">
        <v>179</v>
      </c>
      <c r="D5" s="5"/>
      <c r="E5" s="5"/>
      <c r="F5" s="5"/>
      <c r="G5" s="5"/>
      <c r="H5" s="44"/>
      <c r="J5" s="23"/>
      <c r="K5" s="24" t="s">
        <v>176</v>
      </c>
      <c r="L5" s="24"/>
      <c r="M5" s="24"/>
      <c r="N5" s="25"/>
    </row>
    <row r="6" spans="1:15" x14ac:dyDescent="0.3">
      <c r="B6" s="43"/>
      <c r="C6" s="5" t="s">
        <v>180</v>
      </c>
      <c r="D6" s="5"/>
      <c r="E6" s="5"/>
      <c r="F6" s="5"/>
      <c r="G6" s="5"/>
      <c r="H6" s="44"/>
      <c r="J6" s="23"/>
      <c r="K6" s="24" t="s">
        <v>175</v>
      </c>
      <c r="L6" s="24"/>
      <c r="M6" s="24"/>
      <c r="N6" s="25"/>
    </row>
    <row r="7" spans="1:15" x14ac:dyDescent="0.3">
      <c r="B7" s="43"/>
      <c r="C7" s="59"/>
      <c r="D7" s="5"/>
      <c r="E7" s="5"/>
      <c r="F7" s="5"/>
      <c r="G7" s="5"/>
      <c r="H7" s="44"/>
      <c r="J7" s="23"/>
      <c r="K7" s="24" t="s">
        <v>177</v>
      </c>
      <c r="L7" s="24"/>
      <c r="M7" s="24"/>
      <c r="N7" s="25"/>
    </row>
    <row r="8" spans="1:15" x14ac:dyDescent="0.3">
      <c r="B8" s="43"/>
      <c r="C8" s="60"/>
      <c r="D8" s="5"/>
      <c r="E8" s="5"/>
      <c r="F8" s="5"/>
      <c r="G8" s="5"/>
      <c r="H8" s="44"/>
      <c r="J8" s="23"/>
      <c r="L8" s="24"/>
      <c r="M8" s="24"/>
      <c r="N8" s="25"/>
    </row>
    <row r="9" spans="1:15" x14ac:dyDescent="0.3">
      <c r="A9" s="1"/>
      <c r="B9" s="43"/>
      <c r="C9" s="6" t="s">
        <v>178</v>
      </c>
      <c r="D9" s="7" t="s">
        <v>73</v>
      </c>
      <c r="E9" s="5"/>
      <c r="F9" s="5"/>
      <c r="G9" s="5"/>
      <c r="H9" s="44"/>
      <c r="J9" s="23"/>
      <c r="K9" s="33" t="s">
        <v>93</v>
      </c>
      <c r="L9" s="33" t="s">
        <v>193</v>
      </c>
      <c r="M9" s="34" t="s">
        <v>73</v>
      </c>
      <c r="N9" s="25"/>
    </row>
    <row r="10" spans="1:15" x14ac:dyDescent="0.3">
      <c r="B10" s="43"/>
      <c r="C10" s="8" t="s">
        <v>10</v>
      </c>
      <c r="D10" s="2">
        <v>0.05</v>
      </c>
      <c r="E10" s="5"/>
      <c r="F10" s="5"/>
      <c r="G10" s="5"/>
      <c r="H10" s="44"/>
      <c r="J10" s="23"/>
      <c r="K10" s="23" t="s">
        <v>225</v>
      </c>
      <c r="L10" s="65" t="s">
        <v>192</v>
      </c>
      <c r="M10" s="35">
        <v>0.2</v>
      </c>
      <c r="N10" s="25"/>
    </row>
    <row r="11" spans="1:15" x14ac:dyDescent="0.3">
      <c r="B11" s="43"/>
      <c r="C11" s="8" t="s">
        <v>0</v>
      </c>
      <c r="D11" s="2">
        <v>0.05</v>
      </c>
      <c r="E11" s="5"/>
      <c r="F11" s="5"/>
      <c r="G11" s="5"/>
      <c r="H11" s="44"/>
      <c r="J11" s="23"/>
      <c r="K11" s="23" t="s">
        <v>226</v>
      </c>
      <c r="L11" s="65" t="s">
        <v>192</v>
      </c>
      <c r="M11" s="35">
        <v>0.2</v>
      </c>
      <c r="N11" s="25"/>
    </row>
    <row r="12" spans="1:15" x14ac:dyDescent="0.3">
      <c r="B12" s="43"/>
      <c r="C12" s="8" t="s">
        <v>2</v>
      </c>
      <c r="D12" s="2">
        <v>0.2</v>
      </c>
      <c r="E12" s="5"/>
      <c r="F12" s="5"/>
      <c r="G12" s="5"/>
      <c r="H12" s="44"/>
      <c r="J12" s="23"/>
      <c r="K12" s="23" t="s">
        <v>227</v>
      </c>
      <c r="L12" s="65" t="s">
        <v>192</v>
      </c>
      <c r="M12" s="35">
        <v>0.25</v>
      </c>
      <c r="N12" s="25"/>
    </row>
    <row r="13" spans="1:15" x14ac:dyDescent="0.3">
      <c r="B13" s="43"/>
      <c r="C13" s="8" t="s">
        <v>19</v>
      </c>
      <c r="D13" s="2">
        <v>0.1</v>
      </c>
      <c r="E13" s="5"/>
      <c r="F13" s="5"/>
      <c r="G13" s="5"/>
      <c r="H13" s="44"/>
      <c r="J13" s="23"/>
      <c r="K13" s="23" t="s">
        <v>228</v>
      </c>
      <c r="L13" s="65" t="s">
        <v>194</v>
      </c>
      <c r="M13" s="35">
        <v>0.25</v>
      </c>
      <c r="N13" s="25"/>
    </row>
    <row r="14" spans="1:15" x14ac:dyDescent="0.3">
      <c r="B14" s="43"/>
      <c r="C14" s="8" t="s">
        <v>12</v>
      </c>
      <c r="D14" s="2">
        <v>0.1</v>
      </c>
      <c r="E14" s="5"/>
      <c r="F14" s="5"/>
      <c r="G14" s="5"/>
      <c r="H14" s="44"/>
      <c r="J14" s="23"/>
      <c r="K14" s="26" t="s">
        <v>229</v>
      </c>
      <c r="L14" s="65" t="s">
        <v>192</v>
      </c>
      <c r="M14" s="35">
        <v>0.1</v>
      </c>
      <c r="N14" s="25"/>
    </row>
    <row r="15" spans="1:15" x14ac:dyDescent="0.3">
      <c r="B15" s="43"/>
      <c r="C15" s="8" t="s">
        <v>4</v>
      </c>
      <c r="D15" s="2">
        <v>0.05</v>
      </c>
      <c r="E15" s="5"/>
      <c r="F15" s="5"/>
      <c r="G15" s="5"/>
      <c r="H15" s="44"/>
      <c r="J15" s="23"/>
      <c r="K15" s="33" t="s">
        <v>95</v>
      </c>
      <c r="L15" s="38"/>
      <c r="M15" s="37">
        <f>SUM(M10:M14)</f>
        <v>1</v>
      </c>
      <c r="N15" s="25"/>
    </row>
    <row r="16" spans="1:15" x14ac:dyDescent="0.3">
      <c r="B16" s="43"/>
      <c r="C16" s="8" t="s">
        <v>7</v>
      </c>
      <c r="D16" s="2">
        <v>0.05</v>
      </c>
      <c r="E16" s="5"/>
      <c r="F16" s="5"/>
      <c r="G16" s="5"/>
      <c r="H16" s="44"/>
      <c r="J16" s="23"/>
      <c r="K16" s="32"/>
      <c r="L16" s="36" t="str">
        <f>IF(M15=1,"OK","ERROR! Ensure Weighting total = 100%")</f>
        <v>OK</v>
      </c>
      <c r="M16" s="24"/>
      <c r="N16" s="25"/>
    </row>
    <row r="17" spans="2:14" x14ac:dyDescent="0.3">
      <c r="B17" s="43"/>
      <c r="C17" s="8" t="s">
        <v>57</v>
      </c>
      <c r="D17" s="2">
        <v>0.1</v>
      </c>
      <c r="E17" s="5"/>
      <c r="F17" s="5"/>
      <c r="G17" s="5"/>
      <c r="H17" s="44"/>
      <c r="J17" s="23"/>
      <c r="K17" s="24"/>
      <c r="L17" s="24"/>
      <c r="M17" s="24"/>
      <c r="N17" s="25"/>
    </row>
    <row r="18" spans="2:14" x14ac:dyDescent="0.3">
      <c r="B18" s="43"/>
      <c r="C18" s="8" t="s">
        <v>61</v>
      </c>
      <c r="D18" s="2">
        <v>0.1</v>
      </c>
      <c r="E18" s="5"/>
      <c r="F18" s="5"/>
      <c r="G18" s="5"/>
      <c r="H18" s="44"/>
      <c r="J18" s="23"/>
      <c r="K18" s="24"/>
      <c r="L18" s="24"/>
      <c r="M18" s="24"/>
      <c r="N18" s="25"/>
    </row>
    <row r="19" spans="2:14" x14ac:dyDescent="0.3">
      <c r="B19" s="43"/>
      <c r="C19" s="9" t="s">
        <v>17</v>
      </c>
      <c r="D19" s="10">
        <v>0.2</v>
      </c>
      <c r="E19" s="5"/>
      <c r="F19" s="5"/>
      <c r="G19" s="5"/>
      <c r="H19" s="44"/>
      <c r="J19" s="23"/>
      <c r="K19" s="24"/>
      <c r="L19" s="24"/>
      <c r="M19" s="24"/>
      <c r="N19" s="25"/>
    </row>
    <row r="20" spans="2:14" x14ac:dyDescent="0.3">
      <c r="B20" s="45"/>
      <c r="C20" s="55" t="str">
        <f>IF(D20=1,"OK","ERROR! Ensure Weighting total = 100%")</f>
        <v>OK</v>
      </c>
      <c r="D20" s="47">
        <f>SUM(D10:D19)</f>
        <v>1</v>
      </c>
      <c r="E20" s="47"/>
      <c r="F20" s="46"/>
      <c r="G20" s="46"/>
      <c r="H20" s="48"/>
      <c r="J20" s="23"/>
      <c r="K20" s="24"/>
      <c r="L20" s="24"/>
      <c r="M20" s="24"/>
      <c r="N20" s="25"/>
    </row>
    <row r="21" spans="2:14" x14ac:dyDescent="0.3">
      <c r="J21" s="23"/>
      <c r="K21" s="24"/>
      <c r="L21" s="24"/>
      <c r="M21" s="24"/>
      <c r="N21" s="25"/>
    </row>
    <row r="22" spans="2:14" ht="21" x14ac:dyDescent="0.4">
      <c r="B22" s="19"/>
      <c r="C22" s="20" t="s">
        <v>92</v>
      </c>
      <c r="D22" s="21"/>
      <c r="E22" s="21"/>
      <c r="F22" s="21"/>
      <c r="G22" s="21"/>
      <c r="H22" s="22"/>
      <c r="J22" s="23"/>
      <c r="K22" s="24"/>
      <c r="L22" s="24"/>
      <c r="M22" s="24"/>
      <c r="N22" s="25"/>
    </row>
    <row r="23" spans="2:14" x14ac:dyDescent="0.3">
      <c r="B23" s="11"/>
      <c r="C23" s="12"/>
      <c r="D23" s="12"/>
      <c r="E23" s="12"/>
      <c r="F23" s="12"/>
      <c r="G23" s="12"/>
      <c r="H23" s="13"/>
      <c r="J23" s="23"/>
      <c r="K23" s="24"/>
      <c r="L23" s="24"/>
      <c r="M23" s="24"/>
      <c r="N23" s="25"/>
    </row>
    <row r="24" spans="2:14" x14ac:dyDescent="0.3">
      <c r="B24" s="11"/>
      <c r="C24" s="12" t="s">
        <v>114</v>
      </c>
      <c r="D24" s="12"/>
      <c r="E24" s="12"/>
      <c r="F24" s="12"/>
      <c r="G24" s="12"/>
      <c r="H24" s="13"/>
      <c r="J24" s="23"/>
      <c r="K24" s="24"/>
      <c r="L24" s="24"/>
      <c r="M24" s="24"/>
      <c r="N24" s="25"/>
    </row>
    <row r="25" spans="2:14" x14ac:dyDescent="0.3">
      <c r="B25" s="11"/>
      <c r="C25" s="12" t="s">
        <v>115</v>
      </c>
      <c r="D25" s="12"/>
      <c r="E25" s="12"/>
      <c r="F25" s="12"/>
      <c r="G25" s="12"/>
      <c r="H25" s="13"/>
      <c r="J25" s="23"/>
      <c r="K25" s="24"/>
      <c r="L25" s="24"/>
      <c r="M25" s="24"/>
      <c r="N25" s="25"/>
    </row>
    <row r="26" spans="2:14" x14ac:dyDescent="0.3">
      <c r="B26" s="11"/>
      <c r="C26" s="12" t="s">
        <v>184</v>
      </c>
      <c r="D26" s="12"/>
      <c r="E26" s="12"/>
      <c r="F26" s="12"/>
      <c r="G26" s="12"/>
      <c r="H26" s="13"/>
      <c r="J26" s="23"/>
      <c r="K26" s="24"/>
      <c r="L26" s="24"/>
      <c r="M26" s="24"/>
      <c r="N26" s="25"/>
    </row>
    <row r="27" spans="2:14" x14ac:dyDescent="0.3">
      <c r="B27" s="11"/>
      <c r="C27" s="12" t="s">
        <v>185</v>
      </c>
      <c r="D27" s="12"/>
      <c r="E27" s="12"/>
      <c r="F27" s="12"/>
      <c r="G27" s="12"/>
      <c r="H27" s="13"/>
      <c r="J27" s="23"/>
      <c r="K27" s="24"/>
      <c r="L27" s="24"/>
      <c r="M27" s="24"/>
      <c r="N27" s="25"/>
    </row>
    <row r="28" spans="2:14" x14ac:dyDescent="0.3">
      <c r="B28" s="11"/>
      <c r="C28" s="12" t="s">
        <v>113</v>
      </c>
      <c r="D28" s="12"/>
      <c r="E28" s="12"/>
      <c r="F28" s="12"/>
      <c r="G28" s="12"/>
      <c r="H28" s="13"/>
      <c r="J28" s="23"/>
      <c r="K28" s="24"/>
      <c r="L28" s="24"/>
      <c r="M28" s="24"/>
      <c r="N28" s="25"/>
    </row>
    <row r="29" spans="2:14" x14ac:dyDescent="0.3">
      <c r="B29" s="11"/>
      <c r="C29" s="12" t="s">
        <v>183</v>
      </c>
      <c r="D29" s="12"/>
      <c r="E29" s="12"/>
      <c r="F29" s="12"/>
      <c r="G29" s="12"/>
      <c r="H29" s="13"/>
      <c r="J29" s="23"/>
      <c r="K29" s="24"/>
      <c r="L29" s="24"/>
      <c r="M29" s="24"/>
      <c r="N29" s="25"/>
    </row>
    <row r="30" spans="2:14" x14ac:dyDescent="0.3">
      <c r="B30" s="11"/>
      <c r="C30" s="12" t="s">
        <v>116</v>
      </c>
      <c r="D30" s="12"/>
      <c r="E30" s="12"/>
      <c r="F30" s="12"/>
      <c r="G30" s="12"/>
      <c r="H30" s="13"/>
      <c r="J30" s="23"/>
      <c r="K30" s="24"/>
      <c r="L30" s="24"/>
      <c r="M30" s="24"/>
      <c r="N30" s="25"/>
    </row>
    <row r="31" spans="2:14" x14ac:dyDescent="0.3">
      <c r="B31" s="11"/>
      <c r="C31" s="12" t="s">
        <v>181</v>
      </c>
      <c r="D31" s="12"/>
      <c r="E31" s="12"/>
      <c r="F31" s="12"/>
      <c r="G31" s="12"/>
      <c r="H31" s="13"/>
      <c r="J31" s="23"/>
      <c r="K31" s="24"/>
      <c r="L31" s="24"/>
      <c r="M31" s="24"/>
      <c r="N31" s="25"/>
    </row>
    <row r="32" spans="2:14" x14ac:dyDescent="0.3">
      <c r="B32" s="11"/>
      <c r="C32" s="12" t="s">
        <v>182</v>
      </c>
      <c r="D32" s="12"/>
      <c r="E32" s="12"/>
      <c r="F32" s="12"/>
      <c r="G32" s="12"/>
      <c r="H32" s="13"/>
      <c r="J32" s="23"/>
      <c r="K32" s="24"/>
      <c r="L32" s="24"/>
      <c r="M32" s="24"/>
      <c r="N32" s="25"/>
    </row>
    <row r="33" spans="2:14" x14ac:dyDescent="0.3">
      <c r="B33" s="11"/>
      <c r="C33" s="12" t="s">
        <v>117</v>
      </c>
      <c r="D33" s="12"/>
      <c r="E33" s="12"/>
      <c r="F33" s="12"/>
      <c r="G33" s="12"/>
      <c r="H33" s="13"/>
      <c r="J33" s="23"/>
      <c r="K33" s="24"/>
      <c r="L33" s="24"/>
      <c r="M33" s="24"/>
      <c r="N33" s="25"/>
    </row>
    <row r="34" spans="2:14" x14ac:dyDescent="0.3">
      <c r="B34" s="11"/>
      <c r="C34" s="12"/>
      <c r="D34" s="12"/>
      <c r="E34" s="12"/>
      <c r="F34" s="12"/>
      <c r="G34" s="12"/>
      <c r="H34" s="13"/>
      <c r="J34" s="23"/>
      <c r="K34" s="24"/>
      <c r="L34" s="24"/>
      <c r="M34" s="24"/>
      <c r="N34" s="25"/>
    </row>
    <row r="35" spans="2:14" x14ac:dyDescent="0.3">
      <c r="B35" s="11"/>
      <c r="C35" s="17" t="s">
        <v>80</v>
      </c>
      <c r="D35" s="18" t="s">
        <v>73</v>
      </c>
      <c r="E35" s="18" t="s">
        <v>111</v>
      </c>
      <c r="F35" s="18" t="s">
        <v>191</v>
      </c>
      <c r="G35" s="12"/>
      <c r="H35" s="13"/>
      <c r="J35" s="23"/>
      <c r="K35" s="24"/>
      <c r="L35" s="24"/>
      <c r="M35" s="24"/>
      <c r="N35" s="25"/>
    </row>
    <row r="36" spans="2:14" x14ac:dyDescent="0.3">
      <c r="B36" s="11"/>
      <c r="C36" s="8" t="s">
        <v>81</v>
      </c>
      <c r="D36" s="2">
        <v>0.03</v>
      </c>
      <c r="E36" s="2" t="s">
        <v>112</v>
      </c>
      <c r="F36" s="54">
        <v>50</v>
      </c>
      <c r="G36" s="12"/>
      <c r="H36" s="13"/>
      <c r="J36" s="23"/>
      <c r="K36" s="24"/>
      <c r="L36" s="24"/>
      <c r="M36" s="24"/>
      <c r="N36" s="25"/>
    </row>
    <row r="37" spans="2:14" x14ac:dyDescent="0.3">
      <c r="B37" s="11"/>
      <c r="C37" s="8" t="s">
        <v>82</v>
      </c>
      <c r="D37" s="2">
        <v>0.01</v>
      </c>
      <c r="E37" s="2" t="s">
        <v>112</v>
      </c>
      <c r="F37" s="54">
        <v>50</v>
      </c>
      <c r="G37" s="12"/>
      <c r="H37" s="13"/>
      <c r="J37" s="23"/>
      <c r="K37" s="24"/>
      <c r="L37" s="24"/>
      <c r="M37" s="24"/>
      <c r="N37" s="25"/>
    </row>
    <row r="38" spans="2:14" x14ac:dyDescent="0.3">
      <c r="B38" s="11"/>
      <c r="C38" s="8" t="s">
        <v>137</v>
      </c>
      <c r="D38" s="2">
        <v>0.15</v>
      </c>
      <c r="E38" s="2" t="s">
        <v>112</v>
      </c>
      <c r="F38" s="58">
        <v>0.5</v>
      </c>
      <c r="G38" s="12"/>
      <c r="H38" s="13"/>
      <c r="J38" s="23"/>
      <c r="K38" s="24"/>
      <c r="L38" s="24"/>
      <c r="M38" s="24"/>
      <c r="N38" s="25"/>
    </row>
    <row r="39" spans="2:14" x14ac:dyDescent="0.3">
      <c r="B39" s="11"/>
      <c r="C39" s="8" t="s">
        <v>140</v>
      </c>
      <c r="D39" s="2">
        <v>0.1</v>
      </c>
      <c r="E39" s="2" t="s">
        <v>112</v>
      </c>
      <c r="F39" s="58">
        <v>0.5</v>
      </c>
      <c r="G39" s="12"/>
      <c r="H39" s="13"/>
      <c r="J39" s="23"/>
      <c r="K39" s="24"/>
      <c r="L39" s="24"/>
      <c r="M39" s="24"/>
      <c r="N39" s="25"/>
    </row>
    <row r="40" spans="2:14" x14ac:dyDescent="0.3">
      <c r="B40" s="11"/>
      <c r="C40" s="8" t="s">
        <v>145</v>
      </c>
      <c r="D40" s="2">
        <v>0.05</v>
      </c>
      <c r="E40" s="2" t="s">
        <v>112</v>
      </c>
      <c r="F40" s="58">
        <v>0.5</v>
      </c>
      <c r="G40" s="12"/>
      <c r="H40" s="13"/>
      <c r="J40" s="23"/>
      <c r="K40" s="24"/>
      <c r="L40" s="24"/>
      <c r="M40" s="24"/>
      <c r="N40" s="25"/>
    </row>
    <row r="41" spans="2:14" x14ac:dyDescent="0.3">
      <c r="B41" s="11"/>
      <c r="C41" s="8" t="s">
        <v>138</v>
      </c>
      <c r="D41" s="2">
        <v>0.1</v>
      </c>
      <c r="E41" s="2" t="s">
        <v>112</v>
      </c>
      <c r="F41" s="58">
        <v>0.5</v>
      </c>
      <c r="G41" s="12"/>
      <c r="H41" s="13"/>
      <c r="J41" s="23"/>
      <c r="K41" s="24"/>
      <c r="L41" s="24"/>
      <c r="M41" s="24"/>
      <c r="N41" s="25"/>
    </row>
    <row r="42" spans="2:14" x14ac:dyDescent="0.3">
      <c r="B42" s="11"/>
      <c r="C42" s="8" t="s">
        <v>141</v>
      </c>
      <c r="D42" s="2">
        <v>0.05</v>
      </c>
      <c r="E42" s="2" t="s">
        <v>112</v>
      </c>
      <c r="F42" s="58">
        <v>0.5</v>
      </c>
      <c r="G42" s="12"/>
      <c r="H42" s="13"/>
      <c r="J42" s="23"/>
      <c r="K42" s="24"/>
      <c r="L42" s="24"/>
      <c r="M42" s="24"/>
      <c r="N42" s="25"/>
    </row>
    <row r="43" spans="2:14" x14ac:dyDescent="0.3">
      <c r="B43" s="11"/>
      <c r="C43" s="8" t="s">
        <v>144</v>
      </c>
      <c r="D43" s="2">
        <v>0.03</v>
      </c>
      <c r="E43" s="2" t="s">
        <v>112</v>
      </c>
      <c r="F43" s="58">
        <v>0.5</v>
      </c>
      <c r="G43" s="12"/>
      <c r="H43" s="13"/>
      <c r="J43" s="23"/>
      <c r="K43" s="24"/>
      <c r="L43" s="24"/>
      <c r="M43" s="24"/>
      <c r="N43" s="25"/>
    </row>
    <row r="44" spans="2:14" x14ac:dyDescent="0.3">
      <c r="B44" s="11"/>
      <c r="C44" s="8" t="s">
        <v>139</v>
      </c>
      <c r="D44" s="2">
        <v>0.1</v>
      </c>
      <c r="E44" s="2" t="s">
        <v>112</v>
      </c>
      <c r="F44" s="58">
        <v>0.5</v>
      </c>
      <c r="G44" s="12"/>
      <c r="H44" s="13"/>
      <c r="J44" s="23"/>
      <c r="K44" s="24"/>
      <c r="L44" s="24"/>
      <c r="M44" s="24"/>
      <c r="N44" s="25"/>
    </row>
    <row r="45" spans="2:14" x14ac:dyDescent="0.3">
      <c r="B45" s="11"/>
      <c r="C45" s="8" t="s">
        <v>142</v>
      </c>
      <c r="D45" s="2">
        <v>0.05</v>
      </c>
      <c r="E45" s="2" t="s">
        <v>112</v>
      </c>
      <c r="F45" s="58">
        <v>0.5</v>
      </c>
      <c r="G45" s="12"/>
      <c r="H45" s="13"/>
      <c r="J45" s="23"/>
      <c r="K45" s="24"/>
      <c r="L45" s="24"/>
      <c r="M45" s="24"/>
      <c r="N45" s="25"/>
    </row>
    <row r="46" spans="2:14" x14ac:dyDescent="0.3">
      <c r="B46" s="11"/>
      <c r="C46" s="8" t="s">
        <v>143</v>
      </c>
      <c r="D46" s="2">
        <v>0.03</v>
      </c>
      <c r="E46" s="2" t="s">
        <v>112</v>
      </c>
      <c r="F46" s="58">
        <v>0.5</v>
      </c>
      <c r="G46" s="12"/>
      <c r="H46" s="13"/>
      <c r="J46" s="23"/>
      <c r="K46" s="24"/>
      <c r="L46" s="24"/>
      <c r="M46" s="24"/>
      <c r="N46" s="25"/>
    </row>
    <row r="47" spans="2:14" x14ac:dyDescent="0.3">
      <c r="B47" s="11"/>
      <c r="C47" s="8" t="s">
        <v>84</v>
      </c>
      <c r="D47" s="2">
        <v>0.03</v>
      </c>
      <c r="E47" s="2" t="s">
        <v>112</v>
      </c>
      <c r="F47" s="64">
        <v>30</v>
      </c>
      <c r="G47" s="12"/>
      <c r="H47" s="13"/>
      <c r="J47" s="23"/>
      <c r="K47" s="24"/>
      <c r="L47" s="24"/>
      <c r="M47" s="24"/>
      <c r="N47" s="25"/>
    </row>
    <row r="48" spans="2:14" x14ac:dyDescent="0.3">
      <c r="B48" s="11"/>
      <c r="C48" s="8" t="s">
        <v>85</v>
      </c>
      <c r="D48" s="2">
        <v>0.02</v>
      </c>
      <c r="E48" s="2" t="s">
        <v>112</v>
      </c>
      <c r="F48" s="64">
        <v>30</v>
      </c>
      <c r="G48" s="12"/>
      <c r="H48" s="13"/>
      <c r="J48" s="23"/>
      <c r="K48" s="24"/>
      <c r="L48" s="24"/>
      <c r="M48" s="24"/>
      <c r="N48" s="25"/>
    </row>
    <row r="49" spans="2:14" x14ac:dyDescent="0.3">
      <c r="B49" s="11"/>
      <c r="C49" s="8" t="s">
        <v>86</v>
      </c>
      <c r="D49" s="2">
        <v>0.01</v>
      </c>
      <c r="E49" s="2" t="s">
        <v>112</v>
      </c>
      <c r="F49" s="64">
        <v>30</v>
      </c>
      <c r="G49" s="12"/>
      <c r="H49" s="13"/>
      <c r="J49" s="23"/>
      <c r="K49" s="24"/>
      <c r="L49" s="24"/>
      <c r="M49" s="24"/>
      <c r="N49" s="25"/>
    </row>
    <row r="50" spans="2:14" x14ac:dyDescent="0.3">
      <c r="B50" s="11"/>
      <c r="C50" s="8" t="s">
        <v>87</v>
      </c>
      <c r="D50" s="2">
        <v>0.06</v>
      </c>
      <c r="E50" s="49" t="s">
        <v>112</v>
      </c>
      <c r="F50" s="12"/>
      <c r="G50" s="12"/>
      <c r="H50" s="13"/>
      <c r="J50" s="23"/>
      <c r="K50" s="24"/>
      <c r="L50" s="24"/>
      <c r="M50" s="24"/>
      <c r="N50" s="25"/>
    </row>
    <row r="51" spans="2:14" x14ac:dyDescent="0.3">
      <c r="B51" s="11"/>
      <c r="C51" s="8" t="s">
        <v>88</v>
      </c>
      <c r="D51" s="2">
        <v>0.04</v>
      </c>
      <c r="E51" s="49" t="s">
        <v>112</v>
      </c>
      <c r="F51" s="12"/>
      <c r="G51" s="12"/>
      <c r="H51" s="13"/>
      <c r="J51" s="23"/>
      <c r="K51" s="24"/>
      <c r="L51" s="24"/>
      <c r="M51" s="24"/>
      <c r="N51" s="25"/>
    </row>
    <row r="52" spans="2:14" x14ac:dyDescent="0.3">
      <c r="B52" s="11"/>
      <c r="C52" s="8" t="s">
        <v>89</v>
      </c>
      <c r="D52" s="2">
        <v>0.02</v>
      </c>
      <c r="E52" s="49" t="s">
        <v>112</v>
      </c>
      <c r="F52" s="12"/>
      <c r="G52" s="12"/>
      <c r="H52" s="13"/>
      <c r="J52" s="23"/>
      <c r="K52" s="24"/>
      <c r="L52" s="24"/>
      <c r="M52" s="24"/>
      <c r="N52" s="25"/>
    </row>
    <row r="53" spans="2:14" x14ac:dyDescent="0.3">
      <c r="B53" s="11"/>
      <c r="C53" s="8" t="s">
        <v>83</v>
      </c>
      <c r="D53" s="2">
        <v>0.02</v>
      </c>
      <c r="E53" s="49" t="s">
        <v>112</v>
      </c>
      <c r="F53" s="12"/>
      <c r="G53" s="12"/>
      <c r="H53" s="13"/>
      <c r="J53" s="23"/>
      <c r="K53" s="24"/>
      <c r="L53" s="24"/>
      <c r="M53" s="24"/>
      <c r="N53" s="25"/>
    </row>
    <row r="54" spans="2:14" x14ac:dyDescent="0.3">
      <c r="B54" s="11"/>
      <c r="C54" s="8" t="s">
        <v>195</v>
      </c>
      <c r="D54" s="2">
        <v>0.1</v>
      </c>
      <c r="E54" s="49" t="s">
        <v>112</v>
      </c>
      <c r="F54" s="12"/>
      <c r="G54" s="12"/>
      <c r="H54" s="13"/>
      <c r="J54" s="23"/>
      <c r="K54" s="24"/>
      <c r="L54" s="24"/>
      <c r="M54" s="24"/>
      <c r="N54" s="25"/>
    </row>
    <row r="55" spans="2:14" x14ac:dyDescent="0.3">
      <c r="B55" s="14"/>
      <c r="C55" s="56" t="str">
        <f>IF(D55=1,"OK","ERROR! Ensure Weighting total = 100%")</f>
        <v>OK</v>
      </c>
      <c r="D55" s="57">
        <f>SUM(D36:D54)</f>
        <v>1.0000000000000002</v>
      </c>
      <c r="E55" s="15"/>
      <c r="F55" s="15"/>
      <c r="G55" s="15"/>
      <c r="H55" s="16"/>
      <c r="J55" s="26"/>
      <c r="K55" s="27"/>
      <c r="L55" s="27"/>
      <c r="M55" s="27"/>
      <c r="N55" s="28"/>
    </row>
    <row r="57" spans="2:14" ht="21" x14ac:dyDescent="0.4">
      <c r="B57" s="71" t="s">
        <v>94</v>
      </c>
      <c r="C57" s="72"/>
      <c r="D57" s="73"/>
      <c r="E57" s="73"/>
      <c r="F57" s="73"/>
      <c r="G57" s="73"/>
      <c r="H57" s="74"/>
      <c r="J57" s="87" t="s">
        <v>216</v>
      </c>
      <c r="K57" s="88"/>
      <c r="L57" s="88"/>
      <c r="M57" s="88"/>
      <c r="N57" s="89"/>
    </row>
    <row r="58" spans="2:14" x14ac:dyDescent="0.3">
      <c r="B58" s="66"/>
      <c r="C58" s="24"/>
      <c r="D58" s="24"/>
      <c r="E58" s="24"/>
      <c r="F58" s="24"/>
      <c r="G58" s="24"/>
      <c r="H58" s="67"/>
      <c r="J58" s="93"/>
      <c r="K58" s="94"/>
      <c r="L58" s="94"/>
      <c r="M58" s="94"/>
      <c r="N58" s="95"/>
    </row>
    <row r="59" spans="2:14" x14ac:dyDescent="0.3">
      <c r="B59" s="66"/>
      <c r="C59" s="80" t="s">
        <v>197</v>
      </c>
      <c r="D59" s="81"/>
      <c r="E59" s="24"/>
      <c r="F59" s="24"/>
      <c r="G59" s="24"/>
      <c r="H59" s="67"/>
      <c r="J59" s="93"/>
      <c r="K59" s="94" t="s">
        <v>217</v>
      </c>
      <c r="L59" s="94"/>
      <c r="M59" s="94"/>
      <c r="N59" s="95"/>
    </row>
    <row r="60" spans="2:14" x14ac:dyDescent="0.3">
      <c r="B60" s="66"/>
      <c r="C60" s="76" t="s">
        <v>199</v>
      </c>
      <c r="D60" s="79" t="s">
        <v>200</v>
      </c>
      <c r="E60" s="24"/>
      <c r="F60" s="24"/>
      <c r="G60" s="24"/>
      <c r="H60" s="67"/>
      <c r="J60" s="93"/>
      <c r="K60" s="94"/>
      <c r="L60" s="94"/>
      <c r="M60" s="94"/>
      <c r="N60" s="95"/>
    </row>
    <row r="61" spans="2:14" x14ac:dyDescent="0.3">
      <c r="B61" s="66"/>
      <c r="C61" s="8" t="s">
        <v>203</v>
      </c>
      <c r="D61" s="2" t="s">
        <v>204</v>
      </c>
      <c r="E61" s="24"/>
      <c r="F61" s="24"/>
      <c r="G61" s="24"/>
      <c r="H61" s="67"/>
      <c r="J61" s="93"/>
      <c r="K61" s="94" t="s">
        <v>224</v>
      </c>
      <c r="L61" s="94"/>
      <c r="M61" s="94"/>
      <c r="N61" s="95"/>
    </row>
    <row r="62" spans="2:14" x14ac:dyDescent="0.3">
      <c r="B62" s="66"/>
      <c r="C62" s="8"/>
      <c r="D62" s="2"/>
      <c r="E62" s="24"/>
      <c r="F62" s="24"/>
      <c r="G62" s="24"/>
      <c r="H62" s="67"/>
      <c r="J62" s="93"/>
      <c r="K62" s="94"/>
      <c r="L62" s="94"/>
      <c r="M62" s="94"/>
      <c r="N62" s="95"/>
    </row>
    <row r="63" spans="2:14" x14ac:dyDescent="0.3">
      <c r="B63" s="66"/>
      <c r="C63" s="8"/>
      <c r="D63" s="2"/>
      <c r="E63" s="24"/>
      <c r="F63" s="24"/>
      <c r="G63" s="24"/>
      <c r="H63" s="67"/>
      <c r="J63" s="93"/>
      <c r="K63" s="90" t="s">
        <v>209</v>
      </c>
      <c r="L63" s="91"/>
      <c r="M63" s="90" t="s">
        <v>73</v>
      </c>
      <c r="N63" s="95"/>
    </row>
    <row r="64" spans="2:14" x14ac:dyDescent="0.3">
      <c r="B64" s="66"/>
      <c r="C64" s="24"/>
      <c r="D64" s="24"/>
      <c r="E64" s="78"/>
      <c r="F64" s="78"/>
      <c r="G64" s="78"/>
      <c r="H64" s="67"/>
      <c r="J64" s="93"/>
      <c r="K64" s="92" t="s">
        <v>218</v>
      </c>
      <c r="L64" s="77"/>
      <c r="M64" s="2">
        <v>0.6</v>
      </c>
      <c r="N64" s="95"/>
    </row>
    <row r="65" spans="2:14" x14ac:dyDescent="0.3">
      <c r="B65" s="66"/>
      <c r="C65" s="80" t="s">
        <v>198</v>
      </c>
      <c r="D65" s="81"/>
      <c r="E65" s="81"/>
      <c r="F65" s="81"/>
      <c r="G65" s="81"/>
      <c r="H65" s="67"/>
      <c r="J65" s="93"/>
      <c r="K65" s="92" t="s">
        <v>220</v>
      </c>
      <c r="L65" s="77"/>
      <c r="M65" s="2">
        <v>0.1</v>
      </c>
      <c r="N65" s="95"/>
    </row>
    <row r="66" spans="2:14" x14ac:dyDescent="0.3">
      <c r="B66" s="66"/>
      <c r="C66" s="76" t="s">
        <v>199</v>
      </c>
      <c r="D66" s="79" t="s">
        <v>200</v>
      </c>
      <c r="E66" s="79" t="s">
        <v>201</v>
      </c>
      <c r="F66" s="79" t="s">
        <v>202</v>
      </c>
      <c r="G66" s="79" t="s">
        <v>254</v>
      </c>
      <c r="H66" s="67"/>
      <c r="J66" s="93"/>
      <c r="K66" s="92" t="s">
        <v>221</v>
      </c>
      <c r="L66" s="77"/>
      <c r="M66" s="2">
        <v>0.1</v>
      </c>
      <c r="N66" s="95"/>
    </row>
    <row r="67" spans="2:14" x14ac:dyDescent="0.3">
      <c r="B67" s="66"/>
      <c r="C67" s="8" t="s">
        <v>203</v>
      </c>
      <c r="D67" s="2" t="s">
        <v>204</v>
      </c>
      <c r="E67" s="115">
        <v>1000</v>
      </c>
      <c r="F67" s="77">
        <v>50</v>
      </c>
      <c r="G67" s="77">
        <v>1</v>
      </c>
      <c r="H67" s="67"/>
      <c r="J67" s="93"/>
      <c r="K67" s="92" t="s">
        <v>222</v>
      </c>
      <c r="L67" s="77"/>
      <c r="M67" s="2">
        <v>0.1</v>
      </c>
      <c r="N67" s="95"/>
    </row>
    <row r="68" spans="2:14" x14ac:dyDescent="0.3">
      <c r="B68" s="66"/>
      <c r="C68" s="8" t="s">
        <v>206</v>
      </c>
      <c r="D68" s="2" t="s">
        <v>205</v>
      </c>
      <c r="E68" s="115">
        <v>10000</v>
      </c>
      <c r="F68" s="77">
        <v>3</v>
      </c>
      <c r="G68" s="77">
        <v>5</v>
      </c>
      <c r="H68" s="67"/>
      <c r="J68" s="93"/>
      <c r="K68" s="92" t="s">
        <v>223</v>
      </c>
      <c r="L68" s="77"/>
      <c r="M68" s="2">
        <v>0.1</v>
      </c>
      <c r="N68" s="95"/>
    </row>
    <row r="69" spans="2:14" x14ac:dyDescent="0.3">
      <c r="B69" s="66"/>
      <c r="C69" s="8"/>
      <c r="D69" s="2"/>
      <c r="E69" s="115"/>
      <c r="F69" s="77"/>
      <c r="G69" s="77"/>
      <c r="H69" s="67"/>
      <c r="J69" s="93"/>
      <c r="K69" s="99" t="str">
        <f>IF(M69=1,"OK","ERROR! Ensure Weighting total = 100%")</f>
        <v>OK</v>
      </c>
      <c r="L69" s="94"/>
      <c r="M69" s="103">
        <f>SUM(M64:M68)</f>
        <v>0.99999999999999989</v>
      </c>
      <c r="N69" s="95"/>
    </row>
    <row r="70" spans="2:14" x14ac:dyDescent="0.3">
      <c r="B70" s="66"/>
      <c r="C70" s="24"/>
      <c r="D70" s="24"/>
      <c r="E70" s="78"/>
      <c r="F70" s="78"/>
      <c r="G70" s="78"/>
      <c r="H70" s="67"/>
      <c r="J70" s="93"/>
      <c r="K70" s="104" t="s">
        <v>219</v>
      </c>
      <c r="L70" s="94"/>
      <c r="M70" s="94"/>
      <c r="N70" s="95"/>
    </row>
    <row r="71" spans="2:14" x14ac:dyDescent="0.3">
      <c r="B71" s="66"/>
      <c r="C71" s="82" t="s">
        <v>211</v>
      </c>
      <c r="D71" s="78"/>
      <c r="E71" s="78"/>
      <c r="F71" s="78"/>
      <c r="G71" s="78"/>
      <c r="H71" s="67"/>
      <c r="J71" s="93"/>
      <c r="K71" s="105" t="str">
        <f>"          "&amp;M64&amp;" * "&amp;K64&amp;" +"</f>
        <v xml:space="preserve">          0.6 * Median IRI +</v>
      </c>
      <c r="L71" s="94"/>
      <c r="M71" s="94"/>
      <c r="N71" s="95"/>
    </row>
    <row r="72" spans="2:14" x14ac:dyDescent="0.3">
      <c r="B72" s="66"/>
      <c r="C72" s="83" t="s">
        <v>215</v>
      </c>
      <c r="D72" s="24"/>
      <c r="E72" s="78"/>
      <c r="F72" s="78"/>
      <c r="G72" s="78"/>
      <c r="H72" s="67"/>
      <c r="J72" s="93"/>
      <c r="K72" s="105" t="str">
        <f>"          "&amp;M65&amp;" * "&amp;K65&amp;" +"</f>
        <v xml:space="preserve">          0.1 * Standard deviation of IRI +</v>
      </c>
      <c r="L72" s="94"/>
      <c r="M72" s="94"/>
      <c r="N72" s="95"/>
    </row>
    <row r="73" spans="2:14" x14ac:dyDescent="0.3">
      <c r="B73" s="66"/>
      <c r="C73" s="83"/>
      <c r="D73" s="24"/>
      <c r="E73" s="78"/>
      <c r="F73" s="78"/>
      <c r="G73" s="78"/>
      <c r="H73" s="67"/>
      <c r="J73" s="93"/>
      <c r="K73" s="105" t="str">
        <f>"          "&amp;M66&amp;" * "&amp;K66&amp;" +"</f>
        <v xml:space="preserve">          0.1 * Minimum IRI  +</v>
      </c>
      <c r="L73" s="94"/>
      <c r="M73" s="94"/>
      <c r="N73" s="95"/>
    </row>
    <row r="74" spans="2:14" x14ac:dyDescent="0.3">
      <c r="B74" s="66"/>
      <c r="C74" s="76" t="s">
        <v>199</v>
      </c>
      <c r="D74" s="76"/>
      <c r="E74" s="79" t="s">
        <v>209</v>
      </c>
      <c r="F74" s="78"/>
      <c r="G74" s="78"/>
      <c r="H74" s="67"/>
      <c r="J74" s="93"/>
      <c r="K74" s="105" t="str">
        <f>"          "&amp;M67&amp;" * "&amp;K67&amp;" +"</f>
        <v xml:space="preserve">          0.1 * Maximum IRI +</v>
      </c>
      <c r="L74" s="94"/>
      <c r="M74" s="94"/>
      <c r="N74" s="95"/>
    </row>
    <row r="75" spans="2:14" x14ac:dyDescent="0.3">
      <c r="B75" s="66"/>
      <c r="C75" s="8" t="s">
        <v>213</v>
      </c>
      <c r="D75" s="2"/>
      <c r="E75" s="101">
        <v>0.5</v>
      </c>
      <c r="F75" s="78"/>
      <c r="G75" s="78"/>
      <c r="H75" s="67"/>
      <c r="J75" s="93"/>
      <c r="K75" s="105" t="str">
        <f>"          "&amp;M68&amp;" * "&amp;K68&amp;" )"</f>
        <v xml:space="preserve">          0.1 * Mean IRI )</v>
      </c>
      <c r="L75" s="94"/>
      <c r="M75" s="94"/>
      <c r="N75" s="95"/>
    </row>
    <row r="76" spans="2:14" x14ac:dyDescent="0.3">
      <c r="B76" s="66"/>
      <c r="C76" s="8" t="s">
        <v>212</v>
      </c>
      <c r="D76" s="2"/>
      <c r="E76" s="101">
        <v>0.25</v>
      </c>
      <c r="F76" s="78"/>
      <c r="G76" s="78"/>
      <c r="H76" s="67"/>
      <c r="J76" s="93"/>
      <c r="K76" s="100"/>
      <c r="L76" s="94"/>
      <c r="M76" s="94"/>
      <c r="N76" s="95"/>
    </row>
    <row r="77" spans="2:14" x14ac:dyDescent="0.3">
      <c r="B77" s="66"/>
      <c r="C77" s="84" t="s">
        <v>214</v>
      </c>
      <c r="D77" s="85" t="str">
        <f>"Length (km) * ("&amp;E75&amp;" + "&amp;E76&amp;" * IRI)"</f>
        <v>Length (km) * (0.5 + 0.25 * IRI)</v>
      </c>
      <c r="E77" s="86"/>
      <c r="F77" s="78"/>
      <c r="G77" s="78"/>
      <c r="H77" s="67"/>
      <c r="J77" s="93"/>
      <c r="K77" s="94"/>
      <c r="L77" s="94"/>
      <c r="M77" s="94"/>
      <c r="N77" s="95"/>
    </row>
    <row r="78" spans="2:14" x14ac:dyDescent="0.3">
      <c r="B78" s="66"/>
      <c r="C78" s="24"/>
      <c r="D78" s="24"/>
      <c r="E78" s="78"/>
      <c r="F78" s="78"/>
      <c r="G78" s="78"/>
      <c r="H78" s="67"/>
      <c r="J78" s="93"/>
      <c r="K78" s="94"/>
      <c r="L78" s="94"/>
      <c r="M78" s="94"/>
      <c r="N78" s="95"/>
    </row>
    <row r="79" spans="2:14" x14ac:dyDescent="0.3">
      <c r="B79" s="66"/>
      <c r="C79" s="75" t="s">
        <v>207</v>
      </c>
      <c r="D79" s="24"/>
      <c r="E79" s="78"/>
      <c r="F79" s="78"/>
      <c r="G79" s="78"/>
      <c r="H79" s="67"/>
      <c r="J79" s="93"/>
      <c r="K79" s="94"/>
      <c r="L79" s="94"/>
      <c r="M79" s="94"/>
      <c r="N79" s="95"/>
    </row>
    <row r="80" spans="2:14" x14ac:dyDescent="0.3">
      <c r="B80" s="66"/>
      <c r="C80" s="76" t="s">
        <v>199</v>
      </c>
      <c r="D80" s="79" t="s">
        <v>73</v>
      </c>
      <c r="E80" s="78"/>
      <c r="F80" s="78"/>
      <c r="G80" s="78"/>
      <c r="H80" s="67"/>
      <c r="J80" s="93"/>
      <c r="K80" s="94"/>
      <c r="L80" s="94"/>
      <c r="M80" s="94"/>
      <c r="N80" s="95"/>
    </row>
    <row r="81" spans="2:14" x14ac:dyDescent="0.3">
      <c r="B81" s="66"/>
      <c r="C81" s="8" t="s">
        <v>208</v>
      </c>
      <c r="D81" s="2">
        <v>0.8</v>
      </c>
      <c r="E81" s="78"/>
      <c r="F81" s="78"/>
      <c r="G81" s="78"/>
      <c r="H81" s="67"/>
      <c r="J81" s="93"/>
      <c r="K81" s="94"/>
      <c r="L81" s="94"/>
      <c r="M81" s="94"/>
      <c r="N81" s="95"/>
    </row>
    <row r="82" spans="2:14" x14ac:dyDescent="0.3">
      <c r="B82" s="66"/>
      <c r="C82" s="8" t="s">
        <v>210</v>
      </c>
      <c r="D82" s="2">
        <v>0.2</v>
      </c>
      <c r="E82" s="78"/>
      <c r="F82" s="78"/>
      <c r="G82" s="78"/>
      <c r="H82" s="67"/>
      <c r="J82" s="93"/>
      <c r="K82" s="94"/>
      <c r="L82" s="94"/>
      <c r="M82" s="94"/>
      <c r="N82" s="95"/>
    </row>
    <row r="83" spans="2:14" x14ac:dyDescent="0.3">
      <c r="B83" s="66"/>
      <c r="C83" s="78"/>
      <c r="D83" s="102">
        <f>SUM(D81:D82)</f>
        <v>1</v>
      </c>
      <c r="E83" s="78"/>
      <c r="F83" s="78"/>
      <c r="G83" s="78"/>
      <c r="H83" s="67"/>
      <c r="J83" s="93"/>
      <c r="K83" s="94"/>
      <c r="L83" s="94"/>
      <c r="M83" s="94"/>
      <c r="N83" s="95"/>
    </row>
    <row r="84" spans="2:14" x14ac:dyDescent="0.3">
      <c r="B84" s="68"/>
      <c r="C84" s="69"/>
      <c r="D84" s="69"/>
      <c r="E84" s="69"/>
      <c r="F84" s="69"/>
      <c r="G84" s="69"/>
      <c r="H84" s="70"/>
      <c r="J84" s="96"/>
      <c r="K84" s="97"/>
      <c r="L84" s="97"/>
      <c r="M84" s="97"/>
      <c r="N84" s="98"/>
    </row>
  </sheetData>
  <conditionalFormatting sqref="L16">
    <cfRule type="cellIs" dxfId="6" priority="8" operator="equal">
      <formula>"OK"</formula>
    </cfRule>
  </conditionalFormatting>
  <conditionalFormatting sqref="C20">
    <cfRule type="cellIs" dxfId="5" priority="7" operator="equal">
      <formula>"OK"</formula>
    </cfRule>
  </conditionalFormatting>
  <conditionalFormatting sqref="F36">
    <cfRule type="expression" dxfId="4" priority="6">
      <formula>$E$36="Relative"</formula>
    </cfRule>
  </conditionalFormatting>
  <conditionalFormatting sqref="F37">
    <cfRule type="expression" dxfId="3" priority="5">
      <formula>$E37="Relative"</formula>
    </cfRule>
  </conditionalFormatting>
  <conditionalFormatting sqref="F38:F46">
    <cfRule type="expression" dxfId="2" priority="4">
      <formula>E38="Relative"</formula>
    </cfRule>
  </conditionalFormatting>
  <conditionalFormatting sqref="C55">
    <cfRule type="cellIs" dxfId="1" priority="3" operator="equal">
      <formula>"OK"</formula>
    </cfRule>
  </conditionalFormatting>
  <conditionalFormatting sqref="K69">
    <cfRule type="cellIs" dxfId="0" priority="1" operator="equal">
      <formula>"OK"</formula>
    </cfRule>
  </conditionalFormatting>
  <dataValidations count="3">
    <dataValidation type="list" allowBlank="1" showInputMessage="1" showErrorMessage="1" sqref="E36:E49">
      <formula1>"Relative,Absolute"</formula1>
    </dataValidation>
    <dataValidation type="list" allowBlank="1" showInputMessage="1" showErrorMessage="1" sqref="E50:E54">
      <formula1>"Relative"</formula1>
    </dataValidation>
    <dataValidation type="list" allowBlank="1" showInputMessage="1" showErrorMessage="1" sqref="G67:G69">
      <formula1>"1,2,3,4,5"</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Ref!$A$3:$A$38</xm:f>
          </x14:formula1>
          <xm:sqref>C11:C19</xm:sqref>
        </x14:dataValidation>
        <x14:dataValidation type="list" allowBlank="1" showInputMessage="1" showErrorMessage="1">
          <x14:formula1>
            <xm:f>Ref!$A$2:$A$38</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D25" sqref="D25"/>
    </sheetView>
  </sheetViews>
  <sheetFormatPr defaultRowHeight="14.4" x14ac:dyDescent="0.3"/>
  <cols>
    <col min="1" max="1" width="11.21875" bestFit="1" customWidth="1"/>
    <col min="2" max="2" width="11" bestFit="1" customWidth="1"/>
  </cols>
  <sheetData>
    <row r="1" spans="1:2" x14ac:dyDescent="0.3">
      <c r="A1" s="1" t="s">
        <v>256</v>
      </c>
      <c r="B1" s="1" t="s">
        <v>255</v>
      </c>
    </row>
    <row r="2" spans="1:2" x14ac:dyDescent="0.3">
      <c r="A2" t="s">
        <v>106</v>
      </c>
      <c r="B2" s="61">
        <f>+Input!M10</f>
        <v>0.2</v>
      </c>
    </row>
    <row r="3" spans="1:2" x14ac:dyDescent="0.3">
      <c r="A3" t="s">
        <v>107</v>
      </c>
      <c r="B3" s="61">
        <f>+Input!M11</f>
        <v>0.2</v>
      </c>
    </row>
    <row r="4" spans="1:2" x14ac:dyDescent="0.3">
      <c r="A4" t="s">
        <v>108</v>
      </c>
      <c r="B4" s="61">
        <f>+Input!M12</f>
        <v>0.25</v>
      </c>
    </row>
    <row r="5" spans="1:2" x14ac:dyDescent="0.3">
      <c r="A5" t="s">
        <v>109</v>
      </c>
      <c r="B5" s="61">
        <f>+Input!M13</f>
        <v>0.25</v>
      </c>
    </row>
    <row r="6" spans="1:2" x14ac:dyDescent="0.3">
      <c r="A6" t="s">
        <v>110</v>
      </c>
      <c r="B6" s="61">
        <f>+Input!M14</f>
        <v>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E8" sqref="E8"/>
    </sheetView>
  </sheetViews>
  <sheetFormatPr defaultRowHeight="14.4" x14ac:dyDescent="0.3"/>
  <cols>
    <col min="2" max="2" width="21.44140625" bestFit="1" customWidth="1"/>
  </cols>
  <sheetData>
    <row r="1" spans="1:3" x14ac:dyDescent="0.3">
      <c r="A1" s="1" t="s">
        <v>188</v>
      </c>
      <c r="B1" s="1" t="s">
        <v>230</v>
      </c>
      <c r="C1" s="1" t="s">
        <v>126</v>
      </c>
    </row>
    <row r="2" spans="1:3" x14ac:dyDescent="0.3">
      <c r="A2" t="s">
        <v>231</v>
      </c>
      <c r="B2" t="s">
        <v>218</v>
      </c>
      <c r="C2" s="106">
        <f>+Input!M64</f>
        <v>0.6</v>
      </c>
    </row>
    <row r="3" spans="1:3" x14ac:dyDescent="0.3">
      <c r="A3" t="s">
        <v>234</v>
      </c>
      <c r="B3" t="s">
        <v>220</v>
      </c>
      <c r="C3" s="106">
        <f>+Input!M65</f>
        <v>0.1</v>
      </c>
    </row>
    <row r="4" spans="1:3" x14ac:dyDescent="0.3">
      <c r="A4" t="s">
        <v>232</v>
      </c>
      <c r="B4" t="s">
        <v>221</v>
      </c>
      <c r="C4" s="106">
        <f>+Input!M66</f>
        <v>0.1</v>
      </c>
    </row>
    <row r="5" spans="1:3" x14ac:dyDescent="0.3">
      <c r="A5" t="s">
        <v>233</v>
      </c>
      <c r="B5" t="s">
        <v>222</v>
      </c>
      <c r="C5" s="106">
        <f>+Input!M67</f>
        <v>0.1</v>
      </c>
    </row>
    <row r="6" spans="1:3" x14ac:dyDescent="0.3">
      <c r="A6" t="s">
        <v>235</v>
      </c>
      <c r="B6" t="s">
        <v>223</v>
      </c>
      <c r="C6" s="106">
        <f>+Input!M68</f>
        <v>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5" sqref="B5"/>
    </sheetView>
  </sheetViews>
  <sheetFormatPr defaultRowHeight="14.4" x14ac:dyDescent="0.3"/>
  <cols>
    <col min="1" max="1" width="10.77734375" bestFit="1" customWidth="1"/>
    <col min="2" max="2" width="49" bestFit="1" customWidth="1"/>
    <col min="3" max="3" width="62.5546875" customWidth="1"/>
    <col min="4" max="5" width="10.33203125" customWidth="1"/>
    <col min="6" max="6" width="15.33203125" customWidth="1"/>
    <col min="9" max="9" width="51.6640625" bestFit="1" customWidth="1"/>
  </cols>
  <sheetData>
    <row r="1" spans="1:9" x14ac:dyDescent="0.3">
      <c r="A1" s="1" t="s">
        <v>118</v>
      </c>
      <c r="B1" s="1" t="s">
        <v>127</v>
      </c>
      <c r="C1" s="1" t="s">
        <v>119</v>
      </c>
      <c r="D1" s="1" t="s">
        <v>120</v>
      </c>
      <c r="E1" s="1" t="s">
        <v>121</v>
      </c>
      <c r="F1" s="1" t="s">
        <v>126</v>
      </c>
      <c r="G1" s="1" t="s">
        <v>122</v>
      </c>
      <c r="H1" s="1" t="s">
        <v>130</v>
      </c>
      <c r="I1" s="1" t="s">
        <v>129</v>
      </c>
    </row>
    <row r="2" spans="1:9" x14ac:dyDescent="0.3">
      <c r="A2" t="s">
        <v>157</v>
      </c>
      <c r="B2" t="s">
        <v>157</v>
      </c>
      <c r="C2" s="50" t="s">
        <v>146</v>
      </c>
      <c r="D2" s="51">
        <v>1</v>
      </c>
      <c r="E2" s="51">
        <v>100</v>
      </c>
      <c r="F2" s="52">
        <f>+Input!D36</f>
        <v>0.03</v>
      </c>
      <c r="G2" s="52" t="str">
        <f>Input!E36</f>
        <v>Relative</v>
      </c>
      <c r="H2" s="53">
        <f>+Input!F36</f>
        <v>50</v>
      </c>
      <c r="I2" t="s">
        <v>135</v>
      </c>
    </row>
    <row r="3" spans="1:9" x14ac:dyDescent="0.3">
      <c r="A3" t="s">
        <v>158</v>
      </c>
      <c r="B3" t="s">
        <v>158</v>
      </c>
      <c r="C3" s="50" t="s">
        <v>147</v>
      </c>
      <c r="D3" s="51">
        <v>1</v>
      </c>
      <c r="E3" s="51">
        <v>100</v>
      </c>
      <c r="F3" s="52">
        <f>+Input!D37</f>
        <v>0.01</v>
      </c>
      <c r="G3" s="52" t="str">
        <f>Input!E37</f>
        <v>Relative</v>
      </c>
      <c r="H3" s="53">
        <f>+Input!F37</f>
        <v>50</v>
      </c>
      <c r="I3" t="s">
        <v>135</v>
      </c>
    </row>
    <row r="4" spans="1:9" x14ac:dyDescent="0.3">
      <c r="A4" t="s">
        <v>159</v>
      </c>
      <c r="B4" t="s">
        <v>159</v>
      </c>
      <c r="C4" t="s">
        <v>152</v>
      </c>
      <c r="D4" s="51">
        <v>0</v>
      </c>
      <c r="E4" s="51">
        <v>10</v>
      </c>
      <c r="F4" s="52">
        <f>+Input!D38</f>
        <v>0.15</v>
      </c>
      <c r="G4" s="52" t="str">
        <f>Input!E38</f>
        <v>Relative</v>
      </c>
      <c r="H4" s="53">
        <f>+Input!F38</f>
        <v>0.5</v>
      </c>
      <c r="I4" t="s">
        <v>136</v>
      </c>
    </row>
    <row r="5" spans="1:9" x14ac:dyDescent="0.3">
      <c r="A5" t="s">
        <v>160</v>
      </c>
      <c r="B5" t="s">
        <v>160</v>
      </c>
      <c r="C5" t="s">
        <v>151</v>
      </c>
      <c r="D5" s="51">
        <v>0</v>
      </c>
      <c r="E5" s="51">
        <v>10</v>
      </c>
      <c r="F5" s="52">
        <f>+Input!D39</f>
        <v>0.1</v>
      </c>
      <c r="G5" s="52" t="str">
        <f>Input!E39</f>
        <v>Relative</v>
      </c>
      <c r="H5" s="53">
        <f>+Input!F39</f>
        <v>0.5</v>
      </c>
      <c r="I5" t="s">
        <v>136</v>
      </c>
    </row>
    <row r="6" spans="1:9" x14ac:dyDescent="0.3">
      <c r="A6" t="s">
        <v>161</v>
      </c>
      <c r="B6" t="s">
        <v>161</v>
      </c>
      <c r="C6" t="s">
        <v>153</v>
      </c>
      <c r="D6" s="51">
        <v>0</v>
      </c>
      <c r="E6" s="51">
        <v>10</v>
      </c>
      <c r="F6" s="52">
        <f>+Input!D40</f>
        <v>0.05</v>
      </c>
      <c r="G6" s="52" t="str">
        <f>Input!E40</f>
        <v>Relative</v>
      </c>
      <c r="H6" s="53">
        <f>+Input!F40</f>
        <v>0.5</v>
      </c>
      <c r="I6" t="s">
        <v>136</v>
      </c>
    </row>
    <row r="7" spans="1:9" x14ac:dyDescent="0.3">
      <c r="A7" t="s">
        <v>162</v>
      </c>
      <c r="B7" t="s">
        <v>162</v>
      </c>
      <c r="C7" t="s">
        <v>154</v>
      </c>
      <c r="D7" s="51">
        <v>0</v>
      </c>
      <c r="E7" s="51">
        <v>10</v>
      </c>
      <c r="F7" s="52">
        <f>+Input!D41</f>
        <v>0.1</v>
      </c>
      <c r="G7" s="52" t="str">
        <f>Input!E41</f>
        <v>Relative</v>
      </c>
      <c r="H7" s="53">
        <f>+Input!F41</f>
        <v>0.5</v>
      </c>
      <c r="I7" t="s">
        <v>136</v>
      </c>
    </row>
    <row r="8" spans="1:9" x14ac:dyDescent="0.3">
      <c r="A8" t="s">
        <v>163</v>
      </c>
      <c r="B8" t="s">
        <v>163</v>
      </c>
      <c r="C8" t="s">
        <v>155</v>
      </c>
      <c r="D8" s="51">
        <v>0</v>
      </c>
      <c r="E8" s="51">
        <v>10</v>
      </c>
      <c r="F8" s="52">
        <f>+Input!D42</f>
        <v>0.05</v>
      </c>
      <c r="G8" s="52" t="str">
        <f>Input!E42</f>
        <v>Relative</v>
      </c>
      <c r="H8" s="53">
        <f>+Input!F42</f>
        <v>0.5</v>
      </c>
      <c r="I8" t="s">
        <v>136</v>
      </c>
    </row>
    <row r="9" spans="1:9" x14ac:dyDescent="0.3">
      <c r="A9" t="s">
        <v>164</v>
      </c>
      <c r="B9" t="s">
        <v>164</v>
      </c>
      <c r="C9" t="s">
        <v>156</v>
      </c>
      <c r="D9" s="51">
        <v>0</v>
      </c>
      <c r="E9" s="51">
        <v>10</v>
      </c>
      <c r="F9" s="52">
        <f>+Input!D43</f>
        <v>0.03</v>
      </c>
      <c r="G9" s="52" t="str">
        <f>Input!E43</f>
        <v>Relative</v>
      </c>
      <c r="H9" s="53">
        <f>+Input!F43</f>
        <v>0.5</v>
      </c>
      <c r="I9" t="s">
        <v>136</v>
      </c>
    </row>
    <row r="10" spans="1:9" x14ac:dyDescent="0.3">
      <c r="A10" t="s">
        <v>165</v>
      </c>
      <c r="B10" t="s">
        <v>165</v>
      </c>
      <c r="C10" t="s">
        <v>148</v>
      </c>
      <c r="D10" s="51">
        <v>0</v>
      </c>
      <c r="E10" s="51">
        <v>10</v>
      </c>
      <c r="F10" s="52">
        <f>+Input!D44</f>
        <v>0.1</v>
      </c>
      <c r="G10" s="52" t="str">
        <f>Input!E44</f>
        <v>Relative</v>
      </c>
      <c r="H10" s="53">
        <f>+Input!F44</f>
        <v>0.5</v>
      </c>
      <c r="I10" t="s">
        <v>136</v>
      </c>
    </row>
    <row r="11" spans="1:9" x14ac:dyDescent="0.3">
      <c r="A11" t="s">
        <v>166</v>
      </c>
      <c r="B11" t="s">
        <v>166</v>
      </c>
      <c r="C11" t="s">
        <v>149</v>
      </c>
      <c r="D11" s="51">
        <v>0</v>
      </c>
      <c r="E11" s="51">
        <v>10</v>
      </c>
      <c r="F11" s="52">
        <f>+Input!D45</f>
        <v>0.05</v>
      </c>
      <c r="G11" s="52" t="str">
        <f>Input!E45</f>
        <v>Relative</v>
      </c>
      <c r="H11" s="53">
        <f>+Input!F45</f>
        <v>0.5</v>
      </c>
      <c r="I11" t="s">
        <v>136</v>
      </c>
    </row>
    <row r="12" spans="1:9" x14ac:dyDescent="0.3">
      <c r="A12" t="s">
        <v>167</v>
      </c>
      <c r="B12" t="s">
        <v>167</v>
      </c>
      <c r="C12" t="s">
        <v>150</v>
      </c>
      <c r="D12" s="51">
        <v>0</v>
      </c>
      <c r="E12" s="51">
        <v>10</v>
      </c>
      <c r="F12" s="52">
        <f>+Input!D46</f>
        <v>0.03</v>
      </c>
      <c r="G12" s="52" t="str">
        <f>Input!E46</f>
        <v>Relative</v>
      </c>
      <c r="H12" s="53">
        <f>+Input!F46</f>
        <v>0.5</v>
      </c>
      <c r="I12" t="s">
        <v>136</v>
      </c>
    </row>
    <row r="13" spans="1:9" x14ac:dyDescent="0.3">
      <c r="A13" t="s">
        <v>168</v>
      </c>
      <c r="B13" t="s">
        <v>168</v>
      </c>
      <c r="C13" t="s">
        <v>131</v>
      </c>
      <c r="D13" s="51">
        <v>1</v>
      </c>
      <c r="E13" s="51">
        <v>100</v>
      </c>
      <c r="F13" s="52">
        <f>+Input!D47</f>
        <v>0.03</v>
      </c>
      <c r="G13" s="52" t="str">
        <f>Input!E47</f>
        <v>Relative</v>
      </c>
      <c r="H13" s="53">
        <f>+Input!F47</f>
        <v>30</v>
      </c>
      <c r="I13" t="s">
        <v>190</v>
      </c>
    </row>
    <row r="14" spans="1:9" x14ac:dyDescent="0.3">
      <c r="A14" t="s">
        <v>169</v>
      </c>
      <c r="B14" t="s">
        <v>169</v>
      </c>
      <c r="C14" t="s">
        <v>132</v>
      </c>
      <c r="D14" s="51">
        <v>1</v>
      </c>
      <c r="E14" s="51">
        <v>100</v>
      </c>
      <c r="F14" s="52">
        <f>+Input!D48</f>
        <v>0.02</v>
      </c>
      <c r="G14" s="52" t="str">
        <f>Input!E48</f>
        <v>Relative</v>
      </c>
      <c r="H14" s="53">
        <f>+Input!F48</f>
        <v>30</v>
      </c>
      <c r="I14" t="s">
        <v>190</v>
      </c>
    </row>
    <row r="15" spans="1:9" x14ac:dyDescent="0.3">
      <c r="A15" t="s">
        <v>170</v>
      </c>
      <c r="B15" t="s">
        <v>170</v>
      </c>
      <c r="C15" t="s">
        <v>133</v>
      </c>
      <c r="D15" s="51">
        <v>1</v>
      </c>
      <c r="E15" s="51">
        <v>100</v>
      </c>
      <c r="F15" s="52">
        <f>+Input!D49</f>
        <v>0.01</v>
      </c>
      <c r="G15" s="52" t="str">
        <f>Input!E49</f>
        <v>Relative</v>
      </c>
      <c r="H15" s="53">
        <f>+Input!F49</f>
        <v>30</v>
      </c>
      <c r="I15" t="s">
        <v>190</v>
      </c>
    </row>
    <row r="16" spans="1:9" x14ac:dyDescent="0.3">
      <c r="A16" t="s">
        <v>171</v>
      </c>
      <c r="B16" t="s">
        <v>171</v>
      </c>
      <c r="C16" s="50" t="s">
        <v>123</v>
      </c>
      <c r="D16" s="51">
        <v>1</v>
      </c>
      <c r="E16" s="51">
        <v>500</v>
      </c>
      <c r="F16" s="52">
        <f>+Input!D50</f>
        <v>0.06</v>
      </c>
      <c r="G16" s="52" t="str">
        <f>Input!E50</f>
        <v>Relative</v>
      </c>
      <c r="H16" s="53">
        <f>+Input!F50</f>
        <v>0</v>
      </c>
      <c r="I16" t="s">
        <v>134</v>
      </c>
    </row>
    <row r="17" spans="1:9" x14ac:dyDescent="0.3">
      <c r="A17" t="s">
        <v>172</v>
      </c>
      <c r="B17" t="s">
        <v>172</v>
      </c>
      <c r="C17" t="s">
        <v>124</v>
      </c>
      <c r="D17" s="51">
        <v>1</v>
      </c>
      <c r="E17" s="51">
        <v>500</v>
      </c>
      <c r="F17" s="52">
        <f>+Input!D51</f>
        <v>0.04</v>
      </c>
      <c r="G17" s="52" t="str">
        <f>Input!E51</f>
        <v>Relative</v>
      </c>
      <c r="H17" s="53">
        <f>+Input!F51</f>
        <v>0</v>
      </c>
      <c r="I17" t="s">
        <v>134</v>
      </c>
    </row>
    <row r="18" spans="1:9" x14ac:dyDescent="0.3">
      <c r="A18" t="s">
        <v>173</v>
      </c>
      <c r="B18" t="s">
        <v>173</v>
      </c>
      <c r="C18" t="s">
        <v>125</v>
      </c>
      <c r="D18" s="51">
        <v>1</v>
      </c>
      <c r="E18" s="51">
        <v>500</v>
      </c>
      <c r="F18" s="52">
        <f>+Input!D52</f>
        <v>0.02</v>
      </c>
      <c r="G18" s="52" t="str">
        <f>Input!E52</f>
        <v>Relative</v>
      </c>
      <c r="H18" s="53">
        <f>+Input!F52</f>
        <v>0</v>
      </c>
      <c r="I18" t="s">
        <v>134</v>
      </c>
    </row>
    <row r="19" spans="1:9" x14ac:dyDescent="0.3">
      <c r="A19" t="s">
        <v>174</v>
      </c>
      <c r="B19" t="s">
        <v>174</v>
      </c>
      <c r="C19" t="s">
        <v>128</v>
      </c>
      <c r="D19" s="51">
        <v>0</v>
      </c>
      <c r="E19" s="51">
        <v>1</v>
      </c>
      <c r="F19" s="52">
        <f>+Input!D53</f>
        <v>0.02</v>
      </c>
      <c r="G19" s="52" t="str">
        <f>Input!E53</f>
        <v>Relative</v>
      </c>
      <c r="H19" s="53">
        <f>+Input!F53</f>
        <v>0</v>
      </c>
    </row>
    <row r="20" spans="1:9" x14ac:dyDescent="0.3">
      <c r="A20" t="s">
        <v>195</v>
      </c>
      <c r="B20" t="s">
        <v>195</v>
      </c>
      <c r="C20" t="s">
        <v>196</v>
      </c>
      <c r="D20" s="51">
        <v>0</v>
      </c>
      <c r="E20" s="51">
        <v>5</v>
      </c>
      <c r="F20" s="52">
        <f>+Input!D54</f>
        <v>0.1</v>
      </c>
      <c r="G20" s="52" t="str">
        <f>Input!E54</f>
        <v>Relative</v>
      </c>
      <c r="H20" s="53">
        <f>+Input!F54</f>
        <v>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K25" sqref="K25"/>
    </sheetView>
  </sheetViews>
  <sheetFormatPr defaultRowHeight="14.4" x14ac:dyDescent="0.3"/>
  <sheetData>
    <row r="1" spans="1:5" x14ac:dyDescent="0.3">
      <c r="A1" s="1" t="s">
        <v>74</v>
      </c>
      <c r="B1" s="1" t="s">
        <v>75</v>
      </c>
      <c r="C1" s="1" t="s">
        <v>76</v>
      </c>
      <c r="D1" s="1" t="s">
        <v>77</v>
      </c>
      <c r="E1" s="1" t="s">
        <v>189</v>
      </c>
    </row>
    <row r="2" spans="1:5" x14ac:dyDescent="0.3">
      <c r="A2" t="s">
        <v>96</v>
      </c>
      <c r="B2" t="str">
        <f>"__"&amp;LEFT(E2,8)</f>
        <v>__hhsize_c</v>
      </c>
      <c r="C2" s="61">
        <f>Input!D10</f>
        <v>0.05</v>
      </c>
      <c r="D2">
        <f>VLOOKUP(Input!C10,Ref!$A$2:$C$38,3,0)</f>
        <v>0</v>
      </c>
      <c r="E2" t="str">
        <f>VLOOKUP(Input!C10,Ref!$A$2:$B$38,2,0)</f>
        <v>hhsize_cm</v>
      </c>
    </row>
    <row r="3" spans="1:5" x14ac:dyDescent="0.3">
      <c r="A3" t="s">
        <v>97</v>
      </c>
      <c r="B3" t="str">
        <f>"__"&amp;LEFT(E3,8)</f>
        <v>__roof_1cm</v>
      </c>
      <c r="C3" s="61">
        <f>Input!D11</f>
        <v>0.05</v>
      </c>
      <c r="D3">
        <f>VLOOKUP(Input!C11,Ref!$A$2:$C$38,3,0)</f>
        <v>1</v>
      </c>
      <c r="E3" t="str">
        <f>VLOOKUP(Input!C11,Ref!$A$2:$B$38,2,0)</f>
        <v>roof_1cm</v>
      </c>
    </row>
    <row r="4" spans="1:5" x14ac:dyDescent="0.3">
      <c r="A4" t="s">
        <v>98</v>
      </c>
      <c r="B4" t="str">
        <f>"__"&amp;LEFT(E4,8)</f>
        <v>__water_1c</v>
      </c>
      <c r="C4" s="61">
        <f>Input!D12</f>
        <v>0.2</v>
      </c>
      <c r="D4">
        <f>VLOOKUP(Input!C12,Ref!$A$2:$C$38,3,0)</f>
        <v>1</v>
      </c>
      <c r="E4" t="str">
        <f>VLOOKUP(Input!C12,Ref!$A$2:$B$38,2,0)</f>
        <v>water_1cm</v>
      </c>
    </row>
    <row r="5" spans="1:5" x14ac:dyDescent="0.3">
      <c r="A5" t="s">
        <v>99</v>
      </c>
      <c r="B5" t="str">
        <f>"__"&amp;LEFT(E5,8)</f>
        <v>__toilet_1</v>
      </c>
      <c r="C5" s="61">
        <f>Input!D13</f>
        <v>0.1</v>
      </c>
      <c r="D5">
        <f>VLOOKUP(Input!C13,Ref!$A$2:$C$38,3,0)</f>
        <v>1</v>
      </c>
      <c r="E5" t="str">
        <f>VLOOKUP(Input!C13,Ref!$A$2:$B$38,2,0)</f>
        <v>toilet_1cm</v>
      </c>
    </row>
    <row r="6" spans="1:5" x14ac:dyDescent="0.3">
      <c r="A6" t="s">
        <v>100</v>
      </c>
      <c r="B6" t="str">
        <f>"__"&amp;LEFT(E6,8)</f>
        <v>__edchd_4c</v>
      </c>
      <c r="C6" s="61">
        <f>Input!D14</f>
        <v>0.1</v>
      </c>
      <c r="D6">
        <f>VLOOKUP(Input!C14,Ref!$A$2:$C$38,3,0)</f>
        <v>1</v>
      </c>
      <c r="E6" t="str">
        <f>VLOOKUP(Input!C14,Ref!$A$2:$B$38,2,0)</f>
        <v>edchd_4cm</v>
      </c>
    </row>
    <row r="7" spans="1:5" x14ac:dyDescent="0.3">
      <c r="A7" t="s">
        <v>101</v>
      </c>
      <c r="B7" t="str">
        <f>"__"&amp;LEFT(E7,8)</f>
        <v>__ethnic_c</v>
      </c>
      <c r="C7" s="61">
        <f>Input!D15</f>
        <v>0.05</v>
      </c>
      <c r="D7">
        <f>VLOOKUP(Input!C15,Ref!$A$2:$C$38,3,0)</f>
        <v>0</v>
      </c>
      <c r="E7" t="str">
        <f>VLOOKUP(Input!C15,Ref!$A$2:$B$38,2,0)</f>
        <v>ethnic_cm</v>
      </c>
    </row>
    <row r="8" spans="1:5" x14ac:dyDescent="0.3">
      <c r="A8" t="s">
        <v>102</v>
      </c>
      <c r="B8" t="str">
        <f>"__"&amp;LEFT(E8,8)</f>
        <v>__pelderly</v>
      </c>
      <c r="C8" s="61">
        <f>Input!D16</f>
        <v>0.05</v>
      </c>
      <c r="D8">
        <f>VLOOKUP(Input!C16,Ref!$A$2:$C$38,3,0)</f>
        <v>0</v>
      </c>
      <c r="E8" t="str">
        <f>VLOOKUP(Input!C16,Ref!$A$2:$B$38,2,0)</f>
        <v>pelderly_cm</v>
      </c>
    </row>
    <row r="9" spans="1:5" x14ac:dyDescent="0.3">
      <c r="A9" t="s">
        <v>103</v>
      </c>
      <c r="B9" t="str">
        <f>"__"&amp;LEFT(E9,8)</f>
        <v>__avg_fgt1</v>
      </c>
      <c r="C9" s="61">
        <f>Input!D17</f>
        <v>0.1</v>
      </c>
      <c r="D9">
        <f>VLOOKUP(Input!C17,Ref!$A$2:$C$38,3,0)</f>
        <v>0</v>
      </c>
      <c r="E9" t="str">
        <f>VLOOKUP(Input!C17,Ref!$A$2:$B$38,2,0)</f>
        <v>avg_fgt1</v>
      </c>
    </row>
    <row r="10" spans="1:5" x14ac:dyDescent="0.3">
      <c r="A10" t="s">
        <v>104</v>
      </c>
      <c r="B10" t="str">
        <f>"__"&amp;LEFT(E10,8)</f>
        <v>__avg_gini</v>
      </c>
      <c r="C10" s="61">
        <f>Input!D18</f>
        <v>0.1</v>
      </c>
      <c r="D10">
        <f>VLOOKUP(Input!C18,Ref!$A$2:$C$38,3,0)</f>
        <v>0</v>
      </c>
      <c r="E10" t="str">
        <f>VLOOKUP(Input!C18,Ref!$A$2:$B$38,2,0)</f>
        <v>avg_gini</v>
      </c>
    </row>
    <row r="11" spans="1:5" x14ac:dyDescent="0.3">
      <c r="A11" t="s">
        <v>105</v>
      </c>
      <c r="B11" t="str">
        <f>"__"&amp;LEFT(E11,8)</f>
        <v>__mean</v>
      </c>
      <c r="C11" s="61">
        <f>Input!D19</f>
        <v>0.2</v>
      </c>
      <c r="D11">
        <f>VLOOKUP(Input!C19,Ref!$A$2:$C$38,3,0)</f>
        <v>1</v>
      </c>
      <c r="E11" t="str">
        <f>VLOOKUP(Input!C19,Ref!$A$2:$B$38,2,0)</f>
        <v>mean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workbookViewId="0">
      <selection activeCell="J3" sqref="J3"/>
    </sheetView>
  </sheetViews>
  <sheetFormatPr defaultRowHeight="14.4" x14ac:dyDescent="0.3"/>
  <cols>
    <col min="1" max="1" width="7.109375" bestFit="1" customWidth="1"/>
    <col min="2" max="4" width="13.21875" bestFit="1" customWidth="1"/>
    <col min="5" max="11" width="13.21875" customWidth="1"/>
    <col min="12" max="12" width="13.21875" bestFit="1" customWidth="1"/>
    <col min="13" max="13" width="8.77734375" bestFit="1" customWidth="1"/>
    <col min="14" max="14" width="14.109375" bestFit="1" customWidth="1"/>
    <col min="15" max="15" width="13.21875" bestFit="1" customWidth="1"/>
  </cols>
  <sheetData>
    <row r="1" spans="1:15" x14ac:dyDescent="0.3">
      <c r="A1" s="113" t="s">
        <v>249</v>
      </c>
      <c r="B1" s="107" t="s">
        <v>242</v>
      </c>
      <c r="C1" s="108" t="s">
        <v>247</v>
      </c>
      <c r="D1" s="108" t="s">
        <v>243</v>
      </c>
      <c r="E1" s="108" t="s">
        <v>246</v>
      </c>
      <c r="F1" s="109" t="s">
        <v>244</v>
      </c>
      <c r="G1" s="110" t="s">
        <v>251</v>
      </c>
      <c r="H1" s="110" t="s">
        <v>245</v>
      </c>
      <c r="I1" s="110" t="s">
        <v>253</v>
      </c>
      <c r="J1" s="110" t="s">
        <v>252</v>
      </c>
      <c r="K1" s="110" t="s">
        <v>250</v>
      </c>
      <c r="L1" s="111" t="s">
        <v>238</v>
      </c>
      <c r="M1" s="111" t="s">
        <v>236</v>
      </c>
      <c r="N1" s="111" t="s">
        <v>237</v>
      </c>
      <c r="O1" s="111" t="s">
        <v>248</v>
      </c>
    </row>
    <row r="2" spans="1:15" x14ac:dyDescent="0.3">
      <c r="A2">
        <v>0</v>
      </c>
      <c r="B2" t="str">
        <f>+Input!C61</f>
        <v>adm_centroids</v>
      </c>
      <c r="C2" t="str">
        <f>+Input!D61</f>
        <v>Pop</v>
      </c>
      <c r="D2">
        <f>+Input!E61</f>
        <v>0</v>
      </c>
      <c r="E2" s="112" t="s">
        <v>240</v>
      </c>
      <c r="F2" t="str">
        <f>+Input!C67</f>
        <v>adm_centroids</v>
      </c>
      <c r="G2" t="str">
        <f>+Input!D67</f>
        <v>Pop</v>
      </c>
      <c r="H2">
        <f>+Input!E67</f>
        <v>1000</v>
      </c>
      <c r="I2">
        <f>+Input!F67</f>
        <v>50</v>
      </c>
      <c r="J2" s="114">
        <f>Input!G67</f>
        <v>1</v>
      </c>
      <c r="K2" s="112" t="s">
        <v>240</v>
      </c>
      <c r="L2" s="61">
        <f>+Input!E75</f>
        <v>0.5</v>
      </c>
      <c r="M2" s="61">
        <f>+Input!E76</f>
        <v>0.25</v>
      </c>
      <c r="N2" s="106">
        <f>+Input!D81</f>
        <v>0.8</v>
      </c>
      <c r="O2" s="106">
        <f>+Input!D82</f>
        <v>0.2</v>
      </c>
    </row>
    <row r="3" spans="1:15" x14ac:dyDescent="0.3">
      <c r="A3">
        <v>1</v>
      </c>
      <c r="B3">
        <f>+Input!C62</f>
        <v>0</v>
      </c>
      <c r="C3">
        <f>+Input!D62</f>
        <v>0</v>
      </c>
      <c r="D3">
        <f>+Input!E62</f>
        <v>0</v>
      </c>
      <c r="E3" s="112"/>
      <c r="F3" t="str">
        <f>+Input!C68</f>
        <v>Hosptials</v>
      </c>
      <c r="G3" t="str">
        <f>+Input!D68</f>
        <v>Beds</v>
      </c>
      <c r="H3">
        <f>+Input!E68</f>
        <v>10000</v>
      </c>
      <c r="I3">
        <f>+Input!F68</f>
        <v>3</v>
      </c>
      <c r="J3" s="114">
        <f>Input!G68</f>
        <v>5</v>
      </c>
      <c r="K3" s="112" t="s">
        <v>239</v>
      </c>
    </row>
    <row r="4" spans="1:15" x14ac:dyDescent="0.3">
      <c r="A4">
        <v>2</v>
      </c>
      <c r="B4">
        <f>+Input!C63</f>
        <v>0</v>
      </c>
      <c r="C4">
        <f>+Input!D63</f>
        <v>0</v>
      </c>
      <c r="D4">
        <f>+Input!E63</f>
        <v>0</v>
      </c>
      <c r="E4" s="112"/>
      <c r="F4">
        <f>+Input!C69</f>
        <v>0</v>
      </c>
      <c r="G4">
        <f>+Input!D69</f>
        <v>0</v>
      </c>
      <c r="H4">
        <f>+Input!E69</f>
        <v>0</v>
      </c>
      <c r="I4">
        <f>+Input!F69</f>
        <v>0</v>
      </c>
      <c r="J4" s="114">
        <f>Input!G69</f>
        <v>0</v>
      </c>
      <c r="K4" s="112"/>
    </row>
    <row r="5" spans="1:15" x14ac:dyDescent="0.3">
      <c r="L5" t="s">
        <v>241</v>
      </c>
    </row>
    <row r="6" spans="1:15" x14ac:dyDescent="0.3">
      <c r="L6" t="s">
        <v>241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24" sqref="B24"/>
    </sheetView>
  </sheetViews>
  <sheetFormatPr defaultRowHeight="14.4" x14ac:dyDescent="0.3"/>
  <cols>
    <col min="1" max="1" width="69.6640625" bestFit="1" customWidth="1"/>
    <col min="2" max="2" width="23.88671875" customWidth="1"/>
    <col min="3" max="3" width="13.88671875" bestFit="1" customWidth="1"/>
  </cols>
  <sheetData>
    <row r="1" spans="1:3" x14ac:dyDescent="0.3">
      <c r="A1" s="63" t="s">
        <v>186</v>
      </c>
      <c r="B1" s="63" t="s">
        <v>188</v>
      </c>
      <c r="C1" s="63" t="s">
        <v>187</v>
      </c>
    </row>
    <row r="2" spans="1:3" x14ac:dyDescent="0.3">
      <c r="A2" s="62" t="s">
        <v>10</v>
      </c>
      <c r="B2" s="62" t="s">
        <v>11</v>
      </c>
      <c r="C2">
        <v>0</v>
      </c>
    </row>
    <row r="3" spans="1:3" x14ac:dyDescent="0.3">
      <c r="A3" t="s">
        <v>20</v>
      </c>
      <c r="B3" t="s">
        <v>21</v>
      </c>
      <c r="C3">
        <v>1</v>
      </c>
    </row>
    <row r="4" spans="1:3" x14ac:dyDescent="0.3">
      <c r="A4" t="s">
        <v>22</v>
      </c>
      <c r="B4" t="s">
        <v>23</v>
      </c>
      <c r="C4">
        <v>0</v>
      </c>
    </row>
    <row r="5" spans="1:3" x14ac:dyDescent="0.3">
      <c r="A5" t="s">
        <v>0</v>
      </c>
      <c r="B5" t="s">
        <v>1</v>
      </c>
      <c r="C5">
        <v>1</v>
      </c>
    </row>
    <row r="6" spans="1:3" x14ac:dyDescent="0.3">
      <c r="A6" t="s">
        <v>24</v>
      </c>
      <c r="B6" t="s">
        <v>25</v>
      </c>
      <c r="C6">
        <v>0</v>
      </c>
    </row>
    <row r="7" spans="1:3" x14ac:dyDescent="0.3">
      <c r="A7" t="s">
        <v>2</v>
      </c>
      <c r="B7" t="s">
        <v>3</v>
      </c>
      <c r="C7">
        <v>1</v>
      </c>
    </row>
    <row r="8" spans="1:3" x14ac:dyDescent="0.3">
      <c r="A8" t="s">
        <v>26</v>
      </c>
      <c r="B8" t="s">
        <v>27</v>
      </c>
      <c r="C8">
        <v>0</v>
      </c>
    </row>
    <row r="9" spans="1:3" x14ac:dyDescent="0.3">
      <c r="A9" t="s">
        <v>19</v>
      </c>
      <c r="B9" t="s">
        <v>18</v>
      </c>
      <c r="C9">
        <v>1</v>
      </c>
    </row>
    <row r="10" spans="1:3" x14ac:dyDescent="0.3">
      <c r="A10" t="s">
        <v>28</v>
      </c>
      <c r="B10" t="s">
        <v>29</v>
      </c>
      <c r="C10">
        <v>0</v>
      </c>
    </row>
    <row r="11" spans="1:3" x14ac:dyDescent="0.3">
      <c r="A11" t="s">
        <v>30</v>
      </c>
      <c r="B11" t="s">
        <v>31</v>
      </c>
      <c r="C11">
        <v>0</v>
      </c>
    </row>
    <row r="12" spans="1:3" x14ac:dyDescent="0.3">
      <c r="A12" t="s">
        <v>32</v>
      </c>
      <c r="B12" t="s">
        <v>33</v>
      </c>
      <c r="C12">
        <v>0</v>
      </c>
    </row>
    <row r="13" spans="1:3" x14ac:dyDescent="0.3">
      <c r="A13" t="s">
        <v>12</v>
      </c>
      <c r="B13" t="s">
        <v>13</v>
      </c>
      <c r="C13">
        <v>1</v>
      </c>
    </row>
    <row r="14" spans="1:3" x14ac:dyDescent="0.3">
      <c r="A14" t="s">
        <v>4</v>
      </c>
      <c r="B14" t="s">
        <v>5</v>
      </c>
      <c r="C14">
        <v>0</v>
      </c>
    </row>
    <row r="15" spans="1:3" x14ac:dyDescent="0.3">
      <c r="A15" t="s">
        <v>78</v>
      </c>
      <c r="B15" t="s">
        <v>34</v>
      </c>
      <c r="C15">
        <v>1</v>
      </c>
    </row>
    <row r="16" spans="1:3" x14ac:dyDescent="0.3">
      <c r="A16" t="s">
        <v>14</v>
      </c>
      <c r="B16" t="s">
        <v>15</v>
      </c>
      <c r="C16">
        <v>1</v>
      </c>
    </row>
    <row r="17" spans="1:3" x14ac:dyDescent="0.3">
      <c r="A17" t="s">
        <v>35</v>
      </c>
      <c r="B17" t="s">
        <v>36</v>
      </c>
      <c r="C17">
        <v>1</v>
      </c>
    </row>
    <row r="18" spans="1:3" x14ac:dyDescent="0.3">
      <c r="A18" t="s">
        <v>37</v>
      </c>
      <c r="B18" t="s">
        <v>38</v>
      </c>
      <c r="C18">
        <v>1</v>
      </c>
    </row>
    <row r="19" spans="1:3" x14ac:dyDescent="0.3">
      <c r="A19" t="s">
        <v>39</v>
      </c>
      <c r="B19" t="s">
        <v>40</v>
      </c>
      <c r="C19">
        <v>1</v>
      </c>
    </row>
    <row r="20" spans="1:3" x14ac:dyDescent="0.3">
      <c r="A20" t="s">
        <v>41</v>
      </c>
      <c r="B20" t="s">
        <v>42</v>
      </c>
      <c r="C20">
        <v>1</v>
      </c>
    </row>
    <row r="21" spans="1:3" x14ac:dyDescent="0.3">
      <c r="A21" t="s">
        <v>43</v>
      </c>
      <c r="B21" t="s">
        <v>44</v>
      </c>
      <c r="C21">
        <v>1</v>
      </c>
    </row>
    <row r="22" spans="1:3" x14ac:dyDescent="0.3">
      <c r="A22" t="s">
        <v>45</v>
      </c>
      <c r="B22" t="s">
        <v>46</v>
      </c>
      <c r="C22">
        <v>0</v>
      </c>
    </row>
    <row r="23" spans="1:3" x14ac:dyDescent="0.3">
      <c r="A23" t="s">
        <v>47</v>
      </c>
      <c r="B23" t="s">
        <v>48</v>
      </c>
      <c r="C23">
        <v>1</v>
      </c>
    </row>
    <row r="24" spans="1:3" x14ac:dyDescent="0.3">
      <c r="A24" t="s">
        <v>49</v>
      </c>
      <c r="B24" t="s">
        <v>50</v>
      </c>
      <c r="C24">
        <v>1</v>
      </c>
    </row>
    <row r="25" spans="1:3" x14ac:dyDescent="0.3">
      <c r="A25" t="s">
        <v>8</v>
      </c>
      <c r="B25" t="s">
        <v>9</v>
      </c>
      <c r="C25">
        <v>0</v>
      </c>
    </row>
    <row r="26" spans="1:3" x14ac:dyDescent="0.3">
      <c r="A26" t="s">
        <v>7</v>
      </c>
      <c r="B26" t="s">
        <v>6</v>
      </c>
      <c r="C26">
        <v>0</v>
      </c>
    </row>
    <row r="27" spans="1:3" x14ac:dyDescent="0.3">
      <c r="A27" t="s">
        <v>51</v>
      </c>
      <c r="B27" t="s">
        <v>52</v>
      </c>
      <c r="C27">
        <v>1</v>
      </c>
    </row>
    <row r="28" spans="1:3" x14ac:dyDescent="0.3">
      <c r="A28" t="s">
        <v>17</v>
      </c>
      <c r="B28" t="s">
        <v>16</v>
      </c>
      <c r="C28">
        <v>1</v>
      </c>
    </row>
    <row r="29" spans="1:3" x14ac:dyDescent="0.3">
      <c r="A29" t="s">
        <v>53</v>
      </c>
      <c r="B29" t="s">
        <v>54</v>
      </c>
      <c r="C29">
        <v>1</v>
      </c>
    </row>
    <row r="30" spans="1:3" x14ac:dyDescent="0.3">
      <c r="A30" t="s">
        <v>55</v>
      </c>
      <c r="B30" t="s">
        <v>56</v>
      </c>
      <c r="C30">
        <v>0</v>
      </c>
    </row>
    <row r="31" spans="1:3" x14ac:dyDescent="0.3">
      <c r="A31" t="s">
        <v>57</v>
      </c>
      <c r="B31" t="s">
        <v>58</v>
      </c>
      <c r="C31">
        <v>0</v>
      </c>
    </row>
    <row r="32" spans="1:3" x14ac:dyDescent="0.3">
      <c r="A32" t="s">
        <v>59</v>
      </c>
      <c r="B32" t="s">
        <v>60</v>
      </c>
      <c r="C32">
        <v>0</v>
      </c>
    </row>
    <row r="33" spans="1:3" x14ac:dyDescent="0.3">
      <c r="A33" t="s">
        <v>61</v>
      </c>
      <c r="B33" t="s">
        <v>62</v>
      </c>
      <c r="C33">
        <v>0</v>
      </c>
    </row>
    <row r="34" spans="1:3" x14ac:dyDescent="0.3">
      <c r="A34" t="s">
        <v>63</v>
      </c>
      <c r="B34" t="s">
        <v>64</v>
      </c>
      <c r="C34">
        <v>0</v>
      </c>
    </row>
    <row r="35" spans="1:3" x14ac:dyDescent="0.3">
      <c r="A35" t="s">
        <v>65</v>
      </c>
      <c r="B35" t="s">
        <v>66</v>
      </c>
      <c r="C35">
        <v>0</v>
      </c>
    </row>
    <row r="36" spans="1:3" x14ac:dyDescent="0.3">
      <c r="A36" t="s">
        <v>67</v>
      </c>
      <c r="B36" t="s">
        <v>68</v>
      </c>
      <c r="C36">
        <v>0</v>
      </c>
    </row>
    <row r="37" spans="1:3" x14ac:dyDescent="0.3">
      <c r="A37" t="s">
        <v>69</v>
      </c>
      <c r="B37" t="s">
        <v>70</v>
      </c>
      <c r="C37">
        <v>0</v>
      </c>
    </row>
    <row r="38" spans="1:3" x14ac:dyDescent="0.3">
      <c r="A38" t="s">
        <v>71</v>
      </c>
      <c r="B38" t="s">
        <v>72</v>
      </c>
      <c r="C38">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DASH_MIRROR</vt:lpstr>
      <vt:lpstr>ROUGHNESS</vt:lpstr>
      <vt:lpstr>HAZARD</vt:lpstr>
      <vt:lpstr>POV</vt:lpstr>
      <vt:lpstr>CRITICALITY</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Fox</dc:creator>
  <cp:lastModifiedBy>Charles Fox</cp:lastModifiedBy>
  <dcterms:created xsi:type="dcterms:W3CDTF">2017-07-25T13:57:56Z</dcterms:created>
  <dcterms:modified xsi:type="dcterms:W3CDTF">2017-09-18T19:25:23Z</dcterms:modified>
</cp:coreProperties>
</file>