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7831D5D-5FCF-42EB-AE8E-5B9036FBDD97}" xr6:coauthVersionLast="36" xr6:coauthVersionMax="36" xr10:uidLastSave="{00000000-0000-0000-0000-000000000000}"/>
  <bookViews>
    <workbookView xWindow="0" yWindow="0" windowWidth="28215" windowHeight="10275" activeTab="1" xr2:uid="{11DC9647-7A04-4C84-A22E-873547FEC44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2" l="1"/>
  <c r="Q20" i="2"/>
  <c r="Q19" i="2"/>
  <c r="Q17" i="2"/>
  <c r="Q14" i="2"/>
  <c r="Q13" i="2"/>
  <c r="Q6" i="2"/>
  <c r="U59" i="2"/>
  <c r="U17" i="2"/>
  <c r="U13" i="2"/>
  <c r="U14" i="2" s="1"/>
  <c r="D28" i="1"/>
  <c r="C28" i="1"/>
  <c r="D9" i="1" s="1"/>
  <c r="C10" i="1"/>
  <c r="C9" i="1"/>
  <c r="U64" i="2"/>
  <c r="U63" i="2"/>
  <c r="U62" i="2"/>
  <c r="U6" i="2"/>
  <c r="U58" i="2"/>
  <c r="U56" i="2"/>
  <c r="U53" i="2"/>
  <c r="U49" i="2"/>
  <c r="U39" i="2"/>
  <c r="U35" i="2"/>
  <c r="U41" i="2" s="1"/>
  <c r="C8" i="1"/>
  <c r="U19" i="2" l="1"/>
  <c r="U20" i="2" s="1"/>
  <c r="D11" i="1"/>
  <c r="D10" i="1"/>
  <c r="C11" i="1"/>
  <c r="C12" i="1" s="1"/>
</calcChain>
</file>

<file path=xl/sharedStrings.xml><?xml version="1.0" encoding="utf-8"?>
<sst xmlns="http://schemas.openxmlformats.org/spreadsheetml/2006/main" count="118" uniqueCount="112">
  <si>
    <t>$COIN</t>
  </si>
  <si>
    <t>Coinbase Global,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</si>
  <si>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</si>
  <si>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</si>
  <si>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</si>
  <si>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</si>
  <si>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</si>
  <si>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</si>
  <si>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</si>
  <si>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</si>
  <si>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</si>
  <si>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</si>
  <si>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</si>
  <si>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</si>
  <si>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Brian Armstrong</t>
  </si>
  <si>
    <t>Emilie Choi</t>
  </si>
  <si>
    <t>Alesia Haas</t>
  </si>
  <si>
    <t>Profile</t>
  </si>
  <si>
    <t>HQ</t>
  </si>
  <si>
    <t>Founded</t>
  </si>
  <si>
    <t>Update</t>
  </si>
  <si>
    <t>IR</t>
  </si>
  <si>
    <t>Remote-First</t>
  </si>
  <si>
    <t>Chair/Found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</si>
  <si>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</si>
  <si>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</si>
  <si>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</si>
  <si>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</si>
  <si>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</si>
  <si>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</si>
  <si>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</si>
  <si>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</si>
  <si>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</si>
  <si>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</si>
  <si>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</si>
  <si>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</si>
  <si>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</si>
  <si>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</si>
  <si>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</si>
  <si>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</si>
  <si>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</si>
  <si>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</si>
  <si>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</si>
  <si>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</si>
  <si>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</si>
  <si>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</si>
  <si>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</si>
  <si>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</si>
  <si>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</si>
  <si>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</si>
  <si>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</si>
  <si>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</si>
  <si>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</si>
  <si>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</si>
  <si>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</si>
  <si>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</si>
  <si>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</si>
  <si>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</si>
  <si>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</si>
  <si>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</si>
  <si>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</si>
  <si>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Balance Sheet</t>
  </si>
  <si>
    <t>Restricted Cash</t>
  </si>
  <si>
    <t>Customer Custodial Cash</t>
  </si>
  <si>
    <t>Customer Crypto Assets</t>
  </si>
  <si>
    <t xml:space="preserve">USDC </t>
  </si>
  <si>
    <t>A/R &amp; Loans/R</t>
  </si>
  <si>
    <t>Income Taxes</t>
  </si>
  <si>
    <t>Prepaid Expenses</t>
  </si>
  <si>
    <t>TCA</t>
  </si>
  <si>
    <t>Crypto Assets Held</t>
  </si>
  <si>
    <t>Lease ROU</t>
  </si>
  <si>
    <t>PP&amp;E</t>
  </si>
  <si>
    <t>Goodwill+Intangibles</t>
  </si>
  <si>
    <t>Other NCA</t>
  </si>
  <si>
    <t>Assets</t>
  </si>
  <si>
    <t>Customer Crypto Liabiltiies</t>
  </si>
  <si>
    <t>A/P</t>
  </si>
  <si>
    <t>Accrued Expenses &amp; OCL</t>
  </si>
  <si>
    <t>Crypto Asset Borrowings</t>
  </si>
  <si>
    <t>Lease Liabiltieis</t>
  </si>
  <si>
    <t>TCL</t>
  </si>
  <si>
    <t>NC Lease Liabilities</t>
  </si>
  <si>
    <t>Long-Term Debt</t>
  </si>
  <si>
    <t>Other NCL</t>
  </si>
  <si>
    <t>S/E</t>
  </si>
  <si>
    <t>S/E+L</t>
  </si>
  <si>
    <t>Liabilities</t>
  </si>
  <si>
    <t>Book Value</t>
  </si>
  <si>
    <t>Book Value per Share</t>
  </si>
  <si>
    <t>Net Revenue</t>
  </si>
  <si>
    <t>Other Revenue</t>
  </si>
  <si>
    <t>Revenue</t>
  </si>
  <si>
    <t>Transaction Expense</t>
  </si>
  <si>
    <t>California, US</t>
  </si>
  <si>
    <t>Key Events</t>
  </si>
  <si>
    <t>Second largest Crpyto Exchange FTX collapses followed by release of scandal. Triggers Crpyto-Crash</t>
  </si>
  <si>
    <t>Technology &amp; Development</t>
  </si>
  <si>
    <t>Sales &amp; Marketing</t>
  </si>
  <si>
    <t>General &amp; Administrative</t>
  </si>
  <si>
    <t>Restructuring</t>
  </si>
  <si>
    <t>Other Operating Expense</t>
  </si>
  <si>
    <t>Total Operating Expenses</t>
  </si>
  <si>
    <t>Operating Income</t>
  </si>
  <si>
    <t>Other Expense</t>
  </si>
  <si>
    <t>Pretax Income</t>
  </si>
  <si>
    <t>Taxes</t>
  </si>
  <si>
    <t>Net Income</t>
  </si>
  <si>
    <t>EPS</t>
  </si>
  <si>
    <t>Interest Expense</t>
  </si>
  <si>
    <t>Revenue Y/Y</t>
  </si>
  <si>
    <t>Revenue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</si>
</sst>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right"/>
    </xf>
    <xf numFmtId="0" fontId="7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8" fillId="0" borderId="0" xfId="0" applyFont="1" applyAlignment="1">
      <alignment horizontal="left" indent="1"/>
    </xf>
    <xf numFmtId="0" fontId="8" fillId="0" borderId="0" xfId="0" applyFont="1"/>
    <xf numFmtId="164" fontId="8" fillId="0" borderId="0" xfId="0" applyNumberFormat="1" applyFont="1"/>
    <xf numFmtId="15" fontId="1" fillId="4" borderId="5" xfId="0" applyNumberFormat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4" fontId="1" fillId="0" borderId="0" xfId="0" applyNumberFormat="1" applyFont="1"/>
    <xf numFmtId="9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1</xdr:row>
      <xdr:rowOff>28576</xdr:rowOff>
    </xdr:from>
    <xdr:to>
      <xdr:col>6</xdr:col>
      <xdr:colOff>23875</xdr:colOff>
      <xdr:row>2</xdr:row>
      <xdr:rowOff>104776</xdr:rowOff>
    </xdr:to>
    <xdr:pic>
      <xdr:nvPicPr>
        <xdr:cNvPr id="3" name="Picture 2" descr="File:Coinbase.svg - Wikimedia Commons">
          <a:extLst>
            <a:ext uri="{FF2B5EF4-FFF2-40B4-BE49-F238E27FC236}">
              <a16:creationId xmlns:a16="http://schemas.microsoft.com/office/drawing/2014/main" id="{B1459CAC-F275-40F3-81F5-8008F4709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90501"/>
          <a:ext cx="14907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0</xdr:row>
      <xdr:rowOff>9525</xdr:rowOff>
    </xdr:from>
    <xdr:to>
      <xdr:col>21</xdr:col>
      <xdr:colOff>19050</xdr:colOff>
      <xdr:row>65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5812345-43F1-4DD0-8042-6C9780EDB278}"/>
            </a:ext>
          </a:extLst>
        </xdr:cNvPr>
        <xdr:cNvCxnSpPr/>
      </xdr:nvCxnSpPr>
      <xdr:spPr>
        <a:xfrm>
          <a:off x="13668375" y="9525"/>
          <a:ext cx="0" cy="8829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coinbase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18rn0p25nwr6d.cloudfront.net/CIK-0001679788/a2c76620-9756-4268-9d08-4c7856f25a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E205-CB32-4C8E-AE58-FBEA31CBE511}">
  <dimension ref="A2:R29"/>
  <sheetViews>
    <sheetView workbookViewId="0">
      <selection activeCell="J31" sqref="J31"/>
    </sheetView>
  </sheetViews>
  <sheetFormatPr defaultRowHeight="12.75" x14ac:dyDescent="0.2"/>
  <cols>
    <col min="1" max="16384" width="9.140625" style="1"/>
  </cols>
  <sheetData>
    <row r="2" spans="1:18" ht="15" x14ac:dyDescent="0.25">
      <c r="B2" s="2" t="s">
        <v>0</v>
      </c>
      <c r="E2"/>
    </row>
    <row r="3" spans="1:18" x14ac:dyDescent="0.2">
      <c r="B3" s="2" t="s">
        <v>1</v>
      </c>
    </row>
    <row r="5" spans="1:18" x14ac:dyDescent="0.2">
      <c r="B5" s="36" t="s">
        <v>2</v>
      </c>
      <c r="C5" s="37"/>
      <c r="D5" s="38"/>
      <c r="H5" s="36" t="s">
        <v>95</v>
      </c>
      <c r="I5" s="37"/>
      <c r="J5" s="37"/>
      <c r="K5" s="37"/>
      <c r="L5" s="37"/>
      <c r="M5" s="37"/>
      <c r="N5" s="37"/>
      <c r="O5" s="37"/>
      <c r="P5" s="37"/>
      <c r="Q5" s="37"/>
      <c r="R5" s="38"/>
    </row>
    <row r="6" spans="1:18" x14ac:dyDescent="0.2">
      <c r="B6" s="3" t="s">
        <v>3</v>
      </c>
      <c r="C6" s="4">
        <v>57.46</v>
      </c>
      <c r="D6" s="14"/>
      <c r="H6" s="18"/>
      <c r="I6" s="6"/>
      <c r="J6" s="6"/>
      <c r="K6" s="6"/>
      <c r="L6" s="6"/>
      <c r="M6" s="6"/>
      <c r="N6" s="6"/>
      <c r="O6" s="6"/>
      <c r="P6" s="6"/>
      <c r="Q6" s="6"/>
      <c r="R6" s="7"/>
    </row>
    <row r="7" spans="1:18" x14ac:dyDescent="0.2">
      <c r="B7" s="3" t="s">
        <v>4</v>
      </c>
      <c r="C7" s="12">
        <v>141.79</v>
      </c>
      <c r="D7" s="14"/>
      <c r="H7" s="33">
        <v>44866</v>
      </c>
      <c r="I7" s="6" t="s">
        <v>96</v>
      </c>
      <c r="J7" s="6"/>
      <c r="K7" s="6"/>
      <c r="L7" s="6"/>
      <c r="M7" s="6"/>
      <c r="N7" s="6"/>
      <c r="O7" s="6"/>
      <c r="P7" s="6"/>
      <c r="Q7" s="6"/>
      <c r="R7" s="7"/>
    </row>
    <row r="8" spans="1:18" x14ac:dyDescent="0.2">
      <c r="B8" s="3" t="s">
        <v>5</v>
      </c>
      <c r="C8" s="12">
        <f>C6*C7</f>
        <v>8147.2533999999996</v>
      </c>
      <c r="D8" s="14"/>
      <c r="H8" s="18"/>
      <c r="I8" s="6"/>
      <c r="J8" s="6"/>
      <c r="K8" s="6"/>
      <c r="L8" s="6"/>
      <c r="M8" s="6"/>
      <c r="N8" s="6"/>
      <c r="O8" s="6"/>
      <c r="P8" s="6"/>
      <c r="Q8" s="6"/>
      <c r="R8" s="7"/>
    </row>
    <row r="9" spans="1:18" x14ac:dyDescent="0.2">
      <c r="B9" s="3" t="s">
        <v>6</v>
      </c>
      <c r="C9" s="12">
        <f>'Financial Model'!U62</f>
        <v>107725.12</v>
      </c>
      <c r="D9" s="14" t="str">
        <f>$C$28</f>
        <v>Q322</v>
      </c>
      <c r="H9" s="18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B10" s="3" t="s">
        <v>7</v>
      </c>
      <c r="C10" s="12">
        <f>'Financial Model'!U63</f>
        <v>105071.696</v>
      </c>
      <c r="D10" s="14" t="str">
        <f>$C$28</f>
        <v>Q322</v>
      </c>
      <c r="H10" s="18"/>
      <c r="I10" s="6"/>
      <c r="J10" s="6"/>
      <c r="K10" s="6"/>
      <c r="L10" s="6"/>
      <c r="M10" s="6"/>
      <c r="N10" s="6"/>
      <c r="O10" s="6"/>
      <c r="P10" s="6"/>
      <c r="Q10" s="6"/>
      <c r="R10" s="7"/>
    </row>
    <row r="11" spans="1:18" x14ac:dyDescent="0.2">
      <c r="B11" s="3" t="s">
        <v>8</v>
      </c>
      <c r="C11" s="12">
        <f>C9-C10</f>
        <v>2653.4239999999991</v>
      </c>
      <c r="D11" s="14" t="str">
        <f>$C$28</f>
        <v>Q322</v>
      </c>
      <c r="H11" s="18"/>
      <c r="I11" s="6"/>
      <c r="J11" s="6"/>
      <c r="K11" s="6"/>
      <c r="L11" s="6"/>
      <c r="M11" s="6"/>
      <c r="N11" s="6"/>
      <c r="O11" s="6"/>
      <c r="P11" s="6"/>
      <c r="Q11" s="6"/>
      <c r="R11" s="7"/>
    </row>
    <row r="12" spans="1:18" x14ac:dyDescent="0.2">
      <c r="B12" s="5" t="s">
        <v>9</v>
      </c>
      <c r="C12" s="13">
        <f>C8-C11</f>
        <v>5493.8294000000005</v>
      </c>
      <c r="D12" s="15"/>
      <c r="H12" s="18"/>
      <c r="I12" s="6"/>
      <c r="J12" s="6"/>
      <c r="K12" s="6"/>
      <c r="L12" s="6"/>
      <c r="M12" s="6"/>
      <c r="N12" s="6"/>
      <c r="O12" s="6"/>
      <c r="P12" s="6"/>
      <c r="Q12" s="6"/>
      <c r="R12" s="7"/>
    </row>
    <row r="13" spans="1:18" x14ac:dyDescent="0.2">
      <c r="H13" s="18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18" x14ac:dyDescent="0.2">
      <c r="H14" s="18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18" x14ac:dyDescent="0.2">
      <c r="B15" s="36" t="s">
        <v>10</v>
      </c>
      <c r="C15" s="37"/>
      <c r="D15" s="38"/>
      <c r="H15" s="18"/>
      <c r="I15" s="6"/>
      <c r="J15" s="6"/>
      <c r="K15" s="6"/>
      <c r="L15" s="6"/>
      <c r="M15" s="6"/>
      <c r="N15" s="6"/>
      <c r="O15" s="6"/>
      <c r="P15" s="6"/>
      <c r="Q15" s="6"/>
      <c r="R15" s="7"/>
    </row>
    <row r="16" spans="1:18" x14ac:dyDescent="0.2">
      <c r="A16" s="16" t="s">
        <v>23</v>
      </c>
      <c r="B16" s="10" t="s">
        <v>11</v>
      </c>
      <c r="C16" s="39" t="s">
        <v>14</v>
      </c>
      <c r="D16" s="40"/>
      <c r="H16" s="18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2:18" x14ac:dyDescent="0.2">
      <c r="B17" s="10" t="s">
        <v>12</v>
      </c>
      <c r="C17" s="39" t="s">
        <v>16</v>
      </c>
      <c r="D17" s="40"/>
      <c r="H17" s="18"/>
      <c r="I17" s="6"/>
      <c r="J17" s="6"/>
      <c r="K17" s="6"/>
      <c r="L17" s="6"/>
      <c r="M17" s="6"/>
      <c r="N17" s="6"/>
      <c r="O17" s="6"/>
      <c r="P17" s="6"/>
      <c r="Q17" s="6"/>
      <c r="R17" s="7"/>
    </row>
    <row r="18" spans="2:18" x14ac:dyDescent="0.2">
      <c r="B18" s="10" t="s">
        <v>13</v>
      </c>
      <c r="C18" s="39" t="s">
        <v>15</v>
      </c>
      <c r="D18" s="40"/>
      <c r="H18" s="18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2:18" x14ac:dyDescent="0.2">
      <c r="B19" s="11"/>
      <c r="C19" s="43"/>
      <c r="D19" s="44"/>
      <c r="H19" s="18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2:18" x14ac:dyDescent="0.2">
      <c r="H20" s="18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2:18" x14ac:dyDescent="0.2">
      <c r="H21" s="18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2:18" x14ac:dyDescent="0.2">
      <c r="B22" s="36" t="s">
        <v>17</v>
      </c>
      <c r="C22" s="37"/>
      <c r="D22" s="38"/>
      <c r="H22" s="18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2:18" x14ac:dyDescent="0.2">
      <c r="B23" s="18" t="s">
        <v>18</v>
      </c>
      <c r="C23" s="39" t="s">
        <v>94</v>
      </c>
      <c r="D23" s="40"/>
      <c r="E23" s="1" t="s">
        <v>22</v>
      </c>
      <c r="H23" s="18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2:18" x14ac:dyDescent="0.2">
      <c r="B24" s="18" t="s">
        <v>19</v>
      </c>
      <c r="C24" s="39">
        <v>2012</v>
      </c>
      <c r="D24" s="40"/>
      <c r="H24" s="18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2:18" x14ac:dyDescent="0.2">
      <c r="B25" s="18"/>
      <c r="C25" s="6"/>
      <c r="D25" s="7"/>
      <c r="H25" s="18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2:18" x14ac:dyDescent="0.2">
      <c r="B26" s="18"/>
      <c r="C26" s="6"/>
      <c r="D26" s="7"/>
      <c r="H26" s="18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2:18" x14ac:dyDescent="0.2">
      <c r="B27" s="18"/>
      <c r="C27" s="6"/>
      <c r="D27" s="7"/>
      <c r="H27" s="18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2:18" x14ac:dyDescent="0.2">
      <c r="B28" s="18" t="s">
        <v>20</v>
      </c>
      <c r="C28" s="17" t="str">
        <f>'Financial Model'!U1</f>
        <v>Q322</v>
      </c>
      <c r="D28" s="32">
        <f>'Financial Model'!U3</f>
        <v>44868</v>
      </c>
      <c r="H28" s="18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2:18" x14ac:dyDescent="0.2">
      <c r="B29" s="19" t="s">
        <v>21</v>
      </c>
      <c r="C29" s="41" t="s">
        <v>24</v>
      </c>
      <c r="D29" s="42"/>
      <c r="H29" s="19"/>
      <c r="I29" s="8"/>
      <c r="J29" s="8"/>
      <c r="K29" s="8"/>
      <c r="L29" s="8"/>
      <c r="M29" s="8"/>
      <c r="N29" s="8"/>
      <c r="O29" s="8"/>
      <c r="P29" s="8"/>
      <c r="Q29" s="8"/>
      <c r="R29" s="9"/>
    </row>
  </sheetData>
  <mergeCells count="11">
    <mergeCell ref="B22:D22"/>
    <mergeCell ref="C23:D23"/>
    <mergeCell ref="C24:D24"/>
    <mergeCell ref="C29:D29"/>
    <mergeCell ref="H5:R5"/>
    <mergeCell ref="B5:D5"/>
    <mergeCell ref="B15:D15"/>
    <mergeCell ref="C16:D16"/>
    <mergeCell ref="C17:D17"/>
    <mergeCell ref="C18:D18"/>
    <mergeCell ref="C19:D19"/>
  </mergeCells>
  <hyperlinks>
    <hyperlink ref="C29" r:id="rId1" xr:uid="{8F28B4FF-B3CF-40DF-8B03-451C7A5F7F80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44DA-A3AD-49CC-8A3A-31C884005ACE}">
  <dimension ref="B1:AN64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T50" sqref="S40:T50"/>
    </sheetView>
  </sheetViews>
  <sheetFormatPr defaultRowHeight="12.75" x14ac:dyDescent="0.2"/>
  <cols>
    <col min="1" max="1" width="4.42578125" style="1" customWidth="1"/>
    <col min="2" max="2" width="26" style="1" bestFit="1" customWidth="1"/>
    <col min="3" max="20" width="9.140625" style="1"/>
    <col min="21" max="21" width="9.7109375" style="1" bestFit="1" customWidth="1"/>
    <col min="22" max="16384" width="9.140625" style="1"/>
  </cols>
  <sheetData>
    <row r="1" spans="2:40" s="20" customFormat="1" x14ac:dyDescent="0.2">
      <c r="C1" s="20" t="s">
        <v>25</v>
      </c>
      <c r="D1" s="20" t="s">
        <v>26</v>
      </c>
      <c r="E1" s="20" t="s">
        <v>27</v>
      </c>
      <c r="F1" s="20" t="s">
        <v>28</v>
      </c>
      <c r="G1" s="20" t="s">
        <v>29</v>
      </c>
      <c r="H1" s="20" t="s">
        <v>30</v>
      </c>
      <c r="I1" s="20" t="s">
        <v>31</v>
      </c>
      <c r="J1" s="20" t="s">
        <v>32</v>
      </c>
      <c r="K1" s="20" t="s">
        <v>33</v>
      </c>
      <c r="L1" s="20" t="s">
        <v>34</v>
      </c>
      <c r="M1" s="20" t="s">
        <v>35</v>
      </c>
      <c r="N1" s="20" t="s">
        <v>36</v>
      </c>
      <c r="O1" s="20" t="s">
        <v>37</v>
      </c>
      <c r="P1" s="20" t="s">
        <v>38</v>
      </c>
      <c r="Q1" s="20" t="s">
        <v>39</v>
      </c>
      <c r="R1" s="20" t="s">
        <v>40</v>
      </c>
      <c r="S1" s="20" t="s">
        <v>41</v>
      </c>
      <c r="T1" s="20" t="s">
        <v>42</v>
      </c>
      <c r="U1" s="21" t="s">
        <v>43</v>
      </c>
      <c r="V1" s="20" t="s">
        <v>44</v>
      </c>
      <c r="Y1" s="20" t="s">
        <v>45</v>
      </c>
      <c r="Z1" s="20" t="s">
        <v>46</v>
      </c>
      <c r="AA1" s="20" t="s">
        <v>47</v>
      </c>
      <c r="AB1" s="20" t="s">
        <v>48</v>
      </c>
      <c r="AC1" s="20" t="s">
        <v>49</v>
      </c>
      <c r="AD1" s="20" t="s">
        <v>50</v>
      </c>
      <c r="AE1" s="20" t="s">
        <v>51</v>
      </c>
      <c r="AF1" s="20" t="s">
        <v>52</v>
      </c>
      <c r="AG1" s="20" t="s">
        <v>53</v>
      </c>
      <c r="AH1" s="20" t="s">
        <v>54</v>
      </c>
      <c r="AI1" s="20" t="s">
        <v>55</v>
      </c>
      <c r="AJ1" s="20" t="s">
        <v>56</v>
      </c>
      <c r="AK1" s="20" t="s">
        <v>57</v>
      </c>
      <c r="AL1" s="20" t="s">
        <v>58</v>
      </c>
      <c r="AM1" s="20" t="s">
        <v>59</v>
      </c>
      <c r="AN1" s="20" t="s">
        <v>60</v>
      </c>
    </row>
    <row r="2" spans="2:40" s="23" customFormat="1" x14ac:dyDescent="0.2">
      <c r="B2" s="22"/>
      <c r="Q2" s="24">
        <v>44469</v>
      </c>
      <c r="U2" s="24">
        <v>44834</v>
      </c>
    </row>
    <row r="3" spans="2:40" s="23" customFormat="1" x14ac:dyDescent="0.2">
      <c r="B3" s="22"/>
      <c r="U3" s="25">
        <v>44868</v>
      </c>
    </row>
    <row r="4" spans="2:40" s="30" customFormat="1" x14ac:dyDescent="0.2">
      <c r="B4" s="29" t="s">
        <v>90</v>
      </c>
      <c r="Q4" s="31">
        <v>1234.7360000000001</v>
      </c>
      <c r="U4" s="31">
        <v>576.375</v>
      </c>
    </row>
    <row r="5" spans="2:40" s="30" customFormat="1" x14ac:dyDescent="0.2">
      <c r="B5" s="29" t="s">
        <v>91</v>
      </c>
      <c r="Q5" s="31">
        <v>77.171999999999997</v>
      </c>
      <c r="U5" s="31">
        <v>13.964</v>
      </c>
    </row>
    <row r="6" spans="2:40" s="2" customFormat="1" x14ac:dyDescent="0.2">
      <c r="B6" s="2" t="s">
        <v>92</v>
      </c>
      <c r="Q6" s="28">
        <f>Q4+Q5</f>
        <v>1311.9080000000001</v>
      </c>
      <c r="U6" s="28">
        <f>U4+U5</f>
        <v>590.33900000000006</v>
      </c>
    </row>
    <row r="7" spans="2:40" x14ac:dyDescent="0.2">
      <c r="B7" s="1" t="s">
        <v>93</v>
      </c>
      <c r="Q7" s="27">
        <v>197.251</v>
      </c>
      <c r="U7" s="27">
        <v>101.876</v>
      </c>
    </row>
    <row r="8" spans="2:40" x14ac:dyDescent="0.2">
      <c r="B8" s="1" t="s">
        <v>97</v>
      </c>
      <c r="Q8" s="27">
        <v>356.26400000000001</v>
      </c>
      <c r="U8" s="27">
        <v>556.33799999999997</v>
      </c>
    </row>
    <row r="9" spans="2:40" x14ac:dyDescent="0.2">
      <c r="B9" s="1" t="s">
        <v>98</v>
      </c>
      <c r="Q9" s="27">
        <v>105.395</v>
      </c>
      <c r="U9" s="27">
        <v>75.888000000000005</v>
      </c>
    </row>
    <row r="10" spans="2:40" x14ac:dyDescent="0.2">
      <c r="B10" s="1" t="s">
        <v>99</v>
      </c>
      <c r="Q10" s="27">
        <v>242.642</v>
      </c>
      <c r="U10" s="27">
        <v>339.15699999999998</v>
      </c>
    </row>
    <row r="11" spans="2:40" x14ac:dyDescent="0.2">
      <c r="B11" s="1" t="s">
        <v>100</v>
      </c>
      <c r="Q11" s="27">
        <v>0</v>
      </c>
      <c r="U11" s="27">
        <v>-1.232</v>
      </c>
    </row>
    <row r="12" spans="2:40" x14ac:dyDescent="0.2">
      <c r="B12" s="1" t="s">
        <v>101</v>
      </c>
      <c r="Q12" s="27">
        <v>118.548</v>
      </c>
      <c r="U12" s="27">
        <v>74.796000000000006</v>
      </c>
    </row>
    <row r="13" spans="2:40" x14ac:dyDescent="0.2">
      <c r="B13" s="1" t="s">
        <v>102</v>
      </c>
      <c r="Q13" s="27">
        <f>SUM(Q7:Q12)</f>
        <v>1020.0999999999999</v>
      </c>
      <c r="U13" s="27">
        <f>SUM(U7:U12)</f>
        <v>1146.8230000000001</v>
      </c>
    </row>
    <row r="14" spans="2:40" s="2" customFormat="1" x14ac:dyDescent="0.2">
      <c r="B14" s="2" t="s">
        <v>103</v>
      </c>
      <c r="Q14" s="28">
        <f>Q6-Q13</f>
        <v>291.80800000000022</v>
      </c>
      <c r="U14" s="28">
        <f>U6-U13</f>
        <v>-556.48400000000004</v>
      </c>
    </row>
    <row r="15" spans="2:40" x14ac:dyDescent="0.2">
      <c r="B15" s="1" t="s">
        <v>109</v>
      </c>
      <c r="Q15" s="27">
        <v>6.9720000000000004</v>
      </c>
      <c r="U15" s="27">
        <v>21.507000000000001</v>
      </c>
    </row>
    <row r="16" spans="2:40" x14ac:dyDescent="0.2">
      <c r="B16" s="1" t="s">
        <v>104</v>
      </c>
      <c r="Q16" s="27">
        <v>13.976000000000001</v>
      </c>
      <c r="U16" s="27">
        <v>65.698999999999998</v>
      </c>
    </row>
    <row r="17" spans="2:21" x14ac:dyDescent="0.2">
      <c r="B17" s="1" t="s">
        <v>105</v>
      </c>
      <c r="Q17" s="27">
        <f>Q14-Q15-Q16</f>
        <v>270.86000000000024</v>
      </c>
      <c r="U17" s="27">
        <f>U14-U15-U16</f>
        <v>-643.68999999999994</v>
      </c>
    </row>
    <row r="18" spans="2:21" x14ac:dyDescent="0.2">
      <c r="B18" s="1" t="s">
        <v>106</v>
      </c>
      <c r="Q18" s="27">
        <v>-135.24</v>
      </c>
      <c r="U18" s="27">
        <v>-99.055000000000007</v>
      </c>
    </row>
    <row r="19" spans="2:21" s="2" customFormat="1" x14ac:dyDescent="0.2">
      <c r="B19" s="2" t="s">
        <v>107</v>
      </c>
      <c r="Q19" s="28">
        <f>Q17-Q18</f>
        <v>406.10000000000025</v>
      </c>
      <c r="U19" s="28">
        <f>U17-U18</f>
        <v>-544.63499999999999</v>
      </c>
    </row>
    <row r="20" spans="2:21" x14ac:dyDescent="0.2">
      <c r="B20" s="1" t="s">
        <v>108</v>
      </c>
      <c r="Q20" s="34">
        <f>Q19/Q21</f>
        <v>1.9374630255147813</v>
      </c>
      <c r="U20" s="34">
        <f>U19/U21</f>
        <v>-2.4323183693885206</v>
      </c>
    </row>
    <row r="21" spans="2:21" x14ac:dyDescent="0.2">
      <c r="B21" s="1" t="s">
        <v>4</v>
      </c>
      <c r="Q21" s="27">
        <v>209.60400000000001</v>
      </c>
      <c r="U21" s="27">
        <v>223.916</v>
      </c>
    </row>
    <row r="23" spans="2:21" s="2" customFormat="1" x14ac:dyDescent="0.2">
      <c r="B23" s="2" t="s">
        <v>110</v>
      </c>
      <c r="U23" s="35">
        <f>U6/Q6-1</f>
        <v>-0.55001494007201723</v>
      </c>
    </row>
    <row r="24" spans="2:21" x14ac:dyDescent="0.2">
      <c r="B24" s="1" t="s">
        <v>111</v>
      </c>
    </row>
    <row r="26" spans="2:21" x14ac:dyDescent="0.2">
      <c r="B26" s="26" t="s">
        <v>61</v>
      </c>
    </row>
    <row r="27" spans="2:21" s="2" customFormat="1" x14ac:dyDescent="0.2">
      <c r="B27" s="2" t="s">
        <v>6</v>
      </c>
      <c r="U27" s="28">
        <v>5006.5839999999998</v>
      </c>
    </row>
    <row r="28" spans="2:21" s="2" customFormat="1" x14ac:dyDescent="0.2">
      <c r="B28" s="2" t="s">
        <v>62</v>
      </c>
      <c r="U28" s="28">
        <v>23.113</v>
      </c>
    </row>
    <row r="29" spans="2:21" s="2" customFormat="1" x14ac:dyDescent="0.2">
      <c r="B29" s="2" t="s">
        <v>63</v>
      </c>
      <c r="U29" s="28">
        <v>6591.1049999999996</v>
      </c>
    </row>
    <row r="30" spans="2:21" s="2" customFormat="1" x14ac:dyDescent="0.2">
      <c r="B30" s="2" t="s">
        <v>64</v>
      </c>
      <c r="U30" s="28">
        <v>95113.123999999996</v>
      </c>
    </row>
    <row r="31" spans="2:21" s="2" customFormat="1" x14ac:dyDescent="0.2">
      <c r="B31" s="2" t="s">
        <v>65</v>
      </c>
      <c r="U31" s="28">
        <v>368.12099999999998</v>
      </c>
    </row>
    <row r="32" spans="2:21" x14ac:dyDescent="0.2">
      <c r="B32" s="1" t="s">
        <v>66</v>
      </c>
      <c r="U32" s="27">
        <v>240.35400000000001</v>
      </c>
    </row>
    <row r="33" spans="2:21" x14ac:dyDescent="0.2">
      <c r="B33" s="1" t="s">
        <v>67</v>
      </c>
      <c r="U33" s="27">
        <v>60.521999999999998</v>
      </c>
    </row>
    <row r="34" spans="2:21" x14ac:dyDescent="0.2">
      <c r="B34" s="1" t="s">
        <v>68</v>
      </c>
      <c r="U34" s="27">
        <v>277.04399999999998</v>
      </c>
    </row>
    <row r="35" spans="2:21" x14ac:dyDescent="0.2">
      <c r="B35" s="1" t="s">
        <v>69</v>
      </c>
      <c r="U35" s="27">
        <f>SUM(U27:U34)</f>
        <v>107679.96699999999</v>
      </c>
    </row>
    <row r="36" spans="2:21" s="2" customFormat="1" x14ac:dyDescent="0.2">
      <c r="B36" s="2" t="s">
        <v>70</v>
      </c>
      <c r="U36" s="28">
        <v>623.07299999999998</v>
      </c>
    </row>
    <row r="37" spans="2:21" x14ac:dyDescent="0.2">
      <c r="B37" s="1" t="s">
        <v>71</v>
      </c>
      <c r="U37" s="27">
        <v>76.465000000000003</v>
      </c>
    </row>
    <row r="38" spans="2:21" x14ac:dyDescent="0.2">
      <c r="B38" s="1" t="s">
        <v>72</v>
      </c>
      <c r="U38" s="27">
        <v>170.922</v>
      </c>
    </row>
    <row r="39" spans="2:21" x14ac:dyDescent="0.2">
      <c r="B39" s="1" t="s">
        <v>73</v>
      </c>
      <c r="U39" s="27">
        <f>1073.906+161.669</f>
        <v>1235.575</v>
      </c>
    </row>
    <row r="40" spans="2:21" x14ac:dyDescent="0.2">
      <c r="B40" s="1" t="s">
        <v>74</v>
      </c>
      <c r="U40" s="27">
        <v>1382.3610000000001</v>
      </c>
    </row>
    <row r="41" spans="2:21" x14ac:dyDescent="0.2">
      <c r="B41" s="1" t="s">
        <v>75</v>
      </c>
      <c r="U41" s="27">
        <f>SUM(U36:U40)+U35</f>
        <v>111168.36299999998</v>
      </c>
    </row>
    <row r="42" spans="2:21" x14ac:dyDescent="0.2">
      <c r="U42" s="27"/>
    </row>
    <row r="43" spans="2:21" s="2" customFormat="1" x14ac:dyDescent="0.2">
      <c r="B43" s="2" t="s">
        <v>63</v>
      </c>
      <c r="U43" s="28">
        <v>6357.6570000000002</v>
      </c>
    </row>
    <row r="44" spans="2:21" s="2" customFormat="1" x14ac:dyDescent="0.2">
      <c r="B44" s="2" t="s">
        <v>76</v>
      </c>
      <c r="U44" s="28">
        <v>95113.123999999996</v>
      </c>
    </row>
    <row r="45" spans="2:21" x14ac:dyDescent="0.2">
      <c r="B45" s="1" t="s">
        <v>77</v>
      </c>
      <c r="U45" s="27">
        <v>61.514000000000003</v>
      </c>
    </row>
    <row r="46" spans="2:21" x14ac:dyDescent="0.2">
      <c r="B46" s="1" t="s">
        <v>78</v>
      </c>
      <c r="U46" s="27">
        <v>298.101</v>
      </c>
    </row>
    <row r="47" spans="2:21" s="2" customFormat="1" x14ac:dyDescent="0.2">
      <c r="B47" s="2" t="s">
        <v>79</v>
      </c>
      <c r="U47" s="28">
        <v>209.678</v>
      </c>
    </row>
    <row r="48" spans="2:21" x14ac:dyDescent="0.2">
      <c r="B48" s="1" t="s">
        <v>80</v>
      </c>
      <c r="U48" s="27">
        <v>33.024999999999999</v>
      </c>
    </row>
    <row r="49" spans="2:21" x14ac:dyDescent="0.2">
      <c r="B49" s="1" t="s">
        <v>81</v>
      </c>
      <c r="U49" s="27">
        <f>SUM(U43:U48)</f>
        <v>102073.09899999999</v>
      </c>
    </row>
    <row r="50" spans="2:21" x14ac:dyDescent="0.2">
      <c r="B50" s="1" t="s">
        <v>82</v>
      </c>
      <c r="U50" s="27">
        <v>50.167000000000002</v>
      </c>
    </row>
    <row r="51" spans="2:21" s="2" customFormat="1" x14ac:dyDescent="0.2">
      <c r="B51" s="2" t="s">
        <v>83</v>
      </c>
      <c r="U51" s="28">
        <v>3391.2370000000001</v>
      </c>
    </row>
    <row r="52" spans="2:21" x14ac:dyDescent="0.2">
      <c r="B52" s="1" t="s">
        <v>84</v>
      </c>
      <c r="U52" s="27">
        <v>27.545000000000002</v>
      </c>
    </row>
    <row r="53" spans="2:21" x14ac:dyDescent="0.2">
      <c r="B53" s="1" t="s">
        <v>87</v>
      </c>
      <c r="U53" s="27">
        <f>SUM(U50:U52)+U49</f>
        <v>105542.04799999998</v>
      </c>
    </row>
    <row r="55" spans="2:21" x14ac:dyDescent="0.2">
      <c r="B55" s="1" t="s">
        <v>85</v>
      </c>
      <c r="U55" s="27">
        <v>5626.3149999999996</v>
      </c>
    </row>
    <row r="56" spans="2:21" x14ac:dyDescent="0.2">
      <c r="B56" s="1" t="s">
        <v>86</v>
      </c>
      <c r="U56" s="27">
        <f>U55+U53</f>
        <v>111168.36299999998</v>
      </c>
    </row>
    <row r="58" spans="2:21" x14ac:dyDescent="0.2">
      <c r="B58" s="1" t="s">
        <v>88</v>
      </c>
      <c r="U58" s="27">
        <f>U41-U53</f>
        <v>5626.3150000000023</v>
      </c>
    </row>
    <row r="59" spans="2:21" x14ac:dyDescent="0.2">
      <c r="B59" s="1" t="s">
        <v>89</v>
      </c>
      <c r="U59" s="1">
        <f>U58/U21</f>
        <v>25.126900266171255</v>
      </c>
    </row>
    <row r="62" spans="2:21" s="30" customFormat="1" x14ac:dyDescent="0.2">
      <c r="B62" s="30" t="s">
        <v>6</v>
      </c>
      <c r="U62" s="31">
        <f>SUM(U27:U31)+U36</f>
        <v>107725.12</v>
      </c>
    </row>
    <row r="63" spans="2:21" s="30" customFormat="1" x14ac:dyDescent="0.2">
      <c r="B63" s="30" t="s">
        <v>7</v>
      </c>
      <c r="U63" s="31">
        <f>U43+U44+U47+U51</f>
        <v>105071.696</v>
      </c>
    </row>
    <row r="64" spans="2:21" x14ac:dyDescent="0.2">
      <c r="B64" s="1" t="s">
        <v>8</v>
      </c>
      <c r="U64" s="27">
        <f>U62-U63</f>
        <v>2653.4239999999991</v>
      </c>
    </row>
  </sheetData>
  <hyperlinks>
    <hyperlink ref="U1" r:id="rId1" xr:uid="{F5F7B73E-BF7D-4A7C-84C7-FADCAF5F6149}"/>
  </hyperlinks>
  <pageMargins left="0.7" right="0.7" top="0.75" bottom="0.75" header="0.3" footer="0.3"/>
  <ignoredErrors>
    <ignoredError sqref="U6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2022-11-12T16:04:54Z</dcterms:created>
  <dcterms:modified xsi:type="dcterms:W3CDTF">2022-11-17T16:09:37Z</dcterms:modified>
</cp:coreProperties>
</file>