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1B6872D-09EC-4DCF-A455-A72909F696F3}" xr6:coauthVersionLast="36" xr6:coauthVersionMax="36" xr10:uidLastSave="{00000000-0000-0000-0000-000000000000}"/>
  <bookViews>
    <workbookView xWindow="0" yWindow="0" windowWidth="24555" windowHeight="7980" activeTab="1" xr2:uid="{C4046F9D-B2F4-4EFD-A1D8-079521B08B4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Y31" i="2"/>
  <c r="Y29" i="2"/>
  <c r="X110" i="2"/>
  <c r="Y110" i="2"/>
  <c r="X71" i="2"/>
  <c r="Y71" i="2"/>
  <c r="X70" i="2"/>
  <c r="Y70" i="2"/>
  <c r="X68" i="2"/>
  <c r="Y68" i="2"/>
  <c r="X67" i="2"/>
  <c r="Y67" i="2"/>
  <c r="X112" i="2"/>
  <c r="X100" i="2"/>
  <c r="X94" i="2"/>
  <c r="Y113" i="2"/>
  <c r="Y112" i="2"/>
  <c r="Y94" i="2"/>
  <c r="Y100" i="2"/>
  <c r="C36" i="1"/>
  <c r="C35" i="1"/>
  <c r="C10" i="1"/>
  <c r="C9" i="1"/>
  <c r="X64" i="2"/>
  <c r="Y64" i="2"/>
  <c r="X63" i="2"/>
  <c r="Y63" i="2"/>
  <c r="X62" i="2"/>
  <c r="Y62" i="2"/>
  <c r="X60" i="2"/>
  <c r="Y60" i="2"/>
  <c r="X59" i="2"/>
  <c r="Y59" i="2"/>
  <c r="X57" i="2"/>
  <c r="Y57" i="2"/>
  <c r="X54" i="2"/>
  <c r="Y54" i="2"/>
  <c r="X50" i="2"/>
  <c r="Y50" i="2"/>
  <c r="Y45" i="2"/>
  <c r="X40" i="2"/>
  <c r="X45" i="2" s="1"/>
  <c r="Y40" i="2"/>
  <c r="X113" i="2" l="1"/>
  <c r="D11" i="1"/>
  <c r="D10" i="1"/>
  <c r="D9" i="1"/>
  <c r="D7" i="1"/>
  <c r="X6" i="2" l="1"/>
  <c r="Y6" i="2"/>
  <c r="Y10" i="2" l="1"/>
  <c r="Y18" i="2"/>
  <c r="X10" i="2"/>
  <c r="X18" i="2"/>
  <c r="X12" i="2" l="1"/>
  <c r="X19" i="2"/>
  <c r="Y12" i="2"/>
  <c r="Y19" i="2"/>
  <c r="Y23" i="2"/>
  <c r="L3" i="2"/>
  <c r="X14" i="2" l="1"/>
  <c r="X21" i="2"/>
  <c r="Y14" i="2"/>
  <c r="Y21" i="2"/>
  <c r="C8" i="1"/>
  <c r="C11" i="1"/>
  <c r="C12" i="1" l="1"/>
  <c r="C39" i="1" s="1"/>
  <c r="X15" i="2"/>
  <c r="X20" i="2"/>
  <c r="Y15" i="2"/>
  <c r="C38" i="1" s="1"/>
  <c r="Y20" i="2"/>
  <c r="C37" i="1" l="1"/>
</calcChain>
</file>

<file path=xl/sharedStrings.xml><?xml version="1.0" encoding="utf-8"?>
<sst xmlns="http://schemas.openxmlformats.org/spreadsheetml/2006/main" count="175" uniqueCount="148">
  <si>
    <t>£GYM</t>
  </si>
  <si>
    <t>The Gym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</si>
  <si>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</si>
  <si>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</si>
  <si>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</si>
  <si>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</si>
  <si>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</si>
  <si>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</si>
  <si>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</si>
  <si>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</si>
  <si>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</si>
  <si>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</si>
  <si>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CEO</t>
  </si>
  <si>
    <t>COO</t>
  </si>
  <si>
    <t>CFO</t>
  </si>
  <si>
    <t>Chair</t>
  </si>
  <si>
    <t>HQ</t>
  </si>
  <si>
    <t>Founded</t>
  </si>
  <si>
    <t>IPO</t>
  </si>
  <si>
    <t>Sites</t>
  </si>
  <si>
    <t>Emply.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</si>
  <si>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</si>
  <si>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</si>
  <si>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</si>
  <si>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</si>
  <si>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</si>
  <si>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</si>
  <si>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</si>
  <si>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</si>
  <si>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Link</t>
  </si>
  <si>
    <t>London, UK</t>
  </si>
  <si>
    <t>Key Events</t>
  </si>
  <si>
    <t>The Gym Group &amp; PureGym explored a merger in 2014, but later abandoned</t>
  </si>
  <si>
    <t>Founder</t>
  </si>
  <si>
    <t>John Terharne</t>
  </si>
  <si>
    <t>Richard Darwin</t>
  </si>
  <si>
    <t>Luke Tait</t>
  </si>
  <si>
    <t>FY22</t>
  </si>
  <si>
    <t>Non-Finance Metrics</t>
  </si>
  <si>
    <t>Revenue</t>
  </si>
  <si>
    <t>COGS</t>
  </si>
  <si>
    <t>Gross Profit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</si>
  <si>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</si>
  <si>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</si>
  <si>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</si>
  <si>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</si>
  <si>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</si>
  <si>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</si>
  <si>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</si>
  <si>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</si>
  <si>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</si>
  <si>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</si>
  <si>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</si>
  <si>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</si>
  <si>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</si>
  <si>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FY15</t>
  </si>
  <si>
    <t>FY16</t>
  </si>
  <si>
    <t>FY17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</si>
  <si>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</si>
  <si>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</si>
  <si>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</si>
  <si>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</si>
  <si>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</si>
  <si>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</si>
  <si>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</si>
  <si>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</si>
  <si>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</si>
  <si>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</si>
  <si>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</si>
  <si>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</si>
  <si>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</si>
  <si>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</si>
  <si>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</si>
  <si>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</si>
  <si>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Revenue Y/Y</t>
  </si>
  <si>
    <t>Revenue H/H</t>
  </si>
  <si>
    <t>Gross Margin</t>
  </si>
  <si>
    <t>Operating Margin</t>
  </si>
  <si>
    <t>Net Margin</t>
  </si>
  <si>
    <t>Tax Rate</t>
  </si>
  <si>
    <t>Other Income</t>
  </si>
  <si>
    <t>Operating Expenses</t>
  </si>
  <si>
    <t>D&amp;A</t>
  </si>
  <si>
    <t>Operating Income</t>
  </si>
  <si>
    <t>Finance Costs</t>
  </si>
  <si>
    <t>Pretax Income</t>
  </si>
  <si>
    <t>Taxes</t>
  </si>
  <si>
    <t>Net Income</t>
  </si>
  <si>
    <t>EPS</t>
  </si>
  <si>
    <t>Balance Sheet</t>
  </si>
  <si>
    <t>Intangibles</t>
  </si>
  <si>
    <t>PP&amp;E</t>
  </si>
  <si>
    <t>ROU</t>
  </si>
  <si>
    <t>Investments in Financials</t>
  </si>
  <si>
    <t>Deferred Taxes</t>
  </si>
  <si>
    <t>Total NCA</t>
  </si>
  <si>
    <t>Inventories</t>
  </si>
  <si>
    <t>Income Tax Receivables</t>
  </si>
  <si>
    <t>Assets</t>
  </si>
  <si>
    <t>Trade &amp; A/P</t>
  </si>
  <si>
    <t>Lease Liabilities</t>
  </si>
  <si>
    <t>Provisions</t>
  </si>
  <si>
    <t>TCL</t>
  </si>
  <si>
    <t>Borrowings</t>
  </si>
  <si>
    <t>LT Lease Liabilities</t>
  </si>
  <si>
    <t>LT Provisions</t>
  </si>
  <si>
    <t>Liabilities</t>
  </si>
  <si>
    <t>S/E</t>
  </si>
  <si>
    <t>S/E+L</t>
  </si>
  <si>
    <t>Trade &amp; A/R</t>
  </si>
  <si>
    <t>Book Value</t>
  </si>
  <si>
    <t>Book Value per Share</t>
  </si>
  <si>
    <t>Share Price</t>
  </si>
  <si>
    <t>Cashflow Statement</t>
  </si>
  <si>
    <t>Non-Underlying Operating</t>
  </si>
  <si>
    <t>Underlying D&amp;A PP&amp;E</t>
  </si>
  <si>
    <t>Underlying D&amp;A ROU</t>
  </si>
  <si>
    <t>Intangibles Amortisation</t>
  </si>
  <si>
    <t>Share Based Payments</t>
  </si>
  <si>
    <t>Rent Concessions</t>
  </si>
  <si>
    <t>(Profit)/Loss on Disposal of PP&amp;E</t>
  </si>
  <si>
    <t>Increase in Inventories</t>
  </si>
  <si>
    <t>Increase in Trade &amp; A/R</t>
  </si>
  <si>
    <t>Payment of Deferred Consideration</t>
  </si>
  <si>
    <t>CFFO</t>
  </si>
  <si>
    <t>Non-Underlying Items</t>
  </si>
  <si>
    <t>Business Combinations</t>
  </si>
  <si>
    <t>Purchase of PP&amp;E</t>
  </si>
  <si>
    <t>Purchase of Intangibles</t>
  </si>
  <si>
    <t>Proceeds from disposal of PP&amp;E</t>
  </si>
  <si>
    <t>CFFI</t>
  </si>
  <si>
    <t>Repayment of Lease Principal</t>
  </si>
  <si>
    <t>Lease Interest Paid</t>
  </si>
  <si>
    <t>Bank Interest Paid</t>
  </si>
  <si>
    <t>Payment of Financing Fees</t>
  </si>
  <si>
    <t>Drawdown of Bank Loans</t>
  </si>
  <si>
    <t>Repayment of Bank Loans</t>
  </si>
  <si>
    <t>Proceeds from Share Issue</t>
  </si>
  <si>
    <t>Costs from Share Issue</t>
  </si>
  <si>
    <t>CFFF</t>
  </si>
  <si>
    <t>Taxes Received/(Paid)</t>
  </si>
  <si>
    <t>Loss before Tax</t>
  </si>
  <si>
    <t>CapEx</t>
  </si>
  <si>
    <t>FCF</t>
  </si>
  <si>
    <t>-</t>
  </si>
  <si>
    <t>Members</t>
  </si>
  <si>
    <t>Sites Y/Y</t>
  </si>
  <si>
    <t>Members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</si>
</sst>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7" formatCode="0.0\x"/>
    <numFmt numFmtId="168" formatCode="0.0\X"/>
  </numFmts>
  <fonts count="12">
    <font>
      <sz val="11"/>
      <color theme="1"/>
      <name val="Calibri"/>
      <family val="2"/>
      <scheme val="minor"/>
    </font>
    <font>
      <sz val="10"/>
      <color theme="1"/>
      <name val="Airal"/>
    </font>
    <font>
      <b/>
      <sz val="10"/>
      <color theme="1"/>
      <name val="Air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4" fontId="1" fillId="0" borderId="0" xfId="0" applyNumberFormat="1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17" fontId="1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4" fillId="5" borderId="0" xfId="0" applyFont="1" applyFill="1" applyAlignment="1">
      <alignment horizontal="right"/>
    </xf>
    <xf numFmtId="0" fontId="3" fillId="5" borderId="0" xfId="0" applyFont="1" applyFill="1"/>
    <xf numFmtId="164" fontId="4" fillId="0" borderId="0" xfId="0" applyNumberFormat="1" applyFont="1"/>
    <xf numFmtId="164" fontId="4" fillId="5" borderId="0" xfId="0" applyNumberFormat="1" applyFont="1" applyFill="1"/>
    <xf numFmtId="164" fontId="3" fillId="0" borderId="0" xfId="0" applyNumberFormat="1" applyFont="1"/>
    <xf numFmtId="164" fontId="3" fillId="5" borderId="0" xfId="0" applyNumberFormat="1" applyFont="1" applyFill="1"/>
    <xf numFmtId="9" fontId="4" fillId="0" borderId="0" xfId="0" applyNumberFormat="1" applyFont="1"/>
    <xf numFmtId="9" fontId="4" fillId="5" borderId="0" xfId="0" applyNumberFormat="1" applyFont="1" applyFill="1"/>
    <xf numFmtId="0" fontId="1" fillId="4" borderId="0" xfId="0" applyFont="1" applyFill="1" applyBorder="1"/>
    <xf numFmtId="0" fontId="1" fillId="4" borderId="5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9" fontId="3" fillId="0" borderId="0" xfId="0" applyNumberFormat="1" applyFont="1"/>
    <xf numFmtId="9" fontId="3" fillId="5" borderId="0" xfId="0" applyNumberFormat="1" applyFont="1" applyFill="1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4" fontId="9" fillId="0" borderId="0" xfId="0" applyNumberFormat="1" applyFont="1"/>
    <xf numFmtId="17" fontId="9" fillId="5" borderId="0" xfId="0" applyNumberFormat="1" applyFont="1" applyFill="1"/>
    <xf numFmtId="17" fontId="9" fillId="0" borderId="0" xfId="0" applyNumberFormat="1" applyFont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5" borderId="10" xfId="0" applyNumberFormat="1" applyFont="1" applyFill="1" applyBorder="1"/>
    <xf numFmtId="4" fontId="3" fillId="0" borderId="0" xfId="0" applyNumberFormat="1" applyFont="1"/>
    <xf numFmtId="4" fontId="3" fillId="5" borderId="0" xfId="0" applyNumberFormat="1" applyFont="1" applyFill="1"/>
    <xf numFmtId="0" fontId="4" fillId="0" borderId="0" xfId="0" applyFont="1"/>
    <xf numFmtId="0" fontId="4" fillId="5" borderId="0" xfId="0" applyFont="1" applyFill="1"/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5" borderId="0" xfId="0" applyNumberFormat="1" applyFont="1" applyFill="1" applyAlignment="1">
      <alignment horizontal="right"/>
    </xf>
    <xf numFmtId="167" fontId="3" fillId="0" borderId="0" xfId="0" applyNumberFormat="1" applyFont="1"/>
    <xf numFmtId="167" fontId="3" fillId="5" borderId="0" xfId="0" applyNumberFormat="1" applyFont="1" applyFill="1"/>
    <xf numFmtId="168" fontId="3" fillId="0" borderId="0" xfId="0" applyNumberFormat="1" applyFont="1"/>
    <xf numFmtId="168" fontId="3" fillId="5" borderId="0" xfId="0" applyNumberFormat="1" applyFont="1" applyFill="1"/>
    <xf numFmtId="3" fontId="3" fillId="0" borderId="0" xfId="0" applyNumberFormat="1" applyFont="1"/>
    <xf numFmtId="3" fontId="3" fillId="5" borderId="0" xfId="0" applyNumberFormat="1" applyFont="1" applyFill="1"/>
    <xf numFmtId="0" fontId="10" fillId="0" borderId="0" xfId="0" applyFont="1"/>
    <xf numFmtId="0" fontId="10" fillId="5" borderId="0" xfId="0" applyFont="1" applyFill="1"/>
    <xf numFmtId="0" fontId="11" fillId="0" borderId="0" xfId="0" applyFont="1"/>
    <xf numFmtId="0" fontId="11" fillId="5" borderId="0" xfId="0" applyFont="1" applyFill="1"/>
    <xf numFmtId="38" fontId="11" fillId="0" borderId="0" xfId="0" applyNumberFormat="1" applyFont="1"/>
    <xf numFmtId="0" fontId="10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0</xdr:row>
      <xdr:rowOff>66675</xdr:rowOff>
    </xdr:from>
    <xdr:to>
      <xdr:col>5</xdr:col>
      <xdr:colOff>504825</xdr:colOff>
      <xdr:row>3</xdr:row>
      <xdr:rowOff>138329</xdr:rowOff>
    </xdr:to>
    <xdr:pic>
      <xdr:nvPicPr>
        <xdr:cNvPr id="2" name="Picture 1" descr="The Gym Group Logo 08.2022.svg">
          <a:extLst>
            <a:ext uri="{FF2B5EF4-FFF2-40B4-BE49-F238E27FC236}">
              <a16:creationId xmlns:a16="http://schemas.microsoft.com/office/drawing/2014/main" id="{59C8CC6E-84AA-4ABF-8E5E-9FC4CC90B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66675"/>
          <a:ext cx="981075" cy="557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9525</xdr:rowOff>
    </xdr:from>
    <xdr:to>
      <xdr:col>12</xdr:col>
      <xdr:colOff>19050</xdr:colOff>
      <xdr:row>120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C62CF54-A129-4CA2-90A4-2EAA326BCCC2}"/>
            </a:ext>
          </a:extLst>
        </xdr:cNvPr>
        <xdr:cNvCxnSpPr/>
      </xdr:nvCxnSpPr>
      <xdr:spPr>
        <a:xfrm>
          <a:off x="8172450" y="9525"/>
          <a:ext cx="0" cy="18326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0</xdr:row>
      <xdr:rowOff>0</xdr:rowOff>
    </xdr:from>
    <xdr:to>
      <xdr:col>25</xdr:col>
      <xdr:colOff>19050</xdr:colOff>
      <xdr:row>121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7A6A9F-CC9E-4D94-B5EF-A8B0DAE3AA42}"/>
            </a:ext>
          </a:extLst>
        </xdr:cNvPr>
        <xdr:cNvCxnSpPr/>
      </xdr:nvCxnSpPr>
      <xdr:spPr>
        <a:xfrm>
          <a:off x="16097250" y="0"/>
          <a:ext cx="0" cy="18554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ggplc.com/investors/investors-over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0E60-869C-4305-8B90-A2288AEEA74D}">
  <dimension ref="A2:O39"/>
  <sheetViews>
    <sheetView workbookViewId="0">
      <selection activeCell="C28" sqref="C28:D28"/>
    </sheetView>
  </sheetViews>
  <sheetFormatPr defaultRowHeight="12.75"/>
  <cols>
    <col min="1" max="16384" width="9.140625" style="1"/>
  </cols>
  <sheetData>
    <row r="2" spans="2:15">
      <c r="B2" s="2" t="s">
        <v>0</v>
      </c>
      <c r="E2" s="15"/>
    </row>
    <row r="3" spans="2:15">
      <c r="B3" s="2" t="s">
        <v>1</v>
      </c>
    </row>
    <row r="5" spans="2:15">
      <c r="B5" s="34" t="s">
        <v>2</v>
      </c>
      <c r="C5" s="35"/>
      <c r="D5" s="36"/>
      <c r="G5" s="34" t="s">
        <v>31</v>
      </c>
      <c r="H5" s="35"/>
      <c r="I5" s="35"/>
      <c r="J5" s="35"/>
      <c r="K5" s="35"/>
      <c r="L5" s="35"/>
      <c r="M5" s="35"/>
      <c r="N5" s="35"/>
      <c r="O5" s="36"/>
    </row>
    <row r="6" spans="2:15">
      <c r="B6" s="3" t="s">
        <v>3</v>
      </c>
      <c r="C6" s="19">
        <v>0.9677</v>
      </c>
      <c r="D6" s="5"/>
      <c r="G6" s="13"/>
      <c r="H6" s="8"/>
      <c r="I6" s="8"/>
      <c r="J6" s="8"/>
      <c r="K6" s="8"/>
      <c r="L6" s="8"/>
      <c r="M6" s="8"/>
      <c r="N6" s="8"/>
      <c r="O6" s="9"/>
    </row>
    <row r="7" spans="2:15">
      <c r="B7" s="3" t="s">
        <v>4</v>
      </c>
      <c r="C7" s="20">
        <v>177.25134800000001</v>
      </c>
      <c r="D7" s="5" t="str">
        <f>$C$30</f>
        <v>FY22</v>
      </c>
      <c r="G7" s="13"/>
      <c r="H7" s="8"/>
      <c r="I7" s="8"/>
      <c r="J7" s="8"/>
      <c r="K7" s="8"/>
      <c r="L7" s="8"/>
      <c r="M7" s="8"/>
      <c r="N7" s="8"/>
      <c r="O7" s="9"/>
    </row>
    <row r="8" spans="2:15">
      <c r="B8" s="3" t="s">
        <v>5</v>
      </c>
      <c r="C8" s="20">
        <f>C6*C7</f>
        <v>171.52612945960001</v>
      </c>
      <c r="D8" s="5"/>
      <c r="G8" s="13"/>
      <c r="H8" s="8"/>
      <c r="I8" s="8"/>
      <c r="J8" s="8"/>
      <c r="K8" s="8"/>
      <c r="L8" s="8"/>
      <c r="M8" s="8"/>
      <c r="N8" s="8"/>
      <c r="O8" s="9"/>
    </row>
    <row r="9" spans="2:15">
      <c r="B9" s="3" t="s">
        <v>6</v>
      </c>
      <c r="C9" s="20">
        <f>'Financial Model'!Y62</f>
        <v>5.4</v>
      </c>
      <c r="D9" s="5" t="str">
        <f t="shared" ref="D9:D11" si="0">$C$30</f>
        <v>FY22</v>
      </c>
      <c r="G9" s="13"/>
      <c r="H9" s="8"/>
      <c r="I9" s="8"/>
      <c r="J9" s="8"/>
      <c r="K9" s="8"/>
      <c r="L9" s="8"/>
      <c r="M9" s="8"/>
      <c r="N9" s="8"/>
      <c r="O9" s="9"/>
    </row>
    <row r="10" spans="2:15">
      <c r="B10" s="3" t="s">
        <v>7</v>
      </c>
      <c r="C10" s="20">
        <f>'Financial Model'!Y63</f>
        <v>70</v>
      </c>
      <c r="D10" s="5" t="str">
        <f t="shared" si="0"/>
        <v>FY22</v>
      </c>
      <c r="G10" s="13"/>
      <c r="H10" s="8"/>
      <c r="I10" s="8"/>
      <c r="J10" s="8"/>
      <c r="K10" s="8"/>
      <c r="L10" s="8"/>
      <c r="M10" s="8"/>
      <c r="N10" s="8"/>
      <c r="O10" s="9"/>
    </row>
    <row r="11" spans="2:15">
      <c r="B11" s="3" t="s">
        <v>8</v>
      </c>
      <c r="C11" s="20">
        <f>C9-C10</f>
        <v>-64.599999999999994</v>
      </c>
      <c r="D11" s="5" t="str">
        <f t="shared" si="0"/>
        <v>FY22</v>
      </c>
      <c r="G11" s="13"/>
      <c r="H11" s="8"/>
      <c r="I11" s="8"/>
      <c r="J11" s="8"/>
      <c r="K11" s="8"/>
      <c r="L11" s="8"/>
      <c r="M11" s="8"/>
      <c r="N11" s="8"/>
      <c r="O11" s="9"/>
    </row>
    <row r="12" spans="2:15">
      <c r="B12" s="4" t="s">
        <v>9</v>
      </c>
      <c r="C12" s="21">
        <f>C8-C11</f>
        <v>236.12612945960001</v>
      </c>
      <c r="D12" s="6"/>
      <c r="G12" s="13"/>
      <c r="H12" s="8"/>
      <c r="I12" s="8"/>
      <c r="J12" s="8"/>
      <c r="K12" s="8"/>
      <c r="L12" s="8"/>
      <c r="M12" s="8"/>
      <c r="N12" s="8"/>
      <c r="O12" s="9"/>
    </row>
    <row r="13" spans="2:15">
      <c r="G13" s="13"/>
      <c r="H13" s="8"/>
      <c r="I13" s="8"/>
      <c r="J13" s="8"/>
      <c r="K13" s="8"/>
      <c r="L13" s="8"/>
      <c r="M13" s="8"/>
      <c r="N13" s="8"/>
      <c r="O13" s="9"/>
    </row>
    <row r="14" spans="2:15">
      <c r="G14" s="13"/>
      <c r="H14" s="8"/>
      <c r="I14" s="8"/>
      <c r="J14" s="8"/>
      <c r="K14" s="8"/>
      <c r="L14" s="8"/>
      <c r="M14" s="8"/>
      <c r="N14" s="8"/>
      <c r="O14" s="9"/>
    </row>
    <row r="15" spans="2:15">
      <c r="B15" s="34" t="s">
        <v>11</v>
      </c>
      <c r="C15" s="35"/>
      <c r="D15" s="36"/>
      <c r="G15" s="13"/>
      <c r="H15" s="8"/>
      <c r="I15" s="8"/>
      <c r="J15" s="8"/>
      <c r="K15" s="8"/>
      <c r="L15" s="8"/>
      <c r="M15" s="8"/>
      <c r="N15" s="8"/>
      <c r="O15" s="9"/>
    </row>
    <row r="16" spans="2:15">
      <c r="B16" s="7" t="s">
        <v>12</v>
      </c>
      <c r="C16" s="39" t="s">
        <v>35</v>
      </c>
      <c r="D16" s="40"/>
      <c r="G16" s="13"/>
      <c r="H16" s="8"/>
      <c r="I16" s="8"/>
      <c r="J16" s="8"/>
      <c r="K16" s="8"/>
      <c r="L16" s="8"/>
      <c r="M16" s="8"/>
      <c r="N16" s="8"/>
      <c r="O16" s="9"/>
    </row>
    <row r="17" spans="1:15">
      <c r="B17" s="7" t="s">
        <v>14</v>
      </c>
      <c r="C17" s="39" t="s">
        <v>36</v>
      </c>
      <c r="D17" s="40"/>
      <c r="G17" s="13">
        <v>2014</v>
      </c>
      <c r="H17" s="8" t="s">
        <v>32</v>
      </c>
      <c r="I17" s="8"/>
      <c r="J17" s="8"/>
      <c r="K17" s="8"/>
      <c r="L17" s="8"/>
      <c r="M17" s="8"/>
      <c r="N17" s="8"/>
      <c r="O17" s="9"/>
    </row>
    <row r="18" spans="1:15">
      <c r="B18" s="7" t="s">
        <v>13</v>
      </c>
      <c r="C18" s="39"/>
      <c r="D18" s="40"/>
      <c r="G18" s="14"/>
      <c r="H18" s="11"/>
      <c r="I18" s="11"/>
      <c r="J18" s="11"/>
      <c r="K18" s="11"/>
      <c r="L18" s="11"/>
      <c r="M18" s="11"/>
      <c r="N18" s="11"/>
      <c r="O18" s="12"/>
    </row>
    <row r="19" spans="1:15">
      <c r="A19" s="18" t="s">
        <v>33</v>
      </c>
      <c r="B19" s="10" t="s">
        <v>15</v>
      </c>
      <c r="C19" s="41" t="s">
        <v>34</v>
      </c>
      <c r="D19" s="42"/>
    </row>
    <row r="22" spans="1:15">
      <c r="B22" s="34" t="s">
        <v>10</v>
      </c>
      <c r="C22" s="35"/>
      <c r="D22" s="36"/>
    </row>
    <row r="23" spans="1:15">
      <c r="B23" s="13" t="s">
        <v>16</v>
      </c>
      <c r="C23" s="39" t="s">
        <v>30</v>
      </c>
      <c r="D23" s="40"/>
    </row>
    <row r="24" spans="1:15">
      <c r="B24" s="13" t="s">
        <v>17</v>
      </c>
      <c r="C24" s="39">
        <v>2007</v>
      </c>
      <c r="D24" s="40"/>
    </row>
    <row r="25" spans="1:15">
      <c r="B25" s="13" t="s">
        <v>18</v>
      </c>
      <c r="C25" s="39">
        <v>2015</v>
      </c>
      <c r="D25" s="40"/>
    </row>
    <row r="26" spans="1:15">
      <c r="B26" s="13"/>
      <c r="C26" s="32"/>
      <c r="D26" s="33"/>
    </row>
    <row r="27" spans="1:15">
      <c r="B27" s="13" t="s">
        <v>20</v>
      </c>
      <c r="C27" s="32"/>
      <c r="D27" s="33"/>
    </row>
    <row r="28" spans="1:15">
      <c r="B28" s="13" t="s">
        <v>19</v>
      </c>
      <c r="C28" s="39">
        <f>'Financial Model'!Y28</f>
        <v>229</v>
      </c>
      <c r="D28" s="40"/>
    </row>
    <row r="29" spans="1:15">
      <c r="B29" s="13"/>
      <c r="C29" s="32"/>
      <c r="D29" s="33"/>
    </row>
    <row r="30" spans="1:15">
      <c r="B30" s="13" t="s">
        <v>21</v>
      </c>
      <c r="C30" s="17" t="s">
        <v>37</v>
      </c>
      <c r="D30" s="22">
        <v>42430</v>
      </c>
    </row>
    <row r="31" spans="1:15">
      <c r="B31" s="14" t="s">
        <v>22</v>
      </c>
      <c r="C31" s="37" t="s">
        <v>29</v>
      </c>
      <c r="D31" s="38"/>
    </row>
    <row r="34" spans="2:4">
      <c r="B34" s="34" t="s">
        <v>23</v>
      </c>
      <c r="C34" s="35"/>
      <c r="D34" s="36"/>
    </row>
    <row r="35" spans="2:4">
      <c r="B35" s="13" t="s">
        <v>24</v>
      </c>
      <c r="C35" s="58">
        <f>C6/'Financial Model'!Y60</f>
        <v>1.2800457422358231</v>
      </c>
      <c r="D35" s="59"/>
    </row>
    <row r="36" spans="2:4">
      <c r="B36" s="13" t="s">
        <v>25</v>
      </c>
      <c r="C36" s="58">
        <f>C8/'Financial Model'!Y4</f>
        <v>0.99205395870213997</v>
      </c>
      <c r="D36" s="59"/>
    </row>
    <row r="37" spans="2:4">
      <c r="B37" s="13" t="s">
        <v>26</v>
      </c>
      <c r="C37" s="58">
        <f>C12/'Financial Model'!Y4</f>
        <v>1.3656803323285136</v>
      </c>
      <c r="D37" s="59"/>
    </row>
    <row r="38" spans="2:4">
      <c r="B38" s="13" t="s">
        <v>27</v>
      </c>
      <c r="C38" s="58">
        <f>C6/'Financial Model'!Y15</f>
        <v>-8.8873642207046704</v>
      </c>
      <c r="D38" s="59"/>
    </row>
    <row r="39" spans="2:4">
      <c r="B39" s="14" t="s">
        <v>28</v>
      </c>
      <c r="C39" s="60">
        <f>C12/'Financial Model'!Y14</f>
        <v>-12.234514479772033</v>
      </c>
      <c r="D39" s="61"/>
    </row>
  </sheetData>
  <mergeCells count="22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C39:D39"/>
    <mergeCell ref="G5:O5"/>
    <mergeCell ref="C28:D28"/>
    <mergeCell ref="C29:D29"/>
    <mergeCell ref="C31:D31"/>
    <mergeCell ref="B34:D34"/>
    <mergeCell ref="C35:D35"/>
    <mergeCell ref="B22:D22"/>
    <mergeCell ref="C23:D23"/>
    <mergeCell ref="C24:D24"/>
    <mergeCell ref="C25:D25"/>
    <mergeCell ref="C26:D26"/>
    <mergeCell ref="C27:D27"/>
  </mergeCells>
  <hyperlinks>
    <hyperlink ref="C31:D31" r:id="rId1" display="Link" xr:uid="{1B613FAD-8C4B-4E54-81FA-1D210019746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4D54-F4AC-4A03-B92C-02F90372BBF7}">
  <dimension ref="A1:AL113"/>
  <sheetViews>
    <sheetView tabSelected="1" workbookViewId="0">
      <pane xSplit="2" ySplit="3" topLeftCell="C9" activePane="bottomRight" state="frozen"/>
      <selection pane="topRight" activeCell="C1" sqref="C1"/>
      <selection pane="bottomLeft" activeCell="A4" sqref="A4"/>
      <selection pane="bottomRight" activeCell="Y9" sqref="Y9"/>
    </sheetView>
  </sheetViews>
  <sheetFormatPr defaultRowHeight="12.75"/>
  <cols>
    <col min="1" max="1" width="4.28515625" style="15" customWidth="1"/>
    <col min="2" max="2" width="30.42578125" style="15" bestFit="1" customWidth="1"/>
    <col min="3" max="3" width="9.140625" style="15" customWidth="1"/>
    <col min="4" max="4" width="9.140625" style="25"/>
    <col min="5" max="5" width="9.140625" style="15"/>
    <col min="6" max="6" width="9.140625" style="25"/>
    <col min="7" max="7" width="9.140625" style="15"/>
    <col min="8" max="8" width="9.140625" style="25"/>
    <col min="9" max="9" width="9.140625" style="15"/>
    <col min="10" max="10" width="9.140625" style="25"/>
    <col min="11" max="11" width="9.140625" style="15"/>
    <col min="12" max="12" width="9.140625" style="25"/>
    <col min="13" max="16384" width="9.140625" style="15"/>
  </cols>
  <sheetData>
    <row r="1" spans="1:38" s="16" customFormat="1">
      <c r="C1" s="16" t="s">
        <v>42</v>
      </c>
      <c r="D1" s="24" t="s">
        <v>43</v>
      </c>
      <c r="E1" s="16" t="s">
        <v>44</v>
      </c>
      <c r="F1" s="24" t="s">
        <v>45</v>
      </c>
      <c r="G1" s="16" t="s">
        <v>46</v>
      </c>
      <c r="H1" s="24" t="s">
        <v>47</v>
      </c>
      <c r="I1" s="16" t="s">
        <v>48</v>
      </c>
      <c r="J1" s="24" t="s">
        <v>49</v>
      </c>
      <c r="K1" s="16" t="s">
        <v>50</v>
      </c>
      <c r="L1" s="24" t="s">
        <v>51</v>
      </c>
      <c r="M1" s="16" t="s">
        <v>52</v>
      </c>
      <c r="N1" s="16" t="s">
        <v>53</v>
      </c>
      <c r="R1" s="16" t="s">
        <v>55</v>
      </c>
      <c r="S1" s="16" t="s">
        <v>56</v>
      </c>
      <c r="T1" s="16" t="s">
        <v>57</v>
      </c>
      <c r="U1" s="16" t="s">
        <v>54</v>
      </c>
      <c r="V1" s="16" t="s">
        <v>58</v>
      </c>
      <c r="W1" s="16" t="s">
        <v>59</v>
      </c>
      <c r="X1" s="16" t="s">
        <v>60</v>
      </c>
      <c r="Y1" s="16" t="s">
        <v>37</v>
      </c>
      <c r="Z1" s="16" t="s">
        <v>61</v>
      </c>
      <c r="AA1" s="16" t="s">
        <v>62</v>
      </c>
      <c r="AB1" s="16" t="s">
        <v>63</v>
      </c>
      <c r="AC1" s="16" t="s">
        <v>64</v>
      </c>
      <c r="AD1" s="16" t="s">
        <v>65</v>
      </c>
      <c r="AE1" s="16" t="s">
        <v>66</v>
      </c>
      <c r="AF1" s="16" t="s">
        <v>67</v>
      </c>
      <c r="AG1" s="16" t="s">
        <v>68</v>
      </c>
      <c r="AH1" s="16" t="s">
        <v>69</v>
      </c>
      <c r="AI1" s="16" t="s">
        <v>70</v>
      </c>
      <c r="AJ1" s="16" t="s">
        <v>71</v>
      </c>
      <c r="AK1" s="16" t="s">
        <v>72</v>
      </c>
      <c r="AL1" s="16" t="s">
        <v>73</v>
      </c>
    </row>
    <row r="2" spans="1:38" s="46" customFormat="1">
      <c r="B2" s="45"/>
      <c r="D2" s="47"/>
      <c r="F2" s="47"/>
      <c r="H2" s="47"/>
      <c r="J2" s="47"/>
      <c r="L2" s="47"/>
      <c r="X2" s="48">
        <v>44561</v>
      </c>
      <c r="Y2" s="48">
        <v>44926</v>
      </c>
    </row>
    <row r="3" spans="1:38" s="46" customFormat="1">
      <c r="B3" s="45"/>
      <c r="D3" s="47"/>
      <c r="F3" s="47"/>
      <c r="H3" s="47"/>
      <c r="J3" s="47"/>
      <c r="L3" s="49">
        <f>Y3</f>
        <v>42430</v>
      </c>
      <c r="Y3" s="50">
        <v>42430</v>
      </c>
    </row>
    <row r="4" spans="1:38" s="26" customFormat="1">
      <c r="B4" s="26" t="s">
        <v>39</v>
      </c>
      <c r="D4" s="27"/>
      <c r="F4" s="27"/>
      <c r="H4" s="27"/>
      <c r="J4" s="27"/>
      <c r="L4" s="27"/>
      <c r="X4" s="26">
        <v>106</v>
      </c>
      <c r="Y4" s="26">
        <v>172.9</v>
      </c>
    </row>
    <row r="5" spans="1:38" s="28" customFormat="1">
      <c r="B5" s="28" t="s">
        <v>40</v>
      </c>
      <c r="D5" s="29"/>
      <c r="F5" s="29"/>
      <c r="H5" s="29"/>
      <c r="J5" s="29"/>
      <c r="L5" s="29"/>
      <c r="X5" s="28">
        <v>1.7</v>
      </c>
      <c r="Y5" s="28">
        <v>2</v>
      </c>
    </row>
    <row r="6" spans="1:38" s="26" customFormat="1">
      <c r="B6" s="26" t="s">
        <v>41</v>
      </c>
      <c r="D6" s="27"/>
      <c r="F6" s="27"/>
      <c r="H6" s="27"/>
      <c r="J6" s="27"/>
      <c r="L6" s="27"/>
      <c r="X6" s="26">
        <f>X4-X5</f>
        <v>104.3</v>
      </c>
      <c r="Y6" s="26">
        <f>Y4-Y5</f>
        <v>170.9</v>
      </c>
    </row>
    <row r="7" spans="1:38" s="28" customFormat="1">
      <c r="B7" s="28" t="s">
        <v>80</v>
      </c>
      <c r="D7" s="29"/>
      <c r="F7" s="29"/>
      <c r="H7" s="29"/>
      <c r="J7" s="29"/>
      <c r="L7" s="29"/>
      <c r="X7" s="28">
        <v>7.3</v>
      </c>
      <c r="Y7" s="28">
        <v>0.8</v>
      </c>
    </row>
    <row r="8" spans="1:38" s="28" customFormat="1">
      <c r="B8" s="28" t="s">
        <v>81</v>
      </c>
      <c r="D8" s="29"/>
      <c r="F8" s="29"/>
      <c r="H8" s="29"/>
      <c r="J8" s="29"/>
      <c r="L8" s="29"/>
      <c r="X8" s="28">
        <v>81.400000000000006</v>
      </c>
      <c r="Y8" s="28">
        <v>106.2</v>
      </c>
    </row>
    <row r="9" spans="1:38" s="52" customFormat="1">
      <c r="A9" s="51"/>
      <c r="B9" s="52" t="s">
        <v>82</v>
      </c>
      <c r="D9" s="53"/>
      <c r="F9" s="53"/>
      <c r="H9" s="53"/>
      <c r="J9" s="53"/>
      <c r="L9" s="53"/>
      <c r="X9" s="52">
        <v>56.9</v>
      </c>
      <c r="Y9" s="52">
        <v>67.8</v>
      </c>
    </row>
    <row r="10" spans="1:38" s="26" customFormat="1">
      <c r="B10" s="26" t="s">
        <v>83</v>
      </c>
      <c r="D10" s="27"/>
      <c r="F10" s="27"/>
      <c r="H10" s="27"/>
      <c r="J10" s="27"/>
      <c r="L10" s="27"/>
      <c r="X10" s="26">
        <f>X6+X7-X8-X9</f>
        <v>-26.70000000000001</v>
      </c>
      <c r="Y10" s="26">
        <f>Y6+Y7-Y8-Y9</f>
        <v>-2.2999999999999829</v>
      </c>
    </row>
    <row r="11" spans="1:38" s="28" customFormat="1">
      <c r="B11" s="28" t="s">
        <v>84</v>
      </c>
      <c r="D11" s="29"/>
      <c r="F11" s="29"/>
      <c r="H11" s="29"/>
      <c r="J11" s="29"/>
      <c r="L11" s="29"/>
      <c r="X11" s="28">
        <v>17.5</v>
      </c>
      <c r="Y11" s="28">
        <v>17.100000000000001</v>
      </c>
    </row>
    <row r="12" spans="1:38" s="28" customFormat="1">
      <c r="B12" s="28" t="s">
        <v>85</v>
      </c>
      <c r="D12" s="29"/>
      <c r="F12" s="29"/>
      <c r="H12" s="29"/>
      <c r="J12" s="29"/>
      <c r="L12" s="29"/>
      <c r="X12" s="28">
        <f>X10-X11</f>
        <v>-44.20000000000001</v>
      </c>
      <c r="Y12" s="28">
        <f>Y10-Y11</f>
        <v>-19.399999999999984</v>
      </c>
    </row>
    <row r="13" spans="1:38" s="28" customFormat="1">
      <c r="B13" s="28" t="s">
        <v>86</v>
      </c>
      <c r="D13" s="29"/>
      <c r="F13" s="29"/>
      <c r="H13" s="29"/>
      <c r="J13" s="29"/>
      <c r="L13" s="29"/>
      <c r="X13" s="28">
        <v>-8.8000000000000007</v>
      </c>
      <c r="Y13" s="28">
        <v>-0.1</v>
      </c>
    </row>
    <row r="14" spans="1:38" s="26" customFormat="1">
      <c r="B14" s="26" t="s">
        <v>87</v>
      </c>
      <c r="D14" s="27"/>
      <c r="F14" s="27"/>
      <c r="H14" s="27"/>
      <c r="J14" s="27"/>
      <c r="L14" s="27"/>
      <c r="X14" s="26">
        <f>X12-X13</f>
        <v>-35.400000000000006</v>
      </c>
      <c r="Y14" s="26">
        <f>Y12-Y13</f>
        <v>-19.299999999999983</v>
      </c>
    </row>
    <row r="15" spans="1:38" s="54" customFormat="1">
      <c r="B15" s="54" t="s">
        <v>88</v>
      </c>
      <c r="D15" s="55"/>
      <c r="F15" s="55"/>
      <c r="H15" s="55"/>
      <c r="J15" s="55"/>
      <c r="L15" s="55"/>
      <c r="X15" s="54">
        <f>X14/X16</f>
        <v>-0.2069448977291177</v>
      </c>
      <c r="Y15" s="54">
        <f>Y14/Y16</f>
        <v>-0.1088849265056082</v>
      </c>
    </row>
    <row r="16" spans="1:38" s="28" customFormat="1">
      <c r="B16" s="28" t="s">
        <v>4</v>
      </c>
      <c r="D16" s="29"/>
      <c r="F16" s="29"/>
      <c r="H16" s="29"/>
      <c r="J16" s="29"/>
      <c r="L16" s="29"/>
      <c r="X16" s="28">
        <v>171.06002799999999</v>
      </c>
      <c r="Y16" s="28">
        <v>177.25134800000001</v>
      </c>
    </row>
    <row r="17" spans="2:25" s="28" customFormat="1">
      <c r="D17" s="29"/>
      <c r="F17" s="29"/>
      <c r="H17" s="29"/>
      <c r="J17" s="29"/>
      <c r="L17" s="29"/>
    </row>
    <row r="18" spans="2:25" s="43" customFormat="1">
      <c r="B18" s="43" t="s">
        <v>76</v>
      </c>
      <c r="D18" s="44"/>
      <c r="F18" s="44"/>
      <c r="H18" s="44"/>
      <c r="J18" s="44"/>
      <c r="L18" s="44"/>
      <c r="X18" s="43">
        <f>X6/X4</f>
        <v>0.98396226415094334</v>
      </c>
      <c r="Y18" s="43">
        <f>Y6/Y4</f>
        <v>0.9884326200115674</v>
      </c>
    </row>
    <row r="19" spans="2:25" s="43" customFormat="1">
      <c r="B19" s="43" t="s">
        <v>77</v>
      </c>
      <c r="D19" s="44"/>
      <c r="F19" s="44"/>
      <c r="H19" s="44"/>
      <c r="J19" s="44"/>
      <c r="L19" s="44"/>
      <c r="X19" s="43">
        <f>X10/X4</f>
        <v>-0.2518867924528303</v>
      </c>
      <c r="Y19" s="43">
        <f>Y10/Y4</f>
        <v>-1.3302486986697414E-2</v>
      </c>
    </row>
    <row r="20" spans="2:25" s="43" customFormat="1">
      <c r="B20" s="43" t="s">
        <v>78</v>
      </c>
      <c r="D20" s="44"/>
      <c r="F20" s="44"/>
      <c r="H20" s="44"/>
      <c r="J20" s="44"/>
      <c r="L20" s="44"/>
      <c r="X20" s="43">
        <f>X14/X4</f>
        <v>-0.33396226415094343</v>
      </c>
      <c r="Y20" s="43">
        <f>Y14/Y4</f>
        <v>-0.11162521688837468</v>
      </c>
    </row>
    <row r="21" spans="2:25" s="43" customFormat="1">
      <c r="B21" s="43" t="s">
        <v>79</v>
      </c>
      <c r="D21" s="44"/>
      <c r="F21" s="44"/>
      <c r="H21" s="44"/>
      <c r="J21" s="44"/>
      <c r="L21" s="44"/>
      <c r="X21" s="43">
        <f t="shared" ref="X21:Y21" si="0">X13/X12</f>
        <v>0.19909502262443435</v>
      </c>
      <c r="Y21" s="43">
        <f>Y13/Y12</f>
        <v>5.1546391752577362E-3</v>
      </c>
    </row>
    <row r="22" spans="2:25" s="28" customFormat="1">
      <c r="D22" s="29"/>
      <c r="F22" s="29"/>
      <c r="H22" s="29"/>
      <c r="J22" s="29"/>
      <c r="L22" s="29"/>
    </row>
    <row r="23" spans="2:25" s="30" customFormat="1">
      <c r="B23" s="30" t="s">
        <v>74</v>
      </c>
      <c r="C23" s="63" t="s">
        <v>144</v>
      </c>
      <c r="D23" s="64" t="s">
        <v>144</v>
      </c>
      <c r="F23" s="31"/>
      <c r="H23" s="31"/>
      <c r="J23" s="31"/>
      <c r="L23" s="31"/>
      <c r="R23" s="62" t="s">
        <v>144</v>
      </c>
      <c r="Y23" s="30">
        <f>Y4/X4-1</f>
        <v>0.63113207547169825</v>
      </c>
    </row>
    <row r="24" spans="2:25" s="28" customFormat="1">
      <c r="B24" s="28" t="s">
        <v>75</v>
      </c>
      <c r="C24" s="62" t="s">
        <v>144</v>
      </c>
      <c r="D24" s="29"/>
      <c r="F24" s="29"/>
      <c r="H24" s="29"/>
      <c r="J24" s="29"/>
      <c r="L24" s="29"/>
      <c r="R24" s="62" t="s">
        <v>144</v>
      </c>
      <c r="S24" s="62" t="s">
        <v>144</v>
      </c>
      <c r="T24" s="62" t="s">
        <v>144</v>
      </c>
      <c r="U24" s="62" t="s">
        <v>144</v>
      </c>
      <c r="V24" s="62" t="s">
        <v>144</v>
      </c>
      <c r="W24" s="62" t="s">
        <v>144</v>
      </c>
      <c r="X24" s="62" t="s">
        <v>144</v>
      </c>
      <c r="Y24" s="62" t="s">
        <v>144</v>
      </c>
    </row>
    <row r="27" spans="2:25">
      <c r="B27" s="23" t="s">
        <v>38</v>
      </c>
    </row>
    <row r="28" spans="2:25">
      <c r="B28" s="15" t="s">
        <v>19</v>
      </c>
      <c r="X28" s="15">
        <v>202</v>
      </c>
      <c r="Y28" s="15">
        <v>229</v>
      </c>
    </row>
    <row r="29" spans="2:25" s="73" customFormat="1">
      <c r="B29" s="77" t="s">
        <v>146</v>
      </c>
      <c r="D29" s="74"/>
      <c r="F29" s="74"/>
      <c r="H29" s="74"/>
      <c r="J29" s="74"/>
      <c r="L29" s="74"/>
      <c r="Y29" s="75">
        <f>Y28-X28</f>
        <v>27</v>
      </c>
    </row>
    <row r="30" spans="2:25" s="69" customFormat="1">
      <c r="B30" s="69" t="s">
        <v>145</v>
      </c>
      <c r="D30" s="70"/>
      <c r="F30" s="70"/>
      <c r="H30" s="70"/>
      <c r="J30" s="70"/>
      <c r="L30" s="70"/>
      <c r="X30" s="69">
        <v>718000</v>
      </c>
      <c r="Y30" s="69">
        <v>821000</v>
      </c>
    </row>
    <row r="31" spans="2:25" s="71" customFormat="1">
      <c r="B31" s="76" t="s">
        <v>147</v>
      </c>
      <c r="D31" s="72"/>
      <c r="F31" s="72"/>
      <c r="H31" s="72"/>
      <c r="J31" s="72"/>
      <c r="L31" s="72"/>
      <c r="Y31" s="75">
        <f>Y30-X30</f>
        <v>103000</v>
      </c>
    </row>
    <row r="34" spans="2:25">
      <c r="B34" s="23" t="s">
        <v>89</v>
      </c>
    </row>
    <row r="35" spans="2:25">
      <c r="B35" s="15" t="s">
        <v>90</v>
      </c>
      <c r="X35" s="28">
        <v>86</v>
      </c>
      <c r="Y35" s="28">
        <v>92.7</v>
      </c>
    </row>
    <row r="36" spans="2:25">
      <c r="B36" s="15" t="s">
        <v>91</v>
      </c>
      <c r="X36" s="28">
        <v>165.6</v>
      </c>
      <c r="Y36" s="28">
        <v>181</v>
      </c>
    </row>
    <row r="37" spans="2:25">
      <c r="B37" s="15" t="s">
        <v>92</v>
      </c>
      <c r="X37" s="28">
        <v>281.2</v>
      </c>
      <c r="Y37" s="28">
        <v>289.39999999999998</v>
      </c>
    </row>
    <row r="38" spans="2:25">
      <c r="B38" s="15" t="s">
        <v>93</v>
      </c>
      <c r="X38" s="28">
        <v>1</v>
      </c>
      <c r="Y38" s="28">
        <v>1</v>
      </c>
    </row>
    <row r="39" spans="2:25">
      <c r="B39" s="15" t="s">
        <v>94</v>
      </c>
      <c r="X39" s="28">
        <v>16.100000000000001</v>
      </c>
      <c r="Y39" s="28">
        <v>16.3</v>
      </c>
    </row>
    <row r="40" spans="2:25">
      <c r="B40" s="15" t="s">
        <v>95</v>
      </c>
      <c r="X40" s="28">
        <f t="shared" ref="X40" si="1">SUM(X35:X39)</f>
        <v>549.9</v>
      </c>
      <c r="Y40" s="28">
        <f>SUM(Y35:Y39)</f>
        <v>580.39999999999986</v>
      </c>
    </row>
    <row r="41" spans="2:25" s="56" customFormat="1">
      <c r="B41" s="56" t="s">
        <v>96</v>
      </c>
      <c r="D41" s="57"/>
      <c r="F41" s="57"/>
      <c r="H41" s="57"/>
      <c r="J41" s="57"/>
      <c r="L41" s="57"/>
      <c r="X41" s="26">
        <v>0.3</v>
      </c>
      <c r="Y41" s="26">
        <v>0.9</v>
      </c>
    </row>
    <row r="42" spans="2:25">
      <c r="B42" s="15" t="s">
        <v>109</v>
      </c>
      <c r="X42" s="28">
        <v>6.3</v>
      </c>
      <c r="Y42" s="28">
        <v>8.9</v>
      </c>
    </row>
    <row r="43" spans="2:25">
      <c r="B43" s="15" t="s">
        <v>97</v>
      </c>
      <c r="X43" s="28">
        <v>0.9</v>
      </c>
      <c r="Y43" s="28">
        <v>0</v>
      </c>
    </row>
    <row r="44" spans="2:25" s="56" customFormat="1">
      <c r="B44" s="56" t="s">
        <v>6</v>
      </c>
      <c r="D44" s="57"/>
      <c r="F44" s="57"/>
      <c r="H44" s="57"/>
      <c r="J44" s="57"/>
      <c r="L44" s="57"/>
      <c r="X44" s="26">
        <v>7.3</v>
      </c>
      <c r="Y44" s="26">
        <v>5.4</v>
      </c>
    </row>
    <row r="45" spans="2:25">
      <c r="B45" s="15" t="s">
        <v>98</v>
      </c>
      <c r="X45" s="28">
        <f>SUM(X40:X44)</f>
        <v>564.69999999999982</v>
      </c>
      <c r="Y45" s="28">
        <f>SUM(Y40:Y44)</f>
        <v>595.5999999999998</v>
      </c>
    </row>
    <row r="46" spans="2:25">
      <c r="X46" s="28"/>
      <c r="Y46" s="28"/>
    </row>
    <row r="47" spans="2:25">
      <c r="B47" s="15" t="s">
        <v>99</v>
      </c>
      <c r="X47" s="28">
        <v>30.4</v>
      </c>
      <c r="Y47" s="28">
        <v>38.799999999999997</v>
      </c>
    </row>
    <row r="48" spans="2:25">
      <c r="B48" s="15" t="s">
        <v>100</v>
      </c>
      <c r="X48" s="28">
        <v>27</v>
      </c>
      <c r="Y48" s="28">
        <v>25.3</v>
      </c>
    </row>
    <row r="49" spans="2:25">
      <c r="B49" s="15" t="s">
        <v>101</v>
      </c>
      <c r="X49" s="28">
        <v>0</v>
      </c>
      <c r="Y49" s="28">
        <v>0.6</v>
      </c>
    </row>
    <row r="50" spans="2:25">
      <c r="B50" s="15" t="s">
        <v>102</v>
      </c>
      <c r="X50" s="28">
        <f>SUM(X47:X49)</f>
        <v>57.4</v>
      </c>
      <c r="Y50" s="28">
        <f>SUM(Y47:Y49)</f>
        <v>64.699999999999989</v>
      </c>
    </row>
    <row r="51" spans="2:25" s="56" customFormat="1">
      <c r="B51" s="56" t="s">
        <v>103</v>
      </c>
      <c r="D51" s="57"/>
      <c r="F51" s="57"/>
      <c r="H51" s="57"/>
      <c r="J51" s="57"/>
      <c r="L51" s="57"/>
      <c r="X51" s="26">
        <v>44.3</v>
      </c>
      <c r="Y51" s="26">
        <v>70</v>
      </c>
    </row>
    <row r="52" spans="2:25">
      <c r="B52" s="15" t="s">
        <v>104</v>
      </c>
      <c r="X52" s="28">
        <v>309.3</v>
      </c>
      <c r="Y52" s="28">
        <v>325.10000000000002</v>
      </c>
    </row>
    <row r="53" spans="2:25">
      <c r="B53" s="15" t="s">
        <v>105</v>
      </c>
      <c r="X53" s="28">
        <v>1.6</v>
      </c>
      <c r="Y53" s="28">
        <v>1.8</v>
      </c>
    </row>
    <row r="54" spans="2:25">
      <c r="B54" s="15" t="s">
        <v>106</v>
      </c>
      <c r="X54" s="28">
        <f>SUM(X50:X53)</f>
        <v>412.6</v>
      </c>
      <c r="Y54" s="28">
        <f>SUM(Y50:Y53)</f>
        <v>461.6</v>
      </c>
    </row>
    <row r="55" spans="2:25">
      <c r="X55" s="28"/>
      <c r="Y55" s="28"/>
    </row>
    <row r="56" spans="2:25">
      <c r="B56" s="15" t="s">
        <v>107</v>
      </c>
      <c r="X56" s="28">
        <v>152.1</v>
      </c>
      <c r="Y56" s="28">
        <v>134</v>
      </c>
    </row>
    <row r="57" spans="2:25">
      <c r="B57" s="15" t="s">
        <v>108</v>
      </c>
      <c r="X57" s="28">
        <f>X56+X54</f>
        <v>564.70000000000005</v>
      </c>
      <c r="Y57" s="28">
        <f>Y56+Y54</f>
        <v>595.6</v>
      </c>
    </row>
    <row r="59" spans="2:25">
      <c r="B59" s="15" t="s">
        <v>110</v>
      </c>
      <c r="X59" s="28">
        <f>X45-X54</f>
        <v>152.0999999999998</v>
      </c>
      <c r="Y59" s="28">
        <f>Y45-Y54</f>
        <v>133.99999999999977</v>
      </c>
    </row>
    <row r="60" spans="2:25">
      <c r="B60" s="15" t="s">
        <v>111</v>
      </c>
      <c r="X60" s="15">
        <f>X59/X16</f>
        <v>0.88916155210730941</v>
      </c>
      <c r="Y60" s="15">
        <f>Y59/Y16</f>
        <v>0.75598860889904074</v>
      </c>
    </row>
    <row r="62" spans="2:25">
      <c r="B62" s="15" t="s">
        <v>6</v>
      </c>
      <c r="X62" s="28">
        <f>+X44</f>
        <v>7.3</v>
      </c>
      <c r="Y62" s="28">
        <f>+Y44</f>
        <v>5.4</v>
      </c>
    </row>
    <row r="63" spans="2:25">
      <c r="B63" s="15" t="s">
        <v>7</v>
      </c>
      <c r="X63" s="28">
        <f>+X51</f>
        <v>44.3</v>
      </c>
      <c r="Y63" s="28">
        <f>+Y51</f>
        <v>70</v>
      </c>
    </row>
    <row r="64" spans="2:25">
      <c r="B64" s="15" t="s">
        <v>8</v>
      </c>
      <c r="X64" s="28">
        <f>+X62-X63</f>
        <v>-37</v>
      </c>
      <c r="Y64" s="28">
        <f>+Y62-Y63</f>
        <v>-64.599999999999994</v>
      </c>
    </row>
    <row r="66" spans="2:25" s="54" customFormat="1">
      <c r="B66" s="54" t="s">
        <v>112</v>
      </c>
      <c r="D66" s="55"/>
      <c r="F66" s="55"/>
      <c r="H66" s="55"/>
      <c r="J66" s="55"/>
      <c r="L66" s="55"/>
      <c r="X66" s="54">
        <v>2.5449999999999999</v>
      </c>
      <c r="Y66" s="54">
        <v>1.0900000000000001</v>
      </c>
    </row>
    <row r="67" spans="2:25" s="28" customFormat="1">
      <c r="B67" s="28" t="s">
        <v>5</v>
      </c>
      <c r="D67" s="29"/>
      <c r="F67" s="29"/>
      <c r="H67" s="29"/>
      <c r="J67" s="29"/>
      <c r="L67" s="29"/>
      <c r="X67" s="28">
        <f>X66*X16</f>
        <v>435.34777125999994</v>
      </c>
      <c r="Y67" s="28">
        <f>Y66*Y16</f>
        <v>193.20396932000003</v>
      </c>
    </row>
    <row r="68" spans="2:25" s="28" customFormat="1">
      <c r="B68" s="28" t="s">
        <v>9</v>
      </c>
      <c r="D68" s="29"/>
      <c r="F68" s="29"/>
      <c r="H68" s="29"/>
      <c r="J68" s="29"/>
      <c r="L68" s="29"/>
      <c r="X68" s="28">
        <f>X67-X64</f>
        <v>472.34777125999994</v>
      </c>
      <c r="Y68" s="28">
        <f>Y67-Y64</f>
        <v>257.80396932000002</v>
      </c>
    </row>
    <row r="70" spans="2:25" s="65" customFormat="1">
      <c r="B70" s="65" t="s">
        <v>24</v>
      </c>
      <c r="D70" s="66"/>
      <c r="F70" s="66"/>
      <c r="H70" s="66"/>
      <c r="J70" s="66"/>
      <c r="L70" s="66"/>
      <c r="X70" s="65">
        <f>X66/X60</f>
        <v>2.8622470168310357</v>
      </c>
      <c r="Y70" s="65">
        <f>Y66/Y60</f>
        <v>1.4418206665671669</v>
      </c>
    </row>
    <row r="71" spans="2:25" s="67" customFormat="1">
      <c r="B71" s="67" t="s">
        <v>25</v>
      </c>
      <c r="D71" s="68"/>
      <c r="F71" s="68"/>
      <c r="H71" s="68"/>
      <c r="J71" s="68"/>
      <c r="L71" s="68"/>
      <c r="X71" s="67">
        <f>X67/X4</f>
        <v>4.1070544458490561</v>
      </c>
      <c r="Y71" s="67">
        <f>Y67/Y4</f>
        <v>1.1174318641989591</v>
      </c>
    </row>
    <row r="72" spans="2:25">
      <c r="B72" s="15" t="s">
        <v>26</v>
      </c>
    </row>
    <row r="73" spans="2:25">
      <c r="B73" s="15" t="s">
        <v>27</v>
      </c>
    </row>
    <row r="74" spans="2:25">
      <c r="B74" s="15" t="s">
        <v>28</v>
      </c>
    </row>
    <row r="78" spans="2:25">
      <c r="B78" s="23" t="s">
        <v>113</v>
      </c>
    </row>
    <row r="79" spans="2:25">
      <c r="B79" s="15" t="s">
        <v>141</v>
      </c>
      <c r="X79" s="15">
        <v>-44.2</v>
      </c>
      <c r="Y79" s="15">
        <v>-19.399999999999999</v>
      </c>
    </row>
    <row r="80" spans="2:25">
      <c r="B80" s="15" t="s">
        <v>84</v>
      </c>
      <c r="X80" s="15">
        <v>17.5</v>
      </c>
      <c r="Y80" s="15">
        <v>17.100000000000001</v>
      </c>
    </row>
    <row r="81" spans="2:25">
      <c r="B81" s="15" t="s">
        <v>114</v>
      </c>
      <c r="X81" s="15">
        <v>6.5</v>
      </c>
      <c r="Y81" s="15">
        <v>12.9</v>
      </c>
    </row>
    <row r="82" spans="2:25">
      <c r="B82" s="15" t="s">
        <v>115</v>
      </c>
      <c r="X82" s="15">
        <v>23.6</v>
      </c>
      <c r="Y82" s="15">
        <v>26.4</v>
      </c>
    </row>
    <row r="83" spans="2:25">
      <c r="B83" s="15" t="s">
        <v>116</v>
      </c>
      <c r="X83" s="15">
        <v>23.5</v>
      </c>
      <c r="Y83" s="15">
        <v>28.1</v>
      </c>
    </row>
    <row r="84" spans="2:25">
      <c r="B84" s="15" t="s">
        <v>117</v>
      </c>
      <c r="X84" s="15">
        <v>5.4</v>
      </c>
      <c r="Y84" s="15">
        <v>4.8</v>
      </c>
    </row>
    <row r="85" spans="2:25">
      <c r="B85" s="15" t="s">
        <v>118</v>
      </c>
      <c r="X85" s="15">
        <v>2.9</v>
      </c>
      <c r="Y85" s="15">
        <v>1.4</v>
      </c>
    </row>
    <row r="86" spans="2:25">
      <c r="B86" s="15" t="s">
        <v>119</v>
      </c>
      <c r="X86" s="15">
        <v>-1.6</v>
      </c>
      <c r="Y86" s="15">
        <v>-0.5</v>
      </c>
    </row>
    <row r="87" spans="2:25">
      <c r="B87" s="15" t="s">
        <v>120</v>
      </c>
      <c r="X87" s="15">
        <v>0.4</v>
      </c>
      <c r="Y87" s="15">
        <v>-0.4</v>
      </c>
    </row>
    <row r="88" spans="2:25">
      <c r="B88" s="15" t="s">
        <v>121</v>
      </c>
      <c r="X88" s="15">
        <v>0</v>
      </c>
      <c r="Y88" s="15">
        <v>-0.6</v>
      </c>
    </row>
    <row r="89" spans="2:25">
      <c r="B89" s="15" t="s">
        <v>122</v>
      </c>
      <c r="X89" s="15">
        <v>-0.3</v>
      </c>
      <c r="Y89" s="15">
        <v>-3.1</v>
      </c>
    </row>
    <row r="90" spans="2:25">
      <c r="B90" s="15" t="s">
        <v>121</v>
      </c>
      <c r="X90" s="15">
        <v>10.1</v>
      </c>
      <c r="Y90" s="15">
        <v>3.2</v>
      </c>
    </row>
    <row r="91" spans="2:25">
      <c r="B91" s="15" t="s">
        <v>123</v>
      </c>
      <c r="X91" s="15">
        <v>-2.6</v>
      </c>
      <c r="Y91" s="15">
        <v>0</v>
      </c>
    </row>
    <row r="92" spans="2:25">
      <c r="B92" s="15" t="s">
        <v>140</v>
      </c>
      <c r="X92" s="15">
        <v>-0.1</v>
      </c>
      <c r="Y92" s="15">
        <v>0.8</v>
      </c>
    </row>
    <row r="93" spans="2:25">
      <c r="B93" s="15" t="s">
        <v>125</v>
      </c>
      <c r="X93" s="15">
        <v>-2.2000000000000002</v>
      </c>
      <c r="Y93" s="15">
        <v>-5.3</v>
      </c>
    </row>
    <row r="94" spans="2:25" s="56" customFormat="1">
      <c r="B94" s="56" t="s">
        <v>124</v>
      </c>
      <c r="D94" s="57"/>
      <c r="F94" s="57"/>
      <c r="H94" s="57"/>
      <c r="J94" s="57"/>
      <c r="L94" s="57"/>
      <c r="X94" s="56">
        <f t="shared" ref="X94" si="2">SUM(X79:X93)</f>
        <v>38.899999999999991</v>
      </c>
      <c r="Y94" s="56">
        <f>SUM(Y79:Y93)</f>
        <v>65.400000000000006</v>
      </c>
    </row>
    <row r="96" spans="2:25">
      <c r="B96" s="15" t="s">
        <v>126</v>
      </c>
      <c r="X96" s="15">
        <v>0</v>
      </c>
      <c r="Y96" s="15">
        <v>-5.4</v>
      </c>
    </row>
    <row r="97" spans="2:25">
      <c r="B97" s="15" t="s">
        <v>127</v>
      </c>
      <c r="X97" s="15">
        <v>-20.5</v>
      </c>
      <c r="Y97" s="15">
        <v>-36.5</v>
      </c>
    </row>
    <row r="98" spans="2:25">
      <c r="B98" s="15" t="s">
        <v>128</v>
      </c>
      <c r="X98" s="15">
        <v>-5.2</v>
      </c>
      <c r="Y98" s="15">
        <v>-7.2</v>
      </c>
    </row>
    <row r="99" spans="2:25">
      <c r="B99" s="15" t="s">
        <v>129</v>
      </c>
      <c r="X99" s="15">
        <v>0</v>
      </c>
      <c r="Y99" s="15">
        <v>0.4</v>
      </c>
    </row>
    <row r="100" spans="2:25" s="56" customFormat="1">
      <c r="B100" s="56" t="s">
        <v>130</v>
      </c>
      <c r="D100" s="57"/>
      <c r="F100" s="57"/>
      <c r="H100" s="57"/>
      <c r="J100" s="57"/>
      <c r="L100" s="57"/>
      <c r="X100" s="56">
        <f t="shared" ref="X100" si="3">SUM(X96:X99)</f>
        <v>-25.7</v>
      </c>
      <c r="Y100" s="56">
        <f>SUM(Y96:Y99)</f>
        <v>-48.7</v>
      </c>
    </row>
    <row r="102" spans="2:25">
      <c r="B102" s="15" t="s">
        <v>131</v>
      </c>
      <c r="X102" s="28">
        <v>-17.7</v>
      </c>
      <c r="Y102" s="28">
        <v>-27.4</v>
      </c>
    </row>
    <row r="103" spans="2:25">
      <c r="B103" s="15" t="s">
        <v>132</v>
      </c>
      <c r="X103" s="28">
        <v>-14.2</v>
      </c>
      <c r="Y103" s="28">
        <v>-13.3</v>
      </c>
    </row>
    <row r="104" spans="2:25">
      <c r="B104" s="15" t="s">
        <v>133</v>
      </c>
      <c r="X104" s="28">
        <v>-1.8</v>
      </c>
      <c r="Y104" s="28">
        <v>-2.2999999999999998</v>
      </c>
    </row>
    <row r="105" spans="2:25">
      <c r="B105" s="15" t="s">
        <v>134</v>
      </c>
      <c r="X105" s="28">
        <v>-0.2</v>
      </c>
      <c r="Y105" s="28">
        <v>-0.7</v>
      </c>
    </row>
    <row r="106" spans="2:25">
      <c r="B106" s="15" t="s">
        <v>135</v>
      </c>
      <c r="X106" s="28">
        <v>30</v>
      </c>
      <c r="Y106" s="28">
        <v>30.5</v>
      </c>
    </row>
    <row r="107" spans="2:25">
      <c r="B107" s="15" t="s">
        <v>136</v>
      </c>
      <c r="X107" s="28">
        <v>-36</v>
      </c>
      <c r="Y107" s="28">
        <v>-5.5</v>
      </c>
    </row>
    <row r="108" spans="2:25">
      <c r="B108" s="15" t="s">
        <v>137</v>
      </c>
      <c r="X108" s="28">
        <v>31.2</v>
      </c>
      <c r="Y108" s="28">
        <v>0.1</v>
      </c>
    </row>
    <row r="109" spans="2:25">
      <c r="B109" s="15" t="s">
        <v>138</v>
      </c>
      <c r="X109" s="28">
        <v>-0.9</v>
      </c>
      <c r="Y109" s="28">
        <v>0</v>
      </c>
    </row>
    <row r="110" spans="2:25" s="56" customFormat="1">
      <c r="B110" s="56" t="s">
        <v>139</v>
      </c>
      <c r="D110" s="57"/>
      <c r="F110" s="57"/>
      <c r="H110" s="57"/>
      <c r="J110" s="57"/>
      <c r="L110" s="57"/>
      <c r="X110" s="26">
        <f t="shared" ref="X110" si="4">SUM(X102:X109)</f>
        <v>-9.6</v>
      </c>
      <c r="Y110" s="26">
        <f>SUM(Y102:Y109)</f>
        <v>-18.600000000000001</v>
      </c>
    </row>
    <row r="112" spans="2:25">
      <c r="B112" s="15" t="s">
        <v>142</v>
      </c>
      <c r="X112" s="15">
        <f t="shared" ref="X112:Y112" si="5">+X97+X98</f>
        <v>-25.7</v>
      </c>
      <c r="Y112" s="15">
        <f>+Y97+Y98</f>
        <v>-43.7</v>
      </c>
    </row>
    <row r="113" spans="2:25" s="56" customFormat="1">
      <c r="B113" s="56" t="s">
        <v>143</v>
      </c>
      <c r="D113" s="57"/>
      <c r="F113" s="57"/>
      <c r="H113" s="57"/>
      <c r="J113" s="57"/>
      <c r="L113" s="57"/>
      <c r="X113" s="56">
        <f t="shared" ref="X113" si="6">+X94-X112</f>
        <v>64.599999999999994</v>
      </c>
      <c r="Y113" s="56">
        <f>+Y94-Y112</f>
        <v>109.10000000000001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2023-03-16T11:02:48Z</dcterms:created>
  <dcterms:modified xsi:type="dcterms:W3CDTF">2023-03-16T12:41:54Z</dcterms:modified>
</cp:coreProperties>
</file>