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9F8FCD3-7395-487A-BC00-6490D45C0A2D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K88" i="2"/>
  <c r="J88" i="2"/>
  <c r="I88" i="2"/>
  <c r="D88" i="2"/>
  <c r="F88" i="2"/>
  <c r="E2" i="2"/>
  <c r="E56" i="2"/>
  <c r="E55" i="2"/>
  <c r="E54" i="2"/>
  <c r="E53" i="2"/>
  <c r="E52" i="2"/>
  <c r="E51" i="2"/>
  <c r="E50" i="2"/>
  <c r="E45" i="2"/>
  <c r="E44" i="2"/>
  <c r="E43" i="2"/>
  <c r="E42" i="2"/>
  <c r="E26" i="2"/>
  <c r="E27" i="2"/>
  <c r="E24" i="2"/>
  <c r="E22" i="2"/>
  <c r="E21" i="2"/>
  <c r="E19" i="2"/>
  <c r="E18" i="2"/>
  <c r="E17" i="2"/>
  <c r="E16" i="2"/>
  <c r="E14" i="2"/>
  <c r="E15" i="2"/>
  <c r="E20" i="2" s="1"/>
  <c r="E13" i="2"/>
  <c r="E12" i="2"/>
  <c r="E11" i="2"/>
  <c r="E10" i="2"/>
  <c r="E9" i="2"/>
  <c r="E7" i="2"/>
  <c r="E6" i="2"/>
  <c r="E5" i="2"/>
  <c r="E4" i="2"/>
  <c r="C27" i="1"/>
  <c r="C10" i="1"/>
  <c r="C9" i="1"/>
  <c r="C7" i="1"/>
  <c r="D92" i="2"/>
  <c r="D91" i="2"/>
  <c r="D90" i="2"/>
  <c r="D87" i="2"/>
  <c r="F91" i="2"/>
  <c r="F90" i="2"/>
  <c r="F92" i="2" s="1"/>
  <c r="F87" i="2"/>
  <c r="D77" i="2"/>
  <c r="D82" i="2" s="1"/>
  <c r="D85" i="2" s="1"/>
  <c r="D66" i="2"/>
  <c r="D71" i="2" s="1"/>
  <c r="F77" i="2"/>
  <c r="F82" i="2" s="1"/>
  <c r="F85" i="2" s="1"/>
  <c r="F66" i="2"/>
  <c r="F71" i="2" s="1"/>
  <c r="F57" i="2"/>
  <c r="D50" i="2"/>
  <c r="F50" i="2"/>
  <c r="D45" i="2"/>
  <c r="D44" i="2"/>
  <c r="D43" i="2"/>
  <c r="D42" i="2"/>
  <c r="F45" i="2"/>
  <c r="F44" i="2"/>
  <c r="F43" i="2"/>
  <c r="F42" i="2"/>
  <c r="D26" i="2"/>
  <c r="F26" i="2"/>
  <c r="D15" i="2"/>
  <c r="D20" i="2" s="1"/>
  <c r="D23" i="2" s="1"/>
  <c r="D25" i="2" s="1"/>
  <c r="F15" i="2"/>
  <c r="F20" i="2" s="1"/>
  <c r="F23" i="2" s="1"/>
  <c r="F25" i="2" s="1"/>
  <c r="F34" i="2"/>
  <c r="F33" i="2"/>
  <c r="F32" i="2"/>
  <c r="F31" i="2"/>
  <c r="D7" i="2"/>
  <c r="F39" i="2"/>
  <c r="F38" i="2"/>
  <c r="F37" i="2"/>
  <c r="F36" i="2"/>
  <c r="F30" i="2"/>
  <c r="D13" i="2"/>
  <c r="F13" i="2"/>
  <c r="D11" i="1"/>
  <c r="D10" i="1"/>
  <c r="D9" i="1"/>
  <c r="D7" i="1"/>
  <c r="J91" i="2"/>
  <c r="J92" i="2" s="1"/>
  <c r="I91" i="2"/>
  <c r="J90" i="2"/>
  <c r="I90" i="2"/>
  <c r="I92" i="2" s="1"/>
  <c r="K92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E23" i="2" l="1"/>
  <c r="E25" i="2" s="1"/>
  <c r="I87" i="2"/>
  <c r="J87" i="2"/>
  <c r="K87" i="2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K50" i="2" l="1"/>
  <c r="J50" i="2"/>
  <c r="I50" i="2"/>
  <c r="J57" i="2" l="1"/>
  <c r="K57" i="2"/>
  <c r="J30" i="2"/>
  <c r="K30" i="2"/>
  <c r="J15" i="2"/>
  <c r="I15" i="2"/>
  <c r="K15" i="2"/>
  <c r="K42" i="2" s="1"/>
  <c r="I20" i="2" l="1"/>
  <c r="I42" i="2"/>
  <c r="K20" i="2"/>
  <c r="J20" i="2"/>
  <c r="J42" i="2"/>
  <c r="K23" i="2" l="1"/>
  <c r="K43" i="2"/>
  <c r="J23" i="2"/>
  <c r="J43" i="2"/>
  <c r="I23" i="2"/>
  <c r="I43" i="2"/>
  <c r="C8" i="1"/>
  <c r="C11" i="1"/>
  <c r="I25" i="2" l="1"/>
  <c r="I45" i="2"/>
  <c r="J25" i="2"/>
  <c r="J45" i="2"/>
  <c r="K25" i="2"/>
  <c r="K45" i="2"/>
  <c r="C12" i="1"/>
  <c r="C39" i="1" l="1"/>
  <c r="C37" i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<sst xmlns="http://schemas.openxmlformats.org/spreadsheetml/2006/main" count="168" uniqueCount="141">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</sst>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B2:X42"/>
  <sheetViews>
    <sheetView tabSelected="1" workbookViewId="0">
      <selection activeCell="C36" sqref="C36:D36"/>
    </sheetView>
  </sheetViews>
  <sheetFormatPr defaultRowHeight="12.75" x14ac:dyDescent="0.2"/>
  <cols>
    <col min="1" max="16384" width="9.140625" style="1"/>
  </cols>
  <sheetData>
    <row r="2" spans="2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2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2:24" x14ac:dyDescent="0.2">
      <c r="B5" s="69" t="s">
        <v>2</v>
      </c>
      <c r="C5" s="70"/>
      <c r="D5" s="71"/>
      <c r="G5" s="69" t="s">
        <v>10</v>
      </c>
      <c r="H5" s="70"/>
      <c r="I5" s="70"/>
      <c r="J5" s="70"/>
      <c r="K5" s="70"/>
      <c r="L5" s="70"/>
      <c r="M5" s="70"/>
      <c r="N5" s="71"/>
      <c r="Q5" s="72" t="s">
        <v>38</v>
      </c>
      <c r="R5" s="72"/>
      <c r="S5" s="72"/>
      <c r="T5" s="72"/>
      <c r="X5" s="25" t="s">
        <v>29</v>
      </c>
    </row>
    <row r="6" spans="2:24" x14ac:dyDescent="0.2">
      <c r="B6" s="3" t="s">
        <v>3</v>
      </c>
      <c r="C6" s="1">
        <v>3.7120000000000002</v>
      </c>
      <c r="D6" s="13"/>
      <c r="G6" s="61">
        <v>45536</v>
      </c>
      <c r="H6" s="62" t="s">
        <v>11</v>
      </c>
      <c r="I6" s="62"/>
      <c r="J6" s="62"/>
      <c r="K6" s="62"/>
      <c r="L6" s="62"/>
      <c r="M6" s="62"/>
      <c r="N6" s="60"/>
      <c r="Q6" s="73" t="s">
        <v>39</v>
      </c>
      <c r="R6" s="73"/>
      <c r="S6" s="73"/>
      <c r="T6" s="73"/>
    </row>
    <row r="7" spans="2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2:24" x14ac:dyDescent="0.2">
      <c r="B8" s="3" t="s">
        <v>5</v>
      </c>
      <c r="C8" s="15">
        <f>C6*C7</f>
        <v>717.95913408000001</v>
      </c>
      <c r="D8" s="13"/>
      <c r="G8" s="61">
        <v>45505</v>
      </c>
      <c r="H8" s="62" t="s">
        <v>12</v>
      </c>
      <c r="I8" s="62"/>
      <c r="J8" s="62"/>
      <c r="K8" s="62"/>
      <c r="L8" s="62"/>
      <c r="M8" s="62"/>
      <c r="N8" s="60"/>
      <c r="Q8" s="1" t="s">
        <v>45</v>
      </c>
      <c r="T8" s="1">
        <v>2024</v>
      </c>
    </row>
    <row r="9" spans="2:24" x14ac:dyDescent="0.2">
      <c r="B9" s="3" t="s">
        <v>6</v>
      </c>
      <c r="C9" s="15">
        <f>+'Financial Model'!F90</f>
        <v>40.4</v>
      </c>
      <c r="D9" s="13" t="str">
        <f t="shared" ref="D9:D11" si="0">+$C$30</f>
        <v>H124</v>
      </c>
      <c r="G9" s="7"/>
      <c r="H9" s="62"/>
      <c r="I9" s="62"/>
      <c r="J9" s="62"/>
      <c r="K9" s="62"/>
      <c r="L9" s="62"/>
      <c r="M9" s="62"/>
      <c r="N9" s="60"/>
      <c r="Q9" s="1" t="s">
        <v>46</v>
      </c>
    </row>
    <row r="10" spans="2:24" x14ac:dyDescent="0.2">
      <c r="B10" s="3" t="s">
        <v>7</v>
      </c>
      <c r="C10" s="15">
        <f>+'Financial Model'!F91</f>
        <v>5.8</v>
      </c>
      <c r="D10" s="13" t="str">
        <f t="shared" si="0"/>
        <v>H124</v>
      </c>
      <c r="G10" s="61">
        <v>45444</v>
      </c>
      <c r="H10" s="62" t="s">
        <v>36</v>
      </c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2:24" x14ac:dyDescent="0.2">
      <c r="B11" s="3" t="s">
        <v>8</v>
      </c>
      <c r="C11" s="15">
        <f>C9-C10</f>
        <v>34.6</v>
      </c>
      <c r="D11" s="13" t="str">
        <f t="shared" si="0"/>
        <v>H124</v>
      </c>
      <c r="G11" s="7"/>
      <c r="H11" s="62"/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2:24" x14ac:dyDescent="0.2">
      <c r="B12" s="4" t="s">
        <v>9</v>
      </c>
      <c r="C12" s="16">
        <f>C8-C11</f>
        <v>683.35913407999999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2:24" x14ac:dyDescent="0.2">
      <c r="B13" s="57" t="s">
        <v>94</v>
      </c>
      <c r="C13" s="58">
        <v>0.76</v>
      </c>
      <c r="D13" s="56"/>
      <c r="G13" s="7"/>
      <c r="H13" s="62"/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2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2:24" x14ac:dyDescent="0.2">
      <c r="B15" s="69" t="s">
        <v>13</v>
      </c>
      <c r="C15" s="70"/>
      <c r="D15" s="71"/>
      <c r="G15" s="7"/>
      <c r="H15" s="62"/>
      <c r="I15" s="62"/>
      <c r="J15" s="62"/>
      <c r="K15" s="62"/>
      <c r="L15" s="62"/>
      <c r="M15" s="62"/>
      <c r="N15" s="60"/>
    </row>
    <row r="16" spans="2:24" x14ac:dyDescent="0.2">
      <c r="B16" s="5" t="s">
        <v>14</v>
      </c>
      <c r="C16" s="63"/>
      <c r="D16" s="64"/>
      <c r="G16" s="7"/>
      <c r="H16" s="62"/>
      <c r="I16" s="62"/>
      <c r="J16" s="62"/>
      <c r="K16" s="62"/>
      <c r="L16" s="62"/>
      <c r="M16" s="62"/>
      <c r="N16" s="60"/>
      <c r="Q16" s="73" t="s">
        <v>40</v>
      </c>
      <c r="R16" s="73"/>
      <c r="S16" s="73"/>
      <c r="T16" s="73"/>
    </row>
    <row r="17" spans="2:24" x14ac:dyDescent="0.2">
      <c r="B17" s="5" t="s">
        <v>15</v>
      </c>
      <c r="C17" s="63"/>
      <c r="D17" s="64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63"/>
      <c r="D18" s="64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74"/>
      <c r="D19" s="75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69" t="s">
        <v>18</v>
      </c>
      <c r="C22" s="70"/>
      <c r="D22" s="71"/>
      <c r="G22" s="8"/>
      <c r="H22" s="23"/>
      <c r="I22" s="23"/>
      <c r="J22" s="23"/>
      <c r="K22" s="23"/>
      <c r="L22" s="23"/>
      <c r="M22" s="23"/>
      <c r="N22" s="24"/>
    </row>
    <row r="23" spans="2:24" x14ac:dyDescent="0.2">
      <c r="B23" s="7" t="s">
        <v>19</v>
      </c>
      <c r="C23" s="63" t="s">
        <v>27</v>
      </c>
      <c r="D23" s="64"/>
    </row>
    <row r="24" spans="2:24" x14ac:dyDescent="0.2">
      <c r="B24" s="7" t="s">
        <v>20</v>
      </c>
      <c r="C24" s="63">
        <v>2012</v>
      </c>
      <c r="D24" s="64"/>
      <c r="E24" s="48" t="s">
        <v>130</v>
      </c>
    </row>
    <row r="25" spans="2:24" x14ac:dyDescent="0.2">
      <c r="B25" s="7" t="s">
        <v>21</v>
      </c>
      <c r="C25" s="76">
        <v>45444</v>
      </c>
      <c r="D25" s="64"/>
    </row>
    <row r="26" spans="2:24" x14ac:dyDescent="0.2">
      <c r="B26" s="7"/>
      <c r="C26" s="63"/>
      <c r="D26" s="64"/>
    </row>
    <row r="27" spans="2:24" x14ac:dyDescent="0.2">
      <c r="B27" s="7" t="s">
        <v>26</v>
      </c>
      <c r="C27" s="63">
        <f>+'Financial Model'!F50</f>
        <v>115</v>
      </c>
      <c r="D27" s="64"/>
    </row>
    <row r="28" spans="2:24" x14ac:dyDescent="0.2">
      <c r="B28" s="7"/>
      <c r="C28" s="9"/>
      <c r="D28" s="10"/>
    </row>
    <row r="29" spans="2:24" x14ac:dyDescent="0.2">
      <c r="B29" s="7"/>
      <c r="C29" s="9"/>
      <c r="D29" s="10"/>
    </row>
    <row r="30" spans="2:24" x14ac:dyDescent="0.2">
      <c r="B30" s="7" t="s">
        <v>22</v>
      </c>
      <c r="C30" s="9" t="s">
        <v>32</v>
      </c>
      <c r="D30" s="77">
        <v>45559</v>
      </c>
    </row>
    <row r="31" spans="2:24" x14ac:dyDescent="0.2">
      <c r="B31" s="8" t="s">
        <v>23</v>
      </c>
      <c r="C31" s="67" t="s">
        <v>37</v>
      </c>
      <c r="D31" s="68"/>
    </row>
    <row r="34" spans="2:4" x14ac:dyDescent="0.2">
      <c r="B34" s="69" t="s">
        <v>24</v>
      </c>
      <c r="C34" s="70"/>
      <c r="D34" s="71"/>
    </row>
    <row r="35" spans="2:4" x14ac:dyDescent="0.2">
      <c r="B35" s="7" t="s">
        <v>89</v>
      </c>
      <c r="C35" s="65">
        <f>C6/'Financial Model'!F88</f>
        <v>3.5613052285714284</v>
      </c>
      <c r="D35" s="66"/>
    </row>
    <row r="36" spans="2:4" x14ac:dyDescent="0.2">
      <c r="B36" s="7" t="s">
        <v>90</v>
      </c>
      <c r="C36" s="65">
        <f>C6/(SUM('Financial Model'!E13:F13)*Main!C13)</f>
        <v>1.5239489063285427E-2</v>
      </c>
      <c r="D36" s="66"/>
    </row>
    <row r="37" spans="2:4" x14ac:dyDescent="0.2">
      <c r="B37" s="7" t="s">
        <v>92</v>
      </c>
      <c r="C37" s="65">
        <f>+C12/('Financial Model'!K13*Main!C13)</f>
        <v>3.3828702181304564</v>
      </c>
      <c r="D37" s="66"/>
    </row>
    <row r="38" spans="2:4" x14ac:dyDescent="0.2">
      <c r="B38" s="7" t="s">
        <v>91</v>
      </c>
      <c r="C38" s="65">
        <f>+C6/('Financial Model'!K26*Main!C13)</f>
        <v>17.20735895230284</v>
      </c>
      <c r="D38" s="66"/>
    </row>
    <row r="39" spans="2:4" x14ac:dyDescent="0.2">
      <c r="B39" s="7" t="s">
        <v>93</v>
      </c>
      <c r="C39" s="65">
        <f>C12/('Financial Model'!K25*Main!C13)</f>
        <v>28.479562757139899</v>
      </c>
      <c r="D39" s="66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3"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C38:D38"/>
    <mergeCell ref="C39:D39"/>
    <mergeCell ref="C37:D37"/>
    <mergeCell ref="C36:D36"/>
    <mergeCell ref="C35:D35"/>
    <mergeCell ref="C27:D27"/>
    <mergeCell ref="C31:D31"/>
    <mergeCell ref="B34:D34"/>
    <mergeCell ref="C23:D23"/>
    <mergeCell ref="C24:D24"/>
    <mergeCell ref="C25:D25"/>
    <mergeCell ref="C26:D26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7" sqref="F8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87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80" customFormat="1" x14ac:dyDescent="0.2">
      <c r="A2" s="79"/>
      <c r="D2" s="82">
        <v>45107</v>
      </c>
      <c r="E2" s="81" t="str">
        <f>K2</f>
        <v>31/12/023</v>
      </c>
      <c r="F2" s="82">
        <v>45473</v>
      </c>
      <c r="G2" s="81"/>
      <c r="I2" s="82">
        <v>44561</v>
      </c>
      <c r="J2" s="82">
        <v>44926</v>
      </c>
      <c r="K2" s="80" t="s">
        <v>62</v>
      </c>
    </row>
    <row r="3" spans="1:13" s="17" customFormat="1" x14ac:dyDescent="0.2">
      <c r="A3" s="18"/>
      <c r="E3" s="28"/>
      <c r="F3" s="78">
        <v>45559</v>
      </c>
      <c r="G3" s="28"/>
    </row>
    <row r="4" spans="1:13" s="49" customFormat="1" x14ac:dyDescent="0.2">
      <c r="B4" s="50" t="s">
        <v>80</v>
      </c>
      <c r="D4" s="52">
        <v>27</v>
      </c>
      <c r="E4" s="89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89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89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89">
        <f>K7-D7</f>
        <v>36.352000000000004</v>
      </c>
      <c r="F7" s="85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89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89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89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89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83" customFormat="1" x14ac:dyDescent="0.2">
      <c r="B13" s="83" t="s">
        <v>47</v>
      </c>
      <c r="D13" s="83">
        <f>SUM(D9:D12)</f>
        <v>89.299999999999983</v>
      </c>
      <c r="E13" s="84">
        <f>SUM(E9:E12)</f>
        <v>176.49700000000001</v>
      </c>
      <c r="F13" s="83">
        <f>SUM(F9:F12)</f>
        <v>144</v>
      </c>
      <c r="G13" s="84"/>
      <c r="I13" s="83">
        <v>140.58699999999999</v>
      </c>
      <c r="J13" s="83">
        <v>187.85900000000001</v>
      </c>
      <c r="K13" s="83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90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90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90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86">
        <v>103.102</v>
      </c>
      <c r="J27" s="86">
        <v>109.931</v>
      </c>
      <c r="K27" s="86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91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91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91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91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>K51</f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>K52</f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88" t="s">
        <v>66</v>
      </c>
      <c r="E53" s="45">
        <f>K53</f>
        <v>11</v>
      </c>
      <c r="F53" s="88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>K54</f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>K55</f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>K56</f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4">+SUM(D62:D65)</f>
        <v>50.9</v>
      </c>
      <c r="F66" s="33">
        <f t="shared" si="14"/>
        <v>78.7</v>
      </c>
      <c r="I66" s="33">
        <f t="shared" ref="I66:J66" si="15">+SUM(I62:I65)</f>
        <v>31.044999999999998</v>
      </c>
      <c r="J66" s="33">
        <f t="shared" si="15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30"/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30"/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6">+D66+SUM(D67:D70)</f>
        <v>183.5</v>
      </c>
      <c r="F71" s="33">
        <f t="shared" si="16"/>
        <v>296.8</v>
      </c>
      <c r="I71" s="33">
        <f t="shared" ref="I71:J71" si="17">+I66+SUM(I67:I70)</f>
        <v>126.78400000000001</v>
      </c>
      <c r="J71" s="33">
        <f t="shared" si="17"/>
        <v>147.40199999999999</v>
      </c>
      <c r="K71" s="33">
        <f>+K66+SUM(K67:K70)</f>
        <v>265.35399999999998</v>
      </c>
    </row>
    <row r="72" spans="2:11" x14ac:dyDescent="0.2">
      <c r="I72" s="33"/>
      <c r="J72" s="33"/>
      <c r="K72" s="33"/>
    </row>
    <row r="73" spans="2:11" x14ac:dyDescent="0.2">
      <c r="B73" s="1" t="s">
        <v>114</v>
      </c>
      <c r="D73" s="1">
        <v>46.3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8">SUM(D73:D76)</f>
        <v>48.6</v>
      </c>
      <c r="F77" s="33">
        <f t="shared" si="18"/>
        <v>72.7</v>
      </c>
      <c r="I77" s="33">
        <f t="shared" ref="I77:J77" si="19">SUM(I73:I76)</f>
        <v>23.097999999999999</v>
      </c>
      <c r="J77" s="33">
        <f t="shared" si="19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0">SUM(D77:D81)</f>
        <v>62.2</v>
      </c>
      <c r="E82" s="30"/>
      <c r="F82" s="32">
        <f t="shared" si="20"/>
        <v>95.199999999999989</v>
      </c>
      <c r="G82" s="30"/>
      <c r="I82" s="32">
        <f t="shared" ref="I82:J82" si="21">SUM(I77:I81)</f>
        <v>31.262999999999998</v>
      </c>
      <c r="J82" s="32">
        <f t="shared" si="21"/>
        <v>40.251000000000005</v>
      </c>
      <c r="K82" s="32">
        <f>SUM(K77:K81)</f>
        <v>106.13999999999999</v>
      </c>
    </row>
    <row r="83" spans="2:11" x14ac:dyDescent="0.2">
      <c r="I83" s="33"/>
      <c r="J83" s="33"/>
      <c r="K83" s="33"/>
    </row>
    <row r="84" spans="2:11" x14ac:dyDescent="0.2">
      <c r="B84" s="1" t="s">
        <v>125</v>
      </c>
      <c r="D84" s="1">
        <v>121.3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I86" s="33"/>
      <c r="K86" s="33"/>
    </row>
    <row r="87" spans="2:11" x14ac:dyDescent="0.2">
      <c r="B87" s="1" t="s">
        <v>123</v>
      </c>
      <c r="D87" s="33">
        <f t="shared" ref="D87" si="22">D71-D82</f>
        <v>121.3</v>
      </c>
      <c r="F87" s="33">
        <f t="shared" ref="F87" si="23">F71-F82</f>
        <v>201.60000000000002</v>
      </c>
      <c r="I87" s="33">
        <f t="shared" ref="I87:J87" si="24">I71-I82</f>
        <v>95.521000000000015</v>
      </c>
      <c r="J87" s="1">
        <f t="shared" si="24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F88" s="33">
        <f>F87/F27</f>
        <v>1.0423144779109599</v>
      </c>
      <c r="I88" s="33">
        <f t="shared" ref="I88:K88" si="25">I87/I27</f>
        <v>0.92647087350390889</v>
      </c>
      <c r="J88" s="1">
        <f t="shared" si="25"/>
        <v>0.97471140988438187</v>
      </c>
      <c r="K88" s="33">
        <f t="shared" si="25"/>
        <v>1.4313944079834577</v>
      </c>
    </row>
    <row r="90" spans="2:11" x14ac:dyDescent="0.2">
      <c r="B90" s="1" t="s">
        <v>6</v>
      </c>
      <c r="D90" s="33">
        <f t="shared" ref="D90" si="26">+D69</f>
        <v>36.9</v>
      </c>
      <c r="F90" s="33">
        <f t="shared" ref="F90" si="27">+F69</f>
        <v>40.4</v>
      </c>
      <c r="I90" s="33">
        <f t="shared" ref="I90:J90" si="28">+I69</f>
        <v>34.429000000000002</v>
      </c>
      <c r="J90" s="33">
        <f t="shared" si="28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29">+D80</f>
        <v>3.7</v>
      </c>
      <c r="F91" s="33">
        <f t="shared" ref="F91" si="30">+F80</f>
        <v>5.8</v>
      </c>
      <c r="I91" s="33">
        <f t="shared" ref="I91:J91" si="31">+I80</f>
        <v>0</v>
      </c>
      <c r="J91" s="33">
        <f t="shared" si="31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2">D90-D91</f>
        <v>33.199999999999996</v>
      </c>
      <c r="E92" s="30"/>
      <c r="F92" s="32">
        <f t="shared" ref="F92" si="33">F90-F91</f>
        <v>34.6</v>
      </c>
      <c r="G92" s="30"/>
      <c r="I92" s="32">
        <f t="shared" ref="I92:J92" si="34">I90-I91</f>
        <v>34.429000000000002</v>
      </c>
      <c r="J92" s="32">
        <f t="shared" si="34"/>
        <v>29.143000000000004</v>
      </c>
      <c r="K92" s="32">
        <f>K90-K91</f>
        <v>35.782000000000004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2024-09-24T16:26:42Z</dcterms:modified>
</cp:coreProperties>
</file>