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AD8F9FF2-78F0-2645-BB44-9E955646672C}" xr6:coauthVersionLast="47" xr6:coauthVersionMax="47" xr10:uidLastSave="{00000000-0000-0000-0000-000000000000}"/>
  <bookViews>
    <workbookView xWindow="0" yWindow="500" windowWidth="33600" windowHeight="18840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3" i="1" l="1"/>
  <c r="AG3" i="1"/>
  <c r="AF3" i="1"/>
  <c r="AC3" i="1"/>
  <c r="AB3" i="1"/>
  <c r="AA3" i="1"/>
  <c r="Z3" i="1"/>
  <c r="F39" i="1" l="1"/>
  <c r="AJ17" i="1" l="1"/>
  <c r="W17" i="1"/>
  <c r="X17" i="1"/>
  <c r="Q17" i="1"/>
  <c r="P17" i="1"/>
  <c r="O17" i="1"/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15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Z1" i="1" l="1"/>
  <c r="Y3" i="1" l="1"/>
  <c r="Y1" i="1" s="1"/>
  <c r="AA1" i="1"/>
  <c r="X3" i="1" l="1"/>
  <c r="X1" i="1" s="1"/>
  <c r="AC1" i="1"/>
  <c r="W3" i="1"/>
  <c r="W1" i="1" s="1"/>
  <c r="AH1" i="1"/>
  <c r="AB1" i="1" l="1"/>
  <c r="O3" i="1" l="1"/>
  <c r="Q3" i="1"/>
  <c r="R3" i="1" l="1"/>
  <c r="I3" i="1" l="1"/>
  <c r="G3" i="1"/>
  <c r="L3" i="1" l="1"/>
  <c r="P3" i="1" l="1"/>
  <c r="S3" i="1" l="1"/>
  <c r="H41" i="1"/>
  <c r="I41" i="1" l="1"/>
  <c r="T8" i="1" l="1"/>
  <c r="T1" i="1" s="1"/>
  <c r="U8" i="1"/>
  <c r="U1" i="1" s="1"/>
  <c r="R8" i="1" l="1"/>
  <c r="R1" i="1" s="1"/>
  <c r="H8" i="1" l="1"/>
  <c r="G8" i="1"/>
  <c r="I8" i="1"/>
  <c r="L8" i="1" l="1"/>
  <c r="S8" i="1" l="1"/>
  <c r="S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<sst xmlns="http://schemas.openxmlformats.org/spreadsheetml/2006/main" count="1682" uniqueCount="1021">
  <si>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</si>
  <si>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</si>
  <si>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</si>
  <si>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</si>
  <si>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</si>
  <si>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</si>
  <si>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</si>
  <si>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</si>
  <si>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</si>
  <si>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</si>
  <si>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</si>
  <si>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</si>
  <si>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</si>
  <si>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</si>
  <si>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</si>
  <si>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</si>
  <si>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</si>
  <si>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</si>
  <si>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</si>
  <si>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</si>
  <si>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</si>
  <si>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</si>
  <si>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</si>
  <si>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</si>
  <si>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</si>
  <si>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</si>
  <si>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</si>
  <si>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</si>
  <si>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</si>
  <si>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</si>
  <si>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</si>
  <si>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</si>
  <si>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</si>
  <si>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</si>
  <si>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</si>
  <si>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</si>
  <si>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</si>
  <si>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</si>
  <si>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</si>
  <si>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</si>
  <si>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</si>
  <si>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</si>
  <si>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</si>
  <si>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</si>
  <si>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</si>
  <si>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</si>
  <si>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</si>
  <si>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</si>
  <si>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</si>
  <si>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</si>
  <si>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</si>
  <si>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</si>
  <si>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</si>
  <si>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</si>
  <si>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</si>
  <si>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</si>
  <si>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</si>
  <si>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</si>
  <si>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</si>
  <si>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</si>
  <si>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</si>
  <si>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</si>
  <si>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</si>
  <si>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</si>
  <si>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</si>
  <si>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</si>
  <si>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</si>
  <si>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</si>
  <si>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</si>
  <si>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</si>
  <si>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</si>
  <si>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</si>
  <si>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</si>
  <si>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</si>
  <si>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</si>
  <si>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</si>
  <si>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</si>
  <si>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</si>
  <si>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</si>
  <si>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</si>
  <si>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</si>
  <si>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</si>
  <si>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</si>
  <si>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</si>
  <si>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</si>
  <si>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</si>
  <si>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</si>
  <si>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</si>
  <si>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</si>
  <si>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</si>
  <si>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</si>
  <si>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</si>
  <si>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</si>
  <si>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</si>
  <si>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</si>
  <si>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</si>
  <si>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</si>
  <si>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</si>
  <si>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</si>
  <si>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</si>
  <si>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</si>
  <si>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</si>
  <si>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</si>
  <si>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</si>
  <si>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</si>
  <si>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</si>
  <si>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</si>
  <si>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</si>
  <si>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</si>
  <si>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</si>
  <si>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</si>
  <si>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</si>
  <si>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</si>
  <si>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</si>
  <si>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</si>
  <si>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</si>
  <si>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</si>
  <si>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</si>
  <si>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</si>
  <si>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</si>
  <si>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</si>
  <si>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</si>
  <si>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</si>
  <si>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</si>
  <si>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</si>
  <si>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</si>
  <si>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</si>
  <si>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</si>
  <si>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</si>
  <si>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</si>
  <si>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</si>
  <si>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</si>
  <si>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</si>
  <si>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</si>
  <si>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</si>
  <si>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</si>
  <si>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</si>
  <si>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</si>
  <si>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</si>
  <si>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</si>
  <si>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</si>
  <si>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</si>
  <si>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</si>
  <si>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</si>
  <si>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</si>
  <si>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</si>
  <si>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</si>
  <si>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</si>
  <si>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</si>
  <si>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</si>
  <si>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</si>
  <si>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</si>
  <si>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</si>
  <si>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</si>
  <si>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</si>
  <si>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</si>
  <si>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</si>
  <si>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</si>
  <si>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</si>
  <si>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</si>
  <si>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</si>
  <si>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</si>
  <si>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</si>
  <si>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</si>
  <si>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</si>
  <si>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</si>
  <si>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</si>
  <si>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</si>
  <si>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</si>
  <si>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</si>
  <si>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</si>
  <si>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</si>
  <si>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</si>
  <si>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</si>
  <si>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</si>
  <si>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</si>
  <si>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</si>
  <si>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</si>
  <si>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</si>
  <si>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</si>
  <si>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</si>
  <si>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</si>
  <si>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</si>
  <si>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</si>
  <si>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</si>
  <si>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</si>
  <si>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</si>
  <si>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</si>
  <si>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</si>
  <si>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</si>
  <si>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</si>
  <si>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</si>
  <si>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</si>
  <si>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</si>
  <si>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</si>
  <si>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</si>
  <si>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</si>
  <si>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</si>
  <si>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</si>
  <si>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</si>
  <si>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</si>
  <si>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</si>
  <si>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</si>
  <si>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</si>
  <si>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</si>
  <si>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</si>
  <si>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</si>
  <si>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</si>
  <si>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</si>
  <si>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</si>
  <si>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</si>
  <si>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</si>
  <si>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</si>
  <si>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</si>
  <si>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</si>
  <si>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</si>
  <si>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</si>
  <si>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</si>
  <si>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</si>
  <si>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</si>
  <si>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</si>
  <si>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</si>
  <si>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</si>
  <si>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</si>
  <si>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</si>
  <si>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</si>
  <si>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</si>
  <si>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</si>
  <si>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</si>
  <si>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</si>
  <si>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</si>
  <si>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</si>
  <si>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</si>
  <si>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</si>
  <si>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</si>
  <si>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</si>
  <si>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</si>
  <si>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</si>
  <si>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</si>
  <si>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</si>
  <si>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</si>
  <si>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</si>
  <si>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</si>
  <si>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</si>
  <si>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</si>
  <si>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</si>
  <si>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</si>
  <si>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</si>
  <si>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</si>
  <si>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</si>
  <si>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</si>
  <si>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</si>
  <si>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</si>
  <si>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</si>
  <si>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</si>
  <si>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</si>
  <si>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</si>
  <si>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</si>
  <si>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</si>
  <si>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</si>
  <si>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</si>
  <si>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</si>
  <si>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</si>
  <si>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</si>
  <si>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</si>
  <si>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</si>
  <si>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</si>
  <si>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</si>
  <si>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</si>
  <si>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</si>
  <si>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</si>
  <si>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</si>
  <si>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</si>
  <si>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</si>
  <si>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</si>
  <si>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</si>
  <si>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</si>
  <si>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</si>
  <si>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</si>
  <si>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</si>
  <si>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</si>
  <si>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</si>
  <si>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</si>
  <si>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</si>
  <si>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</si>
  <si>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</si>
  <si>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</si>
  <si>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</si>
  <si>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</si>
  <si>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</si>
  <si>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</si>
  <si>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</si>
  <si>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</si>
  <si>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</si>
  <si>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</si>
  <si>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</si>
  <si>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</si>
  <si>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</si>
  <si>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</si>
  <si>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</si>
  <si>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</si>
  <si>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</si>
  <si>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</si>
  <si>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</si>
  <si>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</si>
  <si>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</si>
  <si>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</si>
  <si>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</si>
  <si>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</si>
  <si>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</si>
  <si>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</si>
  <si>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</si>
  <si>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</si>
  <si>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</si>
  <si>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</si>
  <si>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</si>
  <si>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</si>
  <si>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</si>
  <si>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</si>
  <si>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</si>
  <si>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</si>
  <si>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</si>
  <si>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</si>
  <si>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</si>
  <si>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</si>
  <si>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</si>
  <si>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</si>
  <si>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</si>
  <si>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</si>
  <si>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</si>
  <si>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</si>
  <si>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</si>
  <si>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</si>
  <si>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</si>
  <si>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</si>
  <si>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</si>
  <si>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</si>
  <si>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</si>
  <si>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</si>
  <si>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</si>
  <si>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</si>
  <si>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</si>
  <si>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</si>
  <si>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</si>
  <si>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</si>
  <si>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</si>
  <si>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</si>
  <si>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</si>
  <si>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</si>
  <si>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</si>
  <si>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</si>
  <si>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</si>
  <si>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</si>
  <si>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</si>
  <si>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</si>
  <si>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</si>
  <si>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</si>
  <si>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</si>
  <si>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</si>
  <si>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</si>
  <si>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</si>
  <si>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</si>
  <si>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</si>
  <si>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</si>
  <si>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</si>
  <si>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</si>
  <si>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</si>
  <si>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</si>
  <si>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</si>
  <si>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</si>
  <si>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</si>
  <si>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</si>
  <si>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</si>
  <si>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</si>
  <si>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</si>
  <si>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</si>
  <si>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</si>
  <si>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</si>
  <si>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</si>
  <si>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</si>
  <si>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</si>
  <si>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</si>
  <si>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</si>
  <si>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</si>
  <si>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</si>
  <si>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</si>
  <si>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</si>
  <si>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</si>
  <si>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</si>
  <si>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</si>
  <si>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</si>
  <si>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</si>
  <si>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</si>
  <si>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</si>
  <si>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</si>
  <si>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</si>
  <si>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</si>
  <si>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</si>
  <si>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</si>
  <si>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</si>
  <si>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</si>
  <si>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</si>
  <si>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</si>
  <si>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</si>
  <si>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</si>
  <si>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</si>
  <si>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</si>
  <si>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</si>
  <si>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</si>
  <si>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</si>
  <si>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</si>
  <si>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</si>
  <si>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</si>
  <si>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</si>
  <si>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</si>
  <si>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</si>
  <si>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</si>
  <si>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</si>
  <si>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</si>
  <si>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</si>
  <si>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</si>
  <si>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</si>
  <si>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</si>
  <si>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</si>
  <si>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</si>
  <si>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</si>
  <si>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</si>
  <si>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</si>
  <si>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</si>
  <si>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</si>
  <si>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</si>
  <si>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</si>
  <si>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</si>
  <si>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</si>
  <si>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</si>
  <si>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</si>
  <si>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</si>
  <si>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</si>
  <si>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</si>
  <si>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</si>
  <si>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</si>
  <si>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</si>
  <si>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</si>
  <si>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</si>
  <si>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</si>
  <si>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</si>
  <si>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</si>
  <si>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</si>
  <si>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</si>
  <si>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</si>
  <si>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</si>
  <si>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</si>
  <si>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</si>
  <si>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</si>
  <si>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</si>
  <si>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</si>
  <si>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</si>
  <si>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</si>
  <si>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</si>
  <si>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</si>
  <si>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</si>
  <si>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</si>
  <si>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</si>
  <si>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</si>
  <si>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</si>
  <si>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</si>
  <si>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</si>
  <si>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</si>
  <si>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</si>
  <si>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</si>
  <si>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</si>
  <si>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</si>
  <si>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</si>
  <si>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</si>
  <si>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</si>
  <si>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</si>
  <si>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</si>
  <si>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</si>
  <si>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</si>
  <si>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</si>
  <si>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</si>
  <si>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</si>
  <si>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</si>
  <si>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</si>
  <si>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</si>
  <si>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</si>
  <si>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</si>
  <si>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</si>
  <si>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</si>
  <si>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</si>
  <si>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</si>
  <si>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</si>
  <si>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</si>
  <si>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</si>
  <si>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</si>
  <si>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</si>
  <si>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</si>
  <si>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</si>
  <si>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</si>
  <si>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</si>
  <si>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</si>
  <si>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</si>
  <si>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</si>
  <si>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</si>
  <si>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</si>
  <si>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</si>
  <si>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</si>
  <si>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</si>
  <si>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</si>
  <si>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</si>
  <si>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</si>
  <si>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</si>
  <si>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</si>
  <si>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</si>
  <si>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</si>
  <si>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</si>
  <si>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</si>
  <si>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</si>
  <si>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</si>
  <si>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</si>
  <si>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</si>
  <si>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</si>
  <si>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</si>
  <si>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</si>
  <si>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</si>
  <si>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</si>
  <si>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</si>
  <si>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</si>
  <si>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</si>
  <si>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</si>
  <si>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</si>
  <si>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</si>
  <si>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</si>
  <si>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</si>
  <si>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</si>
  <si>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</si>
  <si>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</si>
  <si>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</si>
  <si>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</si>
  <si>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</si>
  <si>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</si>
  <si>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</si>
  <si>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</si>
  <si>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</si>
  <si>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</si>
  <si>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</si>
  <si>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</si>
  <si>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</si>
  <si>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</si>
  <si>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</si>
  <si>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</si>
  <si>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</si>
  <si>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</si>
  <si>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</si>
  <si>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</si>
  <si>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</si>
  <si>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</si>
  <si>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</si>
  <si>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</si>
  <si>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</si>
  <si>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</si>
  <si>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</si>
  <si>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</si>
  <si>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</si>
  <si>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</si>
  <si>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</si>
  <si>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</si>
  <si>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</si>
  <si>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</si>
  <si>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</si>
  <si>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</si>
  <si>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</si>
  <si>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</si>
  <si>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</si>
  <si>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</si>
  <si>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</si>
  <si>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</si>
  <si>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</si>
  <si>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</si>
  <si>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</si>
  <si>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</si>
  <si>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</si>
  <si>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</si>
  <si>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</si>
  <si>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</si>
  <si>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</si>
  <si>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</si>
  <si>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</si>
  <si>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</si>
  <si>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</si>
  <si>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</si>
  <si>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</si>
  <si>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</si>
  <si>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</si>
  <si>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</si>
  <si>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</si>
  <si>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</si>
  <si>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</si>
  <si>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</si>
  <si>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</si>
  <si>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</si>
  <si>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</si>
  <si>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</si>
  <si>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</si>
  <si>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</si>
  <si>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</si>
  <si>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</si>
  <si>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</si>
  <si>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</si>
  <si>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</si>
  <si>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</si>
  <si>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</si>
  <si>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</si>
  <si>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</si>
  <si>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</si>
  <si>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</si>
  <si>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</si>
  <si>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</si>
  <si>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</si>
  <si>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</si>
  <si>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</si>
  <si>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</si>
  <si>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</si>
  <si>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</si>
  <si>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</si>
  <si>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</si>
  <si>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</si>
  <si>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</si>
  <si>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</si>
  <si>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</si>
  <si>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</si>
  <si>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</si>
  <si>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</si>
  <si>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</si>
  <si>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</si>
  <si>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</si>
  <si>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</si>
  <si>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</si>
  <si>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</si>
  <si>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</si>
  <si>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</si>
  <si>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</si>
  <si>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</si>
  <si>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</si>
  <si>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</si>
  <si>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</si>
  <si>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</si>
  <si>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</si>
  <si>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</si>
  <si>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</si>
  <si>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</si>
  <si>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</si>
  <si>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</si>
  <si>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</si>
  <si>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</si>
  <si>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</si>
  <si>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</si>
  <si>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</si>
  <si>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</si>
  <si>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</si>
  <si>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</si>
  <si>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</si>
  <si>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</si>
  <si>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</si>
  <si>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</si>
  <si>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</si>
  <si>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</si>
  <si>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</si>
  <si>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</si>
  <si>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</si>
  <si>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</si>
  <si>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</si>
  <si>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</si>
  <si>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</si>
  <si>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</si>
  <si>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</si>
  <si>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</si>
  <si>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</si>
  <si>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</si>
  <si>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</si>
  <si>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</si>
  <si>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</si>
  <si>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</si>
  <si>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</si>
  <si>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</si>
  <si>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</si>
  <si>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</si>
  <si>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</si>
  <si>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</si>
  <si>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</si>
  <si>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</si>
  <si>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</si>
  <si>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</si>
  <si>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</si>
  <si>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</si>
  <si>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</si>
  <si>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</si>
  <si>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</si>
  <si>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</si>
  <si>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</si>
  <si>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</si>
  <si>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</si>
  <si>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</si>
  <si>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</si>
  <si>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</si>
  <si>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</si>
  <si>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</si>
  <si>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</si>
  <si>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</si>
  <si>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</si>
  <si>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</si>
  <si>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</si>
  <si>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</si>
  <si>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</si>
  <si>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</si>
  <si>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</si>
  <si>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</si>
  <si>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</si>
  <si>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</si>
  <si>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</si>
  <si>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</si>
  <si>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</si>
  <si>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</si>
  <si>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</si>
  <si>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</si>
  <si>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</si>
  <si>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</si>
  <si>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</si>
  <si>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</si>
  <si>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</si>
  <si>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</si>
  <si>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</si>
  <si>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</si>
  <si>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</si>
  <si>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</si>
  <si>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</si>
  <si>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</si>
  <si>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</si>
  <si>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</si>
  <si>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</si>
  <si>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</si>
  <si>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</si>
  <si>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</si>
  <si>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</si>
  <si>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</si>
  <si>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</si>
  <si>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</si>
  <si>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</si>
  <si>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</si>
  <si>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</si>
  <si>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</si>
  <si>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</si>
  <si>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</si>
  <si>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</si>
  <si>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</si>
  <si>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</si>
  <si>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</si>
  <si>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</si>
  <si>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</si>
  <si>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</si>
  <si>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</si>
  <si>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</si>
  <si>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</si>
  <si>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</si>
  <si>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</si>
  <si>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</si>
  <si>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</si>
  <si>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</si>
  <si>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</si>
  <si>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</si>
  <si>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</si>
  <si>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</si>
  <si>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</si>
  <si>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</si>
  <si>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</si>
  <si>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</si>
  <si>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</si>
  <si>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</si>
  <si>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</si>
  <si>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</si>
  <si>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</si>
  <si>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</si>
  <si>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</si>
  <si>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</si>
  <si>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</si>
  <si>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</si>
  <si>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</si>
  <si>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</si>
  <si>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</si>
  <si>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</si>
  <si>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</si>
  <si>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</si>
  <si>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</si>
  <si>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</si>
  <si>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</si>
  <si>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</si>
  <si>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</si>
  <si>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</si>
  <si>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</si>
  <si>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</si>
  <si>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</si>
  <si>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</si>
  <si>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</si>
  <si>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</si>
  <si>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</si>
  <si>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</si>
  <si>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</si>
  <si>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</si>
  <si>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</si>
  <si>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</si>
  <si>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</si>
  <si>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</si>
  <si>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</si>
  <si>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</si>
  <si>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</si>
  <si>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</si>
  <si>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</si>
  <si>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</si>
  <si>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</si>
  <si>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</si>
  <si>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</si>
  <si>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</si>
  <si>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</si>
  <si>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</si>
  <si>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</si>
  <si>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</si>
  <si>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</si>
  <si>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</si>
  <si>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</si>
  <si>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</si>
  <si>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</si>
  <si>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</si>
  <si>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</si>
  <si>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</si>
  <si>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</si>
  <si>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</si>
  <si>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</si>
  <si>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</si>
  <si>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</si>
  <si>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</si>
  <si>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</si>
  <si>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</si>
  <si>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</si>
  <si>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</si>
  <si>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</si>
  <si>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</si>
  <si>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</si>
  <si>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</si>
  <si>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</si>
  <si>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</si>
  <si>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</si>
  <si>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</si>
  <si>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</si>
  <si>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</si>
  <si>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</si>
  <si>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</si>
  <si>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</si>
  <si>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</si>
  <si>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</si>
  <si>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</si>
  <si>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</si>
  <si>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</si>
  <si>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</si>
  <si>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</si>
  <si>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</si>
  <si>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</si>
  <si>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</si>
  <si>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</si>
  <si>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</si>
  <si>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</si>
  <si>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</si>
  <si>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</si>
  <si>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</si>
  <si>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</si>
  <si>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</si>
  <si>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</si>
  <si>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</si>
  <si>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</si>
  <si>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</si>
  <si>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</si>
  <si>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</si>
  <si>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</si>
  <si>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</si>
  <si>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</si>
  <si>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</si>
  <si>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</si>
  <si>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</si>
  <si>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</si>
  <si>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</si>
  <si>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</si>
  <si>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</si>
  <si>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</si>
  <si>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</si>
  <si>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</si>
  <si>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</si>
  <si>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</si>
  <si>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</si>
  <si>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</si>
  <si>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</si>
  <si>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</si>
  <si>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</si>
  <si>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</si>
  <si>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</si>
  <si>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</si>
  <si>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</si>
  <si>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</si>
  <si>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</si>
  <si>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</si>
  <si>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</si>
  <si>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</si>
  <si>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</si>
  <si>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</si>
  <si>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</si>
  <si>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</si>
  <si>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</si>
  <si>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</si>
  <si>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</si>
  <si>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</si>
  <si>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</si>
  <si>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</si>
  <si>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</si>
  <si>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</si>
  <si>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</si>
  <si>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</si>
  <si>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</si>
  <si>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</si>
  <si>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</si>
  <si>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</si>
  <si>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</si>
  <si>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</si>
  <si>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</si>
  <si>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</si>
  <si>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</si>
  <si>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</si>
  <si>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</si>
  <si>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</si>
  <si>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</si>
  <si>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</si>
  <si>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</si>
  <si>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</si>
  <si>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</si>
  <si>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</si>
  <si>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</si>
  <si>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</si>
  <si>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</si>
  <si>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</si>
  <si>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</si>
  <si>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</si>
  <si>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</si>
  <si>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</si>
  <si>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</si>
  <si>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</si>
  <si>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</si>
  <si>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</si>
  <si>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</si>
  <si>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</si>
  <si>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</si>
  <si>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</si>
  <si>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</si>
  <si>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</si>
  <si>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</si>
  <si>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</si>
  <si>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</si>
  <si>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</si>
  <si>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</si>
  <si>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</si>
  <si>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</si>
  <si>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</si>
  <si>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</si>
  <si>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</si>
  <si>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</si>
  <si>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</si>
  <si>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</si>
  <si>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</si>
  <si>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</si>
  <si>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</si>
  <si>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</si>
  <si>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</si>
  <si>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</si>
  <si>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</si>
  <si>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</si>
  <si>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</si>
  <si>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</si>
  <si>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</si>
  <si>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</si>
  <si>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</si>
  <si>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</si>
  <si>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</si>
  <si>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</si>
  <si>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</si>
  <si>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</si>
  <si>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</si>
  <si>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</si>
  <si>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</si>
  <si>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</si>
  <si>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</si>
  <si>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</si>
  <si>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</si>
  <si>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</si>
  <si>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</si>
  <si>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</si>
  <si>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</si>
  <si>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</si>
  <si>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</si>
  <si>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</si>
  <si>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</si>
  <si>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</si>
  <si>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</si>
  <si>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</si>
  <si>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</si>
  <si>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</si>
  <si>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</si>
  <si>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</si>
  <si>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</si>
  <si>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</si>
  <si>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</si>
  <si>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</si>
  <si>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</si>
  <si>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</si>
  <si>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</si>
  <si>
    <t>Sold for £1.2m to Baaj Capital to avoid administration in March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</si>
</sst>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£&quot;#,##0.00;[Red]\-&quot;£&quot;#,##0.00"/>
    <numFmt numFmtId="165" formatCode="[$€-2]\ #,##0.00;[Red]\-[$€-2]\ #,##0.00"/>
    <numFmt numFmtId="166" formatCode="#,##0.0"/>
    <numFmt numFmtId="167" formatCode="0\x"/>
    <numFmt numFmtId="168" formatCode="0.0\x"/>
    <numFmt numFmtId="169" formatCode="0.#\x"/>
    <numFmt numFmtId="170" formatCode="0.0"/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164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5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7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164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164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6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6" fontId="1" fillId="12" borderId="0" xfId="0" applyNumberFormat="1" applyFont="1" applyFill="1"/>
    <xf numFmtId="0" fontId="4" fillId="0" borderId="0" xfId="1" applyFont="1" applyFill="1"/>
    <xf numFmtId="170" fontId="1" fillId="12" borderId="0" xfId="0" applyNumberFormat="1" applyFont="1" applyFill="1" applyAlignment="1">
      <alignment horizontal="right"/>
    </xf>
    <xf numFmtId="168" fontId="11" fillId="0" borderId="0" xfId="0" applyNumberFormat="1" applyFont="1" applyAlignment="1">
      <alignment horizontal="center"/>
    </xf>
    <xf numFmtId="171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8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6" fontId="1" fillId="6" borderId="0" xfId="0" applyNumberFormat="1" applyFont="1" applyFill="1" applyAlignment="1">
      <alignment horizontal="right"/>
    </xf>
    <xf numFmtId="170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6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7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9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2" fontId="1" fillId="12" borderId="0" xfId="0" applyNumberFormat="1" applyFont="1" applyFill="1" applyAlignment="1">
      <alignment horizontal="right"/>
    </xf>
    <xf numFmtId="166" fontId="1" fillId="12" borderId="0" xfId="0" applyNumberFormat="1" applyFont="1" applyFill="1" applyAlignment="1">
      <alignment horizontal="right"/>
    </xf>
    <xf numFmtId="2" fontId="1" fillId="12" borderId="0" xfId="0" applyNumberFormat="1" applyFont="1" applyFill="1" applyAlignment="1">
      <alignment horizontal="center"/>
    </xf>
    <xf numFmtId="17" fontId="1" fillId="15" borderId="0" xfId="0" applyNumberFormat="1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microsoft.com/office/2017/06/relationships/rdRichValue" Target="richData/rdrichvalue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122.07</v>
          </cell>
        </row>
        <row r="8">
          <cell r="C8">
            <v>188451.666</v>
          </cell>
        </row>
        <row r="11">
          <cell r="C11">
            <v>1363</v>
          </cell>
        </row>
        <row r="12">
          <cell r="C12">
            <v>187088.666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8905</v>
          </cell>
        </row>
        <row r="28">
          <cell r="C28" t="str">
            <v>FQ323</v>
          </cell>
          <cell r="D28">
            <v>45006</v>
          </cell>
        </row>
        <row r="33">
          <cell r="C33">
            <v>30.944205425074465</v>
          </cell>
        </row>
        <row r="34">
          <cell r="C34">
            <v>34.78648102833354</v>
          </cell>
        </row>
        <row r="36">
          <cell r="C36">
            <v>12.968939921547035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Y34">
            <v>0.43349475383373692</v>
          </cell>
        </row>
        <row r="35">
          <cell r="Y35">
            <v>0.1139628732849072</v>
          </cell>
        </row>
        <row r="36">
          <cell r="Y36">
            <v>0.10008071025020179</v>
          </cell>
        </row>
        <row r="37">
          <cell r="Y37">
            <v>0.16046039268788079</v>
          </cell>
        </row>
        <row r="72">
          <cell r="Y72">
            <v>0.15649350649350646</v>
          </cell>
        </row>
        <row r="73">
          <cell r="Y73">
            <v>-4.5142612052326836E-2</v>
          </cell>
        </row>
        <row r="85">
          <cell r="Y85">
            <v>0.17589776004424601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23.74</v>
          </cell>
        </row>
        <row r="8">
          <cell r="C8">
            <v>9204.923859999999</v>
          </cell>
        </row>
        <row r="11">
          <cell r="C11">
            <v>-4947.7619999999997</v>
          </cell>
        </row>
        <row r="12">
          <cell r="C12">
            <v>14152.685859999998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10.20453937231281</v>
          </cell>
        </row>
        <row r="34">
          <cell r="C34">
            <v>22.182830105046776</v>
          </cell>
        </row>
        <row r="36">
          <cell r="C36">
            <v>2.7733158888663931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10.79</v>
          </cell>
        </row>
        <row r="8">
          <cell r="C8">
            <v>4842.9080699999995</v>
          </cell>
        </row>
        <row r="11">
          <cell r="C11">
            <v>175.6160000000001</v>
          </cell>
        </row>
        <row r="12">
          <cell r="C12">
            <v>4667.2920699999995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438</v>
          </cell>
        </row>
        <row r="27">
          <cell r="C27">
            <v>1217.78</v>
          </cell>
        </row>
        <row r="29">
          <cell r="C29" t="str">
            <v>FQ323</v>
          </cell>
          <cell r="D29">
            <v>44965</v>
          </cell>
        </row>
        <row r="34">
          <cell r="C34">
            <v>29.801244269350146</v>
          </cell>
        </row>
        <row r="35">
          <cell r="C35">
            <v>30.600980324142533</v>
          </cell>
        </row>
        <row r="36">
          <cell r="C36">
            <v>6.0923322305172299E-2</v>
          </cell>
        </row>
        <row r="37">
          <cell r="C37">
            <v>2.6435058859106055</v>
          </cell>
        </row>
        <row r="41">
          <cell r="C41">
            <v>13.949864355940662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0.86</v>
          </cell>
        </row>
        <row r="8">
          <cell r="C8">
            <v>70.416001919999999</v>
          </cell>
        </row>
        <row r="11">
          <cell r="C11">
            <v>-32.79999999999999</v>
          </cell>
        </row>
        <row r="12">
          <cell r="C12">
            <v>103.21600192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12.902000239999925</v>
          </cell>
        </row>
        <row r="35">
          <cell r="C35">
            <v>8.8850470329953346</v>
          </cell>
        </row>
        <row r="37">
          <cell r="C37">
            <v>0.81191470626450057</v>
          </cell>
        </row>
        <row r="38">
          <cell r="C38">
            <v>1.4467338886453514E-2</v>
          </cell>
        </row>
        <row r="39">
          <cell r="C39">
            <v>-1.9541341185595582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1.5900000000000001E-2</v>
          </cell>
        </row>
        <row r="8">
          <cell r="C8">
            <v>0.83474996820000003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-3.4572500317999997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0.10867725142559567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2.41</v>
          </cell>
        </row>
        <row r="7">
          <cell r="W7">
            <v>4.433098591549296</v>
          </cell>
        </row>
        <row r="8">
          <cell r="C8">
            <v>120.5</v>
          </cell>
        </row>
        <row r="11">
          <cell r="C11">
            <v>13.872</v>
          </cell>
        </row>
        <row r="12">
          <cell r="C12">
            <v>106.628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4.097803169421204</v>
          </cell>
        </row>
        <row r="37">
          <cell r="C37">
            <v>10.046690011672505</v>
          </cell>
        </row>
        <row r="38">
          <cell r="C38">
            <v>8.89011172252793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6.5" bestFit="1" customWidth="1"/>
    <col min="2" max="2" width="31" bestFit="1" customWidth="1"/>
    <col min="3" max="3" width="10" bestFit="1" customWidth="1"/>
    <col min="4" max="4" width="33.5" bestFit="1" customWidth="1"/>
    <col min="5" max="5" width="10.6640625" bestFit="1" customWidth="1"/>
    <col min="6" max="6" width="14.16406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2.3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6" thickBot="1" x14ac:dyDescent="0.25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6" thickBot="1" x14ac:dyDescent="0.25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6" thickBot="1" x14ac:dyDescent="0.25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6" thickBot="1" x14ac:dyDescent="0.25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6" thickBot="1" x14ac:dyDescent="0.25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6" thickBot="1" x14ac:dyDescent="0.25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6" thickBot="1" x14ac:dyDescent="0.25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6" thickBot="1" x14ac:dyDescent="0.25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6" thickBot="1" x14ac:dyDescent="0.25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6" thickBot="1" x14ac:dyDescent="0.25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6" thickBot="1" x14ac:dyDescent="0.25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6" thickBot="1" x14ac:dyDescent="0.25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6" thickBot="1" x14ac:dyDescent="0.25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6" thickBot="1" x14ac:dyDescent="0.25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6" thickBot="1" x14ac:dyDescent="0.25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6" thickBot="1" x14ac:dyDescent="0.25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6" thickBot="1" x14ac:dyDescent="0.25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6" thickBot="1" x14ac:dyDescent="0.25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6" thickBot="1" x14ac:dyDescent="0.25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6" thickBot="1" x14ac:dyDescent="0.25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6" thickBot="1" x14ac:dyDescent="0.25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6" thickBot="1" x14ac:dyDescent="0.25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6" thickBot="1" x14ac:dyDescent="0.25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6" thickBot="1" x14ac:dyDescent="0.25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6" thickBot="1" x14ac:dyDescent="0.25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6" thickBot="1" x14ac:dyDescent="0.25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6" thickBot="1" x14ac:dyDescent="0.25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6" thickBot="1" x14ac:dyDescent="0.25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6" thickBot="1" x14ac:dyDescent="0.25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6" thickBot="1" x14ac:dyDescent="0.25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6" thickBot="1" x14ac:dyDescent="0.25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6" thickBot="1" x14ac:dyDescent="0.25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6" thickBot="1" x14ac:dyDescent="0.25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6" thickBot="1" x14ac:dyDescent="0.25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6" thickBot="1" x14ac:dyDescent="0.25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6" thickBot="1" x14ac:dyDescent="0.25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6" thickBot="1" x14ac:dyDescent="0.25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6" thickBot="1" x14ac:dyDescent="0.25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6" thickBot="1" x14ac:dyDescent="0.25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6" thickBot="1" x14ac:dyDescent="0.25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6" thickBot="1" x14ac:dyDescent="0.25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6" thickBot="1" x14ac:dyDescent="0.25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6" thickBot="1" x14ac:dyDescent="0.25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baseColWidth="10" defaultColWidth="8.83203125" defaultRowHeight="15" x14ac:dyDescent="0.2"/>
  <cols>
    <col min="1" max="1" width="7.6640625" bestFit="1" customWidth="1"/>
    <col min="2" max="2" width="26.83203125" bestFit="1" customWidth="1"/>
    <col min="3" max="3" width="9.33203125" bestFit="1" customWidth="1"/>
    <col min="4" max="4" width="12.5" bestFit="1" customWidth="1"/>
    <col min="5" max="5" width="10.6640625" bestFit="1" customWidth="1"/>
    <col min="6" max="6" width="11.832031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1.8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6" thickBot="1" x14ac:dyDescent="0.25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6" thickBot="1" x14ac:dyDescent="0.25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6" thickBot="1" x14ac:dyDescent="0.25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6" thickBot="1" x14ac:dyDescent="0.25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6" thickBot="1" x14ac:dyDescent="0.25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6" thickBot="1" x14ac:dyDescent="0.25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6" thickBot="1" x14ac:dyDescent="0.25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6" thickBot="1" x14ac:dyDescent="0.25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6" thickBot="1" x14ac:dyDescent="0.25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6" thickBot="1" x14ac:dyDescent="0.25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6" thickBot="1" x14ac:dyDescent="0.25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6" thickBot="1" x14ac:dyDescent="0.25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6" thickBot="1" x14ac:dyDescent="0.25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6" thickBot="1" x14ac:dyDescent="0.25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6" thickBot="1" x14ac:dyDescent="0.25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6" thickBot="1" x14ac:dyDescent="0.25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6" thickBot="1" x14ac:dyDescent="0.25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6" thickBot="1" x14ac:dyDescent="0.25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6" thickBot="1" x14ac:dyDescent="0.25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6" thickBot="1" x14ac:dyDescent="0.25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6" thickBot="1" x14ac:dyDescent="0.25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6" thickBot="1" x14ac:dyDescent="0.25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6" thickBot="1" x14ac:dyDescent="0.25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6" thickBot="1" x14ac:dyDescent="0.25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6" thickBot="1" x14ac:dyDescent="0.25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6" thickBot="1" x14ac:dyDescent="0.25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6" thickBot="1" x14ac:dyDescent="0.25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6" thickBot="1" x14ac:dyDescent="0.25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6" thickBot="1" x14ac:dyDescent="0.25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6" thickBot="1" x14ac:dyDescent="0.25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6" thickBot="1" x14ac:dyDescent="0.25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6" thickBot="1" x14ac:dyDescent="0.25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6" thickBot="1" x14ac:dyDescent="0.25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6" thickBot="1" x14ac:dyDescent="0.25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6" thickBot="1" x14ac:dyDescent="0.25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6" thickBot="1" x14ac:dyDescent="0.25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6" thickBot="1" x14ac:dyDescent="0.25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baseColWidth="10" defaultColWidth="11.5" defaultRowHeight="15" x14ac:dyDescent="0.2"/>
  <cols>
    <col min="1" max="1" width="13" style="151" bestFit="1" customWidth="1"/>
    <col min="2" max="2" width="46.33203125" bestFit="1" customWidth="1"/>
    <col min="6" max="11" width="11" bestFit="1" customWidth="1"/>
    <col min="12" max="12" width="11.1640625" bestFit="1" customWidth="1"/>
    <col min="13" max="14" width="11" bestFit="1" customWidth="1"/>
  </cols>
  <sheetData>
    <row r="1" spans="1:14" x14ac:dyDescent="0.2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P27" sqref="P27"/>
    </sheetView>
  </sheetViews>
  <sheetFormatPr baseColWidth="10" defaultColWidth="9.1640625" defaultRowHeight="13" x14ac:dyDescent="0.15"/>
  <cols>
    <col min="1" max="1" width="4.1640625" style="1" customWidth="1"/>
    <col min="2" max="2" width="9.1640625" style="1"/>
    <col min="3" max="3" width="26.5" style="1" bestFit="1" customWidth="1"/>
    <col min="4" max="5" width="9.1640625" style="4"/>
    <col min="6" max="6" width="11.6640625" style="6" bestFit="1" customWidth="1"/>
    <col min="7" max="9" width="9.1640625" style="6"/>
    <col min="10" max="11" width="9.1640625" style="4"/>
    <col min="12" max="19" width="9.1640625" style="1"/>
    <col min="20" max="24" width="9.1640625" style="4"/>
    <col min="25" max="30" width="9.1640625" style="1"/>
    <col min="31" max="31" width="11" style="1" bestFit="1" customWidth="1"/>
    <col min="32" max="34" width="9.1640625" style="4"/>
    <col min="35" max="35" width="9.1640625" style="1"/>
    <col min="36" max="36" width="11.6640625" style="1" bestFit="1" customWidth="1"/>
    <col min="37" max="37" width="9.1640625" style="1"/>
    <col min="38" max="38" width="20.6640625" style="1" bestFit="1" customWidth="1"/>
    <col min="39" max="39" width="36.6640625" style="4" bestFit="1" customWidth="1"/>
    <col min="40" max="40" width="41.1640625" style="4" bestFit="1" customWidth="1"/>
    <col min="41" max="41" width="56.5" style="4" bestFit="1" customWidth="1"/>
    <col min="42" max="16384" width="9.1640625" style="1"/>
  </cols>
  <sheetData>
    <row r="1" spans="1:41" x14ac:dyDescent="0.15">
      <c r="D1" s="1"/>
      <c r="F1" s="161" t="s">
        <v>499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98">
        <f>AVERAGE(R3:R16)</f>
        <v>17.015923724340496</v>
      </c>
      <c r="S1" s="98">
        <f>AVERAGE(S3:S16)</f>
        <v>13.606244050778988</v>
      </c>
      <c r="T1" s="98">
        <f>AVERAGE(T3:T17)</f>
        <v>2.6958155702969235</v>
      </c>
      <c r="U1" s="111">
        <f t="shared" ref="U1:AB1" si="0">AVERAGE(U3:U16)</f>
        <v>3.5663040675293606E-2</v>
      </c>
      <c r="V1" s="87"/>
      <c r="W1" s="111">
        <f t="shared" si="0"/>
        <v>0.1318553342889443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0.46596184770038318</v>
      </c>
      <c r="AA1" s="88">
        <f t="shared" si="0"/>
        <v>3.948804806808455E-2</v>
      </c>
      <c r="AB1" s="88">
        <f t="shared" si="0"/>
        <v>2.2142114683149142E-2</v>
      </c>
      <c r="AC1" s="88">
        <f>AVERAGE(AC3:AC17)</f>
        <v>0.23717079317839398</v>
      </c>
      <c r="AD1" s="87"/>
      <c r="AE1" s="89" t="s">
        <v>537</v>
      </c>
      <c r="AF1" s="88">
        <f>AVERAGE(AF3:AF17)</f>
        <v>0.30776991940836479</v>
      </c>
      <c r="AG1" s="88">
        <f>AVERAGE(AG3:AG16)</f>
        <v>9.9399369921671629E-2</v>
      </c>
      <c r="AH1" s="88">
        <f>AVERAGE(AH3:AH16)</f>
        <v>0.24209957653704947</v>
      </c>
      <c r="AI1" s="90">
        <f>AVERAGE(AI3:AI16)</f>
        <v>667</v>
      </c>
      <c r="AJ1" s="126">
        <f>AVERAGE(AJ3:AJ16)</f>
        <v>3.6676173139534995</v>
      </c>
      <c r="AK1" s="90"/>
    </row>
    <row r="2" spans="1:41" s="2" customFormat="1" x14ac:dyDescent="0.15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15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97.656000000000006</v>
      </c>
      <c r="G3" s="49">
        <f>[1]Main!$C$8*$E$52</f>
        <v>150761.3328</v>
      </c>
      <c r="H3" s="49">
        <f>[1]Main!$C$11*$E$52</f>
        <v>1090.4000000000001</v>
      </c>
      <c r="I3" s="49">
        <f>[1]Main!$C$12*$E$52</f>
        <v>149670.93280000001</v>
      </c>
      <c r="J3" s="4" t="str">
        <f>[1]Main!$C$28</f>
        <v>FQ323</v>
      </c>
      <c r="K3" s="85">
        <f>[1]Main!$D$28</f>
        <v>45006</v>
      </c>
      <c r="L3" s="50">
        <f>[1]Main!$C$33</f>
        <v>30.944205425074465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34.78648102833354</v>
      </c>
      <c r="S3" s="51">
        <f>[1]Main!$C$38</f>
        <v>37.504159682207103</v>
      </c>
      <c r="T3" s="51">
        <f>[1]Main!$C$36</f>
        <v>12.968939921547035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Model'!$Y$34</f>
        <v>0.43349475383373692</v>
      </c>
      <c r="AA3" s="53">
        <f>'[1]Financial Model'!$Y$35</f>
        <v>0.1139628732849072</v>
      </c>
      <c r="AB3" s="53">
        <f>'[1]Financial Model'!$Y$36</f>
        <v>0.10008071025020179</v>
      </c>
      <c r="AC3" s="53">
        <f>'[1]Financial Model'!$Y$37</f>
        <v>0.16046039268788079</v>
      </c>
      <c r="AE3" s="56">
        <f>[1]Main!$C$26*E52</f>
        <v>7124</v>
      </c>
      <c r="AF3" s="53">
        <f>'[1]Financial Model'!$Y$72</f>
        <v>0.15649350649350646</v>
      </c>
      <c r="AG3" s="53">
        <f>'[1]Financial Model'!$Y$73</f>
        <v>-4.5142612052326836E-2</v>
      </c>
      <c r="AH3" s="53">
        <f>'[1]Financial Model'!$Y$85</f>
        <v>0.17589776004424601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15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18.992000000000001</v>
      </c>
      <c r="G4" s="49">
        <f>[2]Main!$C$8*$E$52</f>
        <v>7363.9390879999992</v>
      </c>
      <c r="H4" s="49">
        <f>[2]Main!$C$11*$E$52</f>
        <v>-3958.2096000000001</v>
      </c>
      <c r="I4" s="49">
        <f>[2]Main!$C$12*$E$52</f>
        <v>11322.148687999999</v>
      </c>
      <c r="J4" s="4" t="str">
        <f>[2]Main!$C$28</f>
        <v>FQ323</v>
      </c>
      <c r="K4" s="85">
        <f>[2]Main!$D$28</f>
        <v>44964</v>
      </c>
      <c r="L4" s="50">
        <f>[2]Main!$C$33</f>
        <v>10.20453937231281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22.182830105046776</v>
      </c>
      <c r="T4" s="51">
        <f>[2]Main!$C$36</f>
        <v>2.7733158888663931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15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15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15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15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8.6319999999999997</v>
      </c>
      <c r="G8" s="49">
        <f>[6]Main!$C$8*E52</f>
        <v>3874.3264559999998</v>
      </c>
      <c r="H8" s="49">
        <f>[6]Main!$C$11*$E$52</f>
        <v>140.49280000000007</v>
      </c>
      <c r="I8" s="49">
        <f>[6]Main!$C$12*$E$52</f>
        <v>3733.8336559999998</v>
      </c>
      <c r="J8" s="4" t="str">
        <f>[6]Main!$C$29</f>
        <v>FQ323</v>
      </c>
      <c r="K8" s="85">
        <f>[6]Main!$D$29</f>
        <v>44965</v>
      </c>
      <c r="L8" s="50">
        <f>[6]Main!$C$34</f>
        <v>29.801244269350146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30.600980324142533</v>
      </c>
      <c r="S8" s="52">
        <f>[6]Main!$C$41</f>
        <v>13.949864355940662</v>
      </c>
      <c r="T8" s="52">
        <f>[6]Main!$C$37</f>
        <v>2.6435058859106055</v>
      </c>
      <c r="U8" s="131">
        <f>[6]Main!$C$36</f>
        <v>6.0923322305172299E-2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974.22400000000005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438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15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D9" s="1" t="s">
        <v>490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15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15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15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15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15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15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0.86</v>
      </c>
      <c r="G15" s="49">
        <f>[13]Main!$C$8</f>
        <v>70.416001919999999</v>
      </c>
      <c r="H15" s="49">
        <f>[13]Main!$C$11</f>
        <v>-32.79999999999999</v>
      </c>
      <c r="I15" s="49">
        <f>[13]Main!$C$12</f>
        <v>103.21600192</v>
      </c>
      <c r="J15" s="4" t="str">
        <f>[13]Main!$C$29</f>
        <v>H123</v>
      </c>
      <c r="K15" s="85">
        <f>[13]Main!$D$29</f>
        <v>44953</v>
      </c>
      <c r="L15" s="50">
        <f>[13]Main!$C$34</f>
        <v>12.902000239999925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8.8850470329953346</v>
      </c>
      <c r="S15" s="51">
        <f>[13]Main!$C$39</f>
        <v>-1.9541341185595582</v>
      </c>
      <c r="T15" s="51">
        <f>[13]Main!$C$37</f>
        <v>0.81191470626450057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15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1" s="91" customFormat="1" x14ac:dyDescent="0.15">
      <c r="B17" s="92" t="s">
        <v>503</v>
      </c>
      <c r="C17" s="91" t="s">
        <v>504</v>
      </c>
      <c r="D17" s="93" t="s">
        <v>489</v>
      </c>
      <c r="E17" s="93" t="s">
        <v>15</v>
      </c>
      <c r="F17" s="155">
        <f>[15]Main!$C$6</f>
        <v>1.5900000000000001E-2</v>
      </c>
      <c r="G17" s="156">
        <f>[15]Main!$C$8</f>
        <v>0.83474996820000003</v>
      </c>
      <c r="H17" s="156">
        <f>[15]Main!$C$11</f>
        <v>4.2919999999999998</v>
      </c>
      <c r="I17" s="156">
        <f>[15]Main!$C$12</f>
        <v>-3.4572500317999997</v>
      </c>
      <c r="J17" s="93" t="str">
        <f>[15]Main!$C$28</f>
        <v>FH123</v>
      </c>
      <c r="K17" s="101">
        <f>[15]Main!$D$28</f>
        <v>44903</v>
      </c>
      <c r="L17" s="95"/>
      <c r="M17" s="95"/>
      <c r="N17" s="95"/>
      <c r="O17" s="95">
        <f>'[15]Financial Model'!$S$20</f>
        <v>-1.329000000000002</v>
      </c>
      <c r="P17" s="95">
        <f>'[15]Financial Model'!$R$20</f>
        <v>0.62499999999999734</v>
      </c>
      <c r="Q17" s="95">
        <f>'[15]Financial Model'!$Q$20</f>
        <v>-2.1569999999999996</v>
      </c>
      <c r="T17" s="102">
        <f>[15]Main!$C$36</f>
        <v>0.10867725142559567</v>
      </c>
      <c r="U17" s="93"/>
      <c r="V17" s="94"/>
      <c r="W17" s="94">
        <f>'[15]Financial Model'!$S$25</f>
        <v>0.2821160943965999</v>
      </c>
      <c r="X17" s="94">
        <f>'[15]Financial Model'!$R$25</f>
        <v>1.3159612495467026</v>
      </c>
      <c r="Z17" s="94">
        <f>'[15]Financial Model'!$K$30</f>
        <v>0.48510270107591608</v>
      </c>
      <c r="AA17" s="94">
        <f>'[15]Financial Model'!$K$31</f>
        <v>-6.8918817244752045E-2</v>
      </c>
      <c r="AB17" s="94">
        <f>'[15]Financial Model'!$K$32</f>
        <v>-7.1740275374313406E-2</v>
      </c>
      <c r="AC17" s="94">
        <f>'[15]Financial Model'!$S$33</f>
        <v>0.13980582524271826</v>
      </c>
      <c r="AE17" s="95">
        <f>[15]Main!$C$26</f>
        <v>7.0860000000000003</v>
      </c>
      <c r="AF17" s="94">
        <f>'[15]Financial Model'!$K$67</f>
        <v>1.0755711775043935</v>
      </c>
      <c r="AG17" s="94">
        <f>'[15]Financial Model'!$K$68</f>
        <v>-1.9718309859153571E-3</v>
      </c>
      <c r="AH17" s="94">
        <f>'[15]Financial Model'!$K$69</f>
        <v>0.13101599334381067</v>
      </c>
      <c r="AI17" s="93">
        <v>0</v>
      </c>
      <c r="AJ17" s="157">
        <f>AVERAGE([15]Main!$Y$8:$Y$13)</f>
        <v>3.698697315777705</v>
      </c>
      <c r="AK17" s="93">
        <f>[15]Main!$C$24</f>
        <v>2013</v>
      </c>
      <c r="AL17" s="93" t="str">
        <f>[15]Main!$C$23</f>
        <v>Salford, UK</v>
      </c>
      <c r="AM17" s="93" t="s">
        <v>555</v>
      </c>
      <c r="AN17" s="93"/>
      <c r="AO17" s="93" t="s">
        <v>1020</v>
      </c>
    </row>
    <row r="18" spans="2:41" x14ac:dyDescent="0.15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1" x14ac:dyDescent="0.15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1" x14ac:dyDescent="0.15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1" x14ac:dyDescent="0.15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1" x14ac:dyDescent="0.15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1" x14ac:dyDescent="0.15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1" x14ac:dyDescent="0.15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1" x14ac:dyDescent="0.15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1" x14ac:dyDescent="0.15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1" x14ac:dyDescent="0.15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1" x14ac:dyDescent="0.15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1" x14ac:dyDescent="0.15">
      <c r="G29" s="56"/>
      <c r="H29" s="56"/>
      <c r="I29" s="1"/>
      <c r="J29" s="1"/>
      <c r="K29" s="1"/>
      <c r="L29" s="56"/>
      <c r="M29" s="56"/>
      <c r="N29" s="56"/>
    </row>
    <row r="30" spans="2:41" x14ac:dyDescent="0.15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1" x14ac:dyDescent="0.15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1" x14ac:dyDescent="0.15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15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15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15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15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15">
      <c r="F37" s="7"/>
      <c r="G37" s="56"/>
      <c r="H37" s="1"/>
      <c r="I37" s="1"/>
      <c r="J37" s="1"/>
      <c r="K37" s="1"/>
      <c r="M37" s="56"/>
      <c r="N37" s="56"/>
    </row>
    <row r="38" spans="2:40" x14ac:dyDescent="0.15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15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130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15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8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15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2.41</v>
      </c>
      <c r="G41" s="56">
        <f>[20]Main!$C$8</f>
        <v>120.5</v>
      </c>
      <c r="H41" s="56">
        <f>[20]Main!$C$11</f>
        <v>13.872</v>
      </c>
      <c r="I41" s="56">
        <f>[20]Main!$C$12</f>
        <v>106.628</v>
      </c>
      <c r="J41" s="4" t="str">
        <f>[20]Main!$C$29</f>
        <v>H122</v>
      </c>
      <c r="K41" s="130">
        <f>[20]Main!$D$29</f>
        <v>45063</v>
      </c>
      <c r="L41" s="50">
        <f>[20]Main!$C$38</f>
        <v>8.89011172252793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10.046690011672505</v>
      </c>
      <c r="S41" s="51">
        <f>'[20]Financial Model'!$T$84</f>
        <v>4.5587396635300852</v>
      </c>
      <c r="T41" s="51">
        <f>[20]Main!$C$34</f>
        <v>4.097803169421204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15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15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15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15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15">
      <c r="G46" s="56"/>
      <c r="H46" s="1"/>
      <c r="I46" s="1"/>
      <c r="J46" s="1"/>
      <c r="K46" s="1"/>
      <c r="M46" s="56"/>
      <c r="N46" s="56"/>
    </row>
    <row r="47" spans="2:40" x14ac:dyDescent="0.15">
      <c r="G47" s="56"/>
      <c r="H47" s="1"/>
      <c r="I47" s="1"/>
      <c r="J47" s="1"/>
      <c r="K47" s="1"/>
      <c r="M47" s="56"/>
      <c r="N47" s="56"/>
    </row>
    <row r="48" spans="2:40" x14ac:dyDescent="0.15">
      <c r="G48" s="56"/>
      <c r="H48" s="1"/>
      <c r="I48" s="1"/>
      <c r="J48" s="1"/>
      <c r="K48" s="1"/>
      <c r="M48" s="56"/>
      <c r="N48" s="56"/>
    </row>
    <row r="49" spans="4:14" x14ac:dyDescent="0.15">
      <c r="G49" s="49"/>
      <c r="I49" s="4"/>
      <c r="J49" s="1"/>
      <c r="K49" s="1"/>
      <c r="M49" s="56"/>
      <c r="N49" s="56"/>
    </row>
    <row r="50" spans="4:14" x14ac:dyDescent="0.15">
      <c r="G50" s="49"/>
      <c r="I50" s="4"/>
      <c r="J50" s="1"/>
      <c r="K50" s="1"/>
      <c r="M50" s="56"/>
      <c r="N50" s="56"/>
    </row>
    <row r="51" spans="4:14" x14ac:dyDescent="0.15">
      <c r="D51" s="159" t="s">
        <v>495</v>
      </c>
      <c r="E51" s="160"/>
      <c r="F51" s="42" t="s">
        <v>496</v>
      </c>
      <c r="G51" s="49"/>
      <c r="I51" s="4"/>
      <c r="J51" s="1"/>
      <c r="K51" s="1"/>
    </row>
    <row r="52" spans="4:14" x14ac:dyDescent="0.15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15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15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15">
      <c r="G55" s="49"/>
    </row>
    <row r="56" spans="4:14" x14ac:dyDescent="0.15">
      <c r="G56" s="49"/>
    </row>
    <row r="57" spans="4:14" x14ac:dyDescent="0.15">
      <c r="G57" s="49"/>
    </row>
    <row r="58" spans="4:14" x14ac:dyDescent="0.15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0" defaultColWidth="9.1640625" defaultRowHeight="13" x14ac:dyDescent="0.15"/>
  <cols>
    <col min="1" max="1" width="4.1640625" style="1" customWidth="1"/>
    <col min="2" max="2" width="26.5" style="1" bestFit="1" customWidth="1"/>
    <col min="3" max="3" width="9.1640625" style="1"/>
    <col min="4" max="4" width="26.5" style="1" customWidth="1"/>
    <col min="5" max="5" width="9.1640625" style="1"/>
    <col min="6" max="6" width="11.6640625" style="1" bestFit="1" customWidth="1"/>
    <col min="7" max="7" width="9.1640625" style="1"/>
    <col min="8" max="8" width="20.6640625" style="1" bestFit="1" customWidth="1"/>
    <col min="9" max="9" width="36.6640625" style="4" bestFit="1" customWidth="1"/>
    <col min="10" max="16384" width="9.1640625" style="1"/>
  </cols>
  <sheetData>
    <row r="1" spans="1:9" x14ac:dyDescent="0.15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15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15">
      <c r="E3" s="4"/>
      <c r="G3" s="4"/>
      <c r="H3" s="4"/>
    </row>
    <row r="4" spans="1:9" x14ac:dyDescent="0.15">
      <c r="E4" s="4"/>
      <c r="G4" s="4"/>
      <c r="H4" s="4"/>
    </row>
    <row r="5" spans="1:9" x14ac:dyDescent="0.15">
      <c r="E5" s="4"/>
      <c r="G5" s="4"/>
      <c r="H5" s="4"/>
    </row>
    <row r="6" spans="1:9" x14ac:dyDescent="0.15">
      <c r="E6" s="4"/>
      <c r="G6" s="4"/>
      <c r="H6" s="4"/>
    </row>
    <row r="7" spans="1:9" x14ac:dyDescent="0.15">
      <c r="E7" s="4"/>
      <c r="G7" s="4"/>
      <c r="H7" s="4"/>
    </row>
    <row r="8" spans="1:9" x14ac:dyDescent="0.15">
      <c r="E8" s="4"/>
      <c r="G8" s="4"/>
      <c r="H8" s="4"/>
    </row>
    <row r="9" spans="1:9" x14ac:dyDescent="0.15">
      <c r="E9" s="4"/>
      <c r="G9" s="4"/>
      <c r="H9" s="4"/>
    </row>
    <row r="10" spans="1:9" x14ac:dyDescent="0.15">
      <c r="E10" s="4"/>
      <c r="G10" s="4"/>
      <c r="H10" s="4"/>
    </row>
    <row r="11" spans="1:9" x14ac:dyDescent="0.15">
      <c r="E11" s="4"/>
      <c r="G11" s="4"/>
      <c r="H11" s="4"/>
    </row>
    <row r="12" spans="1:9" x14ac:dyDescent="0.15">
      <c r="E12" s="4"/>
      <c r="G12" s="4"/>
      <c r="H12" s="4"/>
    </row>
    <row r="13" spans="1:9" x14ac:dyDescent="0.15">
      <c r="E13" s="4"/>
      <c r="G13" s="4"/>
      <c r="H13" s="4"/>
    </row>
    <row r="14" spans="1:9" x14ac:dyDescent="0.15">
      <c r="E14" s="4"/>
      <c r="G14" s="4"/>
      <c r="H14" s="4"/>
    </row>
    <row r="15" spans="1:9" x14ac:dyDescent="0.15">
      <c r="E15" s="4"/>
      <c r="G15" s="4"/>
      <c r="H15" s="4"/>
    </row>
    <row r="16" spans="1:9" x14ac:dyDescent="0.15">
      <c r="E16" s="4"/>
      <c r="G16" s="4"/>
      <c r="H16" s="4"/>
    </row>
    <row r="17" spans="2:8" x14ac:dyDescent="0.15">
      <c r="E17" s="4"/>
      <c r="G17" s="4"/>
      <c r="H17" s="4"/>
    </row>
    <row r="18" spans="2:8" x14ac:dyDescent="0.15">
      <c r="E18" s="57"/>
      <c r="F18" s="57"/>
      <c r="G18" s="4"/>
      <c r="H18" s="4"/>
    </row>
    <row r="22" spans="2:8" x14ac:dyDescent="0.15">
      <c r="G22" s="4"/>
      <c r="H22" s="4"/>
    </row>
    <row r="24" spans="2:8" x14ac:dyDescent="0.15">
      <c r="B24" s="133" t="s">
        <v>554</v>
      </c>
      <c r="D24" s="133"/>
    </row>
    <row r="26" spans="2:8" x14ac:dyDescent="0.15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2022-07-18T13:42:24Z</dcterms:created>
  <dcterms:modified xsi:type="dcterms:W3CDTF">2023-04-18T22:05:24Z</dcterms:modified>
</cp:coreProperties>
</file>