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90D7F15-5151-4503-80F3-7D1678541F9A}" xr6:coauthVersionLast="36" xr6:coauthVersionMax="36" xr10:uidLastSave="{00000000-0000-0000-0000-000000000000}"/>
  <bookViews>
    <workbookView xWindow="0" yWindow="0" windowWidth="28800" windowHeight="12225" xr2:uid="{1EC168B4-1311-4642-A238-D70265844B27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9" i="2" l="1"/>
  <c r="Q78" i="2"/>
  <c r="Q77" i="2"/>
  <c r="Q70" i="2"/>
  <c r="Q69" i="2"/>
  <c r="Q71" i="2" s="1"/>
  <c r="Q66" i="2"/>
  <c r="Q67" i="2" s="1"/>
  <c r="Q61" i="2"/>
  <c r="Q64" i="2" s="1"/>
  <c r="Q50" i="2"/>
  <c r="Q48" i="2"/>
  <c r="Q44" i="2"/>
  <c r="M74" i="2"/>
  <c r="O74" i="2"/>
  <c r="Q74" i="2"/>
  <c r="Q32" i="2"/>
  <c r="Q33" i="2"/>
  <c r="P33" i="2"/>
  <c r="O33" i="2"/>
  <c r="N33" i="2"/>
  <c r="N28" i="2"/>
  <c r="Q19" i="2"/>
  <c r="N20" i="2"/>
  <c r="M25" i="2"/>
  <c r="M24" i="2"/>
  <c r="M23" i="2"/>
  <c r="M22" i="2"/>
  <c r="M16" i="2"/>
  <c r="M10" i="2"/>
  <c r="M11" i="2" s="1"/>
  <c r="M13" i="2" s="1"/>
  <c r="M15" i="2" s="1"/>
  <c r="M6" i="2"/>
  <c r="R28" i="2"/>
  <c r="Q28" i="2"/>
  <c r="Q27" i="2"/>
  <c r="Q25" i="2"/>
  <c r="Q24" i="2"/>
  <c r="Q23" i="2"/>
  <c r="Q22" i="2"/>
  <c r="R20" i="2"/>
  <c r="Q20" i="2"/>
  <c r="Q16" i="2"/>
  <c r="Q13" i="2"/>
  <c r="Q15" i="2" s="1"/>
  <c r="Q10" i="2"/>
  <c r="Q11" i="2" s="1"/>
  <c r="Q6" i="2"/>
  <c r="R33" i="2"/>
  <c r="Q35" i="2"/>
  <c r="AB32" i="2"/>
  <c r="N78" i="2"/>
  <c r="S78" i="2"/>
  <c r="R78" i="2"/>
  <c r="T78" i="2"/>
  <c r="AA79" i="2"/>
  <c r="AA77" i="2"/>
  <c r="AA74" i="2"/>
  <c r="AA78" i="2" s="1"/>
  <c r="AB79" i="2"/>
  <c r="AB78" i="2"/>
  <c r="AB77" i="2"/>
  <c r="AB74" i="2"/>
  <c r="N75" i="2"/>
  <c r="AA73" i="2"/>
  <c r="AB73" i="2"/>
  <c r="AA71" i="2"/>
  <c r="AA70" i="2"/>
  <c r="AA69" i="2"/>
  <c r="AB70" i="2"/>
  <c r="AB69" i="2"/>
  <c r="AB71" i="2" s="1"/>
  <c r="AB66" i="2"/>
  <c r="AB67" i="2" s="1"/>
  <c r="AA66" i="2"/>
  <c r="AA67" i="2" s="1"/>
  <c r="AA60" i="2"/>
  <c r="AA61" i="2" s="1"/>
  <c r="AA64" i="2" s="1"/>
  <c r="AB64" i="2"/>
  <c r="AA63" i="2"/>
  <c r="AB63" i="2"/>
  <c r="AA57" i="2"/>
  <c r="AB61" i="2"/>
  <c r="AB60" i="2"/>
  <c r="AB59" i="2"/>
  <c r="AA59" i="2"/>
  <c r="AB58" i="2"/>
  <c r="AA58" i="2"/>
  <c r="AB57" i="2"/>
  <c r="AA55" i="2"/>
  <c r="AA56" i="2" s="1"/>
  <c r="AA54" i="2"/>
  <c r="AA53" i="2"/>
  <c r="AA52" i="2"/>
  <c r="AB56" i="2"/>
  <c r="N77" i="2"/>
  <c r="N70" i="2"/>
  <c r="N69" i="2"/>
  <c r="N71" i="2" s="1"/>
  <c r="N67" i="2"/>
  <c r="N66" i="2"/>
  <c r="N56" i="2"/>
  <c r="N61" i="2" s="1"/>
  <c r="N64" i="2" s="1"/>
  <c r="AB55" i="2"/>
  <c r="AB54" i="2"/>
  <c r="AB53" i="2"/>
  <c r="AB52" i="2"/>
  <c r="N50" i="2"/>
  <c r="AB44" i="2"/>
  <c r="AA44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3" i="2"/>
  <c r="AA43" i="2"/>
  <c r="AA42" i="2"/>
  <c r="AB42" i="2"/>
  <c r="AB41" i="2"/>
  <c r="AB40" i="2"/>
  <c r="AA41" i="2"/>
  <c r="AA40" i="2"/>
  <c r="N48" i="2"/>
  <c r="N44" i="2"/>
  <c r="AA35" i="2"/>
  <c r="AA34" i="2"/>
  <c r="AA31" i="2"/>
  <c r="AB35" i="2"/>
  <c r="AB34" i="2"/>
  <c r="AB31" i="2"/>
  <c r="AB27" i="2"/>
  <c r="AA25" i="2"/>
  <c r="AA24" i="2"/>
  <c r="AA23" i="2"/>
  <c r="AA22" i="2"/>
  <c r="AB25" i="2"/>
  <c r="AB24" i="2"/>
  <c r="AB23" i="2"/>
  <c r="AB22" i="2"/>
  <c r="AB19" i="2"/>
  <c r="AA16" i="2"/>
  <c r="AA15" i="2"/>
  <c r="AA13" i="2"/>
  <c r="AA10" i="2"/>
  <c r="AA11" i="2" s="1"/>
  <c r="AA6" i="2"/>
  <c r="AB11" i="2"/>
  <c r="AB13" i="2" s="1"/>
  <c r="AB15" i="2" s="1"/>
  <c r="AB16" i="2" s="1"/>
  <c r="AB10" i="2"/>
  <c r="AB6" i="2"/>
  <c r="N74" i="2"/>
  <c r="AB75" i="2" l="1"/>
  <c r="AA75" i="2"/>
  <c r="R27" i="2"/>
  <c r="O28" i="2"/>
  <c r="R19" i="2"/>
  <c r="O20" i="2"/>
  <c r="N10" i="2"/>
  <c r="N6" i="2"/>
  <c r="N22" i="2" s="1"/>
  <c r="S28" i="2"/>
  <c r="S20" i="2"/>
  <c r="R10" i="2"/>
  <c r="R6" i="2"/>
  <c r="R22" i="2" s="1"/>
  <c r="R35" i="2"/>
  <c r="R32" i="2"/>
  <c r="S33" i="2"/>
  <c r="R74" i="2"/>
  <c r="R70" i="2"/>
  <c r="R69" i="2"/>
  <c r="R56" i="2"/>
  <c r="R61" i="2" s="1"/>
  <c r="R64" i="2" s="1"/>
  <c r="R48" i="2"/>
  <c r="R44" i="2"/>
  <c r="R50" i="2" s="1"/>
  <c r="R66" i="2" s="1"/>
  <c r="R67" i="2" s="1"/>
  <c r="R77" i="2" s="1"/>
  <c r="S74" i="2"/>
  <c r="S70" i="2"/>
  <c r="S69" i="2"/>
  <c r="S71" i="2" s="1"/>
  <c r="S56" i="2"/>
  <c r="S61" i="2" s="1"/>
  <c r="S64" i="2" s="1"/>
  <c r="S48" i="2"/>
  <c r="S44" i="2"/>
  <c r="S50" i="2" s="1"/>
  <c r="S66" i="2" l="1"/>
  <c r="S67" i="2" s="1"/>
  <c r="S77" i="2" s="1"/>
  <c r="N11" i="2"/>
  <c r="S75" i="2"/>
  <c r="R11" i="2"/>
  <c r="R71" i="2"/>
  <c r="R75" i="2" s="1"/>
  <c r="S35" i="2"/>
  <c r="T33" i="2"/>
  <c r="S32" i="2"/>
  <c r="S27" i="2"/>
  <c r="P28" i="2"/>
  <c r="P20" i="2"/>
  <c r="T20" i="2"/>
  <c r="S19" i="2"/>
  <c r="O10" i="2"/>
  <c r="O6" i="2"/>
  <c r="T28" i="2"/>
  <c r="S10" i="2"/>
  <c r="S6" i="2"/>
  <c r="S11" i="2" s="1"/>
  <c r="T32" i="2"/>
  <c r="T35" i="2"/>
  <c r="S22" i="2" l="1"/>
  <c r="O11" i="2"/>
  <c r="O13" i="2" s="1"/>
  <c r="S23" i="2"/>
  <c r="S13" i="2"/>
  <c r="S15" i="2" s="1"/>
  <c r="S16" i="2" s="1"/>
  <c r="O22" i="2"/>
  <c r="R23" i="2"/>
  <c r="R13" i="2"/>
  <c r="N13" i="2"/>
  <c r="N23" i="2"/>
  <c r="P74" i="2"/>
  <c r="T74" i="2"/>
  <c r="C34" i="1" s="1"/>
  <c r="T70" i="2"/>
  <c r="C10" i="1" s="1"/>
  <c r="T69" i="2"/>
  <c r="C9" i="1" s="1"/>
  <c r="T56" i="2"/>
  <c r="T61" i="2" s="1"/>
  <c r="T64" i="2" s="1"/>
  <c r="T48" i="2"/>
  <c r="T44" i="2"/>
  <c r="T50" i="2" s="1"/>
  <c r="T66" i="2" s="1"/>
  <c r="T67" i="2" s="1"/>
  <c r="T77" i="2" s="1"/>
  <c r="C33" i="1" s="1"/>
  <c r="D11" i="1"/>
  <c r="D10" i="1"/>
  <c r="D9" i="1"/>
  <c r="D7" i="1"/>
  <c r="D28" i="1"/>
  <c r="C7" i="1"/>
  <c r="T27" i="2"/>
  <c r="T19" i="2"/>
  <c r="P10" i="2"/>
  <c r="P6" i="2"/>
  <c r="P22" i="2" s="1"/>
  <c r="T10" i="2"/>
  <c r="T6" i="2"/>
  <c r="O25" i="2" l="1"/>
  <c r="O15" i="2"/>
  <c r="O16" i="2" s="1"/>
  <c r="T11" i="2"/>
  <c r="O23" i="2"/>
  <c r="T22" i="2"/>
  <c r="S24" i="2"/>
  <c r="T71" i="2"/>
  <c r="T75" i="2" s="1"/>
  <c r="P11" i="2"/>
  <c r="R25" i="2"/>
  <c r="R15" i="2"/>
  <c r="S25" i="2"/>
  <c r="N15" i="2"/>
  <c r="N25" i="2"/>
  <c r="O24" i="2"/>
  <c r="C8" i="1"/>
  <c r="C11" i="1"/>
  <c r="T13" i="2" l="1"/>
  <c r="T23" i="2"/>
  <c r="P13" i="2"/>
  <c r="P23" i="2"/>
  <c r="N24" i="2"/>
  <c r="N16" i="2"/>
  <c r="N79" i="2" s="1"/>
  <c r="R16" i="2"/>
  <c r="R24" i="2"/>
  <c r="C12" i="1"/>
  <c r="R79" i="2" l="1"/>
  <c r="T79" i="2"/>
  <c r="S79" i="2"/>
  <c r="T25" i="2"/>
  <c r="T15" i="2"/>
  <c r="P15" i="2"/>
  <c r="P25" i="2"/>
  <c r="T24" i="2" l="1"/>
  <c r="T16" i="2"/>
  <c r="C35" i="1" s="1"/>
  <c r="P16" i="2"/>
  <c r="P24" i="2"/>
</calcChain>
</file>

<file path=xl/sharedStrings.xml><?xml version="1.0" encoding="utf-8"?>
<sst xmlns="http://schemas.openxmlformats.org/spreadsheetml/2006/main" count="1742" uniqueCount="1717">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</sst>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9525</xdr:rowOff>
    </xdr:from>
    <xdr:to>
      <xdr:col>20</xdr:col>
      <xdr:colOff>19050</xdr:colOff>
      <xdr:row>84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2601575" y="9525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84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7535525" y="0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investors.twilio.com/news/news-details/2021/Twilio-Announces-Third-Quarter-2021-Results/" TargetMode="External"/><Relationship Id="rId4" Type="http://schemas.openxmlformats.org/officeDocument/2006/relationships/hyperlink" Target="https://investors.twilio.com/news/news-details/2022/Twilio-Announces-Fourth-Quarter-and-Full-Year-2021-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35"/>
  <sheetViews>
    <sheetView tabSelected="1" workbookViewId="0">
      <selection activeCell="W2" sqref="S2:W2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61" t="s">
        <v>1716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2:18" x14ac:dyDescent="0.2">
      <c r="B3" s="2" t="s">
        <v>1</v>
      </c>
    </row>
    <row r="5" spans="2:18" x14ac:dyDescent="0.2">
      <c r="B5" s="46" t="s">
        <v>2</v>
      </c>
      <c r="C5" s="47"/>
      <c r="D5" s="48"/>
      <c r="G5" s="46" t="s">
        <v>24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8" x14ac:dyDescent="0.2">
      <c r="B6" s="5" t="s">
        <v>3</v>
      </c>
      <c r="C6" s="4">
        <v>71.209999999999994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8" x14ac:dyDescent="0.2">
      <c r="B7" s="5" t="s">
        <v>4</v>
      </c>
      <c r="C7" s="18">
        <f>'Financial Model'!T17</f>
        <v>182.34786399999999</v>
      </c>
      <c r="D7" s="16" t="str">
        <f>$C$28</f>
        <v>Q222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8" x14ac:dyDescent="0.2">
      <c r="B8" s="5" t="s">
        <v>5</v>
      </c>
      <c r="C8" s="18">
        <f>C6*C7</f>
        <v>12984.991395439998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8" x14ac:dyDescent="0.2">
      <c r="B9" s="5" t="s">
        <v>6</v>
      </c>
      <c r="C9" s="18">
        <f>'Financial Model'!T69</f>
        <v>4392.2839999999997</v>
      </c>
      <c r="D9" s="16" t="str">
        <f t="shared" ref="D9:D11" si="0">$C$28</f>
        <v>Q222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8" x14ac:dyDescent="0.2">
      <c r="B10" s="5" t="s">
        <v>7</v>
      </c>
      <c r="C10" s="18">
        <f>'Financial Model'!T70</f>
        <v>1005.554</v>
      </c>
      <c r="D10" s="16" t="str">
        <f t="shared" si="0"/>
        <v>Q222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8" x14ac:dyDescent="0.2">
      <c r="B11" s="5" t="s">
        <v>8</v>
      </c>
      <c r="C11" s="18">
        <f>C9-C10</f>
        <v>3386.7299999999996</v>
      </c>
      <c r="D11" s="16" t="str">
        <f t="shared" si="0"/>
        <v>Q222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8" x14ac:dyDescent="0.2">
      <c r="B12" s="6" t="s">
        <v>9</v>
      </c>
      <c r="C12" s="19">
        <f>C8-C11</f>
        <v>9598.2613954399985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8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8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8" x14ac:dyDescent="0.2">
      <c r="B15" s="46" t="s">
        <v>10</v>
      </c>
      <c r="C15" s="47"/>
      <c r="D15" s="48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8" x14ac:dyDescent="0.2">
      <c r="B16" s="7" t="s">
        <v>11</v>
      </c>
      <c r="C16" s="55" t="s">
        <v>22</v>
      </c>
      <c r="D16" s="56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57"/>
      <c r="D17" s="58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55" t="s">
        <v>23</v>
      </c>
      <c r="D18" s="56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59"/>
      <c r="D19" s="60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46" t="s">
        <v>15</v>
      </c>
      <c r="C22" s="47"/>
      <c r="D22" s="48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55" t="s">
        <v>21</v>
      </c>
      <c r="D23" s="56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55">
        <v>2008</v>
      </c>
      <c r="D24" s="56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/>
      <c r="C25" s="55"/>
      <c r="D25" s="56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55"/>
      <c r="D26" s="56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55"/>
      <c r="D27" s="56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42</v>
      </c>
      <c r="D28" s="33">
        <f>'Financial Model'!T3</f>
        <v>38200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53" t="s">
        <v>20</v>
      </c>
      <c r="D29" s="54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46" t="s">
        <v>106</v>
      </c>
      <c r="C32" s="47"/>
      <c r="D32" s="48"/>
    </row>
    <row r="33" spans="2:4" x14ac:dyDescent="0.2">
      <c r="B33" s="13" t="s">
        <v>103</v>
      </c>
      <c r="C33" s="49">
        <f>'Financial Model'!T77</f>
        <v>1.4095721757702342</v>
      </c>
      <c r="D33" s="50"/>
    </row>
    <row r="34" spans="2:4" x14ac:dyDescent="0.2">
      <c r="B34" s="13" t="s">
        <v>105</v>
      </c>
      <c r="C34" s="49">
        <f>'Financial Model'!T78</f>
        <v>4.4927117390362339</v>
      </c>
      <c r="D34" s="50"/>
    </row>
    <row r="35" spans="2:4" x14ac:dyDescent="0.2">
      <c r="B35" s="14" t="s">
        <v>104</v>
      </c>
      <c r="C35" s="51">
        <f>'Financial Model'!T79</f>
        <v>-14.233498713981406</v>
      </c>
      <c r="D35" s="52"/>
    </row>
  </sheetData>
  <mergeCells count="19">
    <mergeCell ref="G2:R2"/>
    <mergeCell ref="C17:D17"/>
    <mergeCell ref="C18:D18"/>
    <mergeCell ref="C19:D19"/>
    <mergeCell ref="G5:Q5"/>
    <mergeCell ref="B5:D5"/>
    <mergeCell ref="B15:D15"/>
    <mergeCell ref="C16:D16"/>
    <mergeCell ref="B32:D32"/>
    <mergeCell ref="C33:D33"/>
    <mergeCell ref="C34:D34"/>
    <mergeCell ref="C35:D35"/>
    <mergeCell ref="B22:D22"/>
    <mergeCell ref="C29:D29"/>
    <mergeCell ref="C27:D27"/>
    <mergeCell ref="C26:D26"/>
    <mergeCell ref="C25:D25"/>
    <mergeCell ref="C24:D24"/>
    <mergeCell ref="C23:D23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AL7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24" sqref="W24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2" width="9.140625" style="1"/>
    <col min="23" max="23" width="10" style="1" bestFit="1" customWidth="1"/>
    <col min="24" max="16384" width="9.140625" style="1"/>
  </cols>
  <sheetData>
    <row r="1" spans="1:38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2" t="s">
        <v>43</v>
      </c>
      <c r="V1" s="22" t="s">
        <v>44</v>
      </c>
      <c r="Y1" s="22" t="s">
        <v>45</v>
      </c>
      <c r="Z1" s="22" t="s">
        <v>46</v>
      </c>
      <c r="AA1" s="22" t="s">
        <v>47</v>
      </c>
      <c r="AB1" s="27" t="s">
        <v>48</v>
      </c>
      <c r="AC1" s="22" t="s">
        <v>49</v>
      </c>
      <c r="AD1" s="22" t="s">
        <v>50</v>
      </c>
      <c r="AE1" s="22" t="s">
        <v>51</v>
      </c>
      <c r="AF1" s="22" t="s">
        <v>52</v>
      </c>
      <c r="AG1" s="22" t="s">
        <v>53</v>
      </c>
      <c r="AH1" s="22" t="s">
        <v>54</v>
      </c>
      <c r="AI1" s="22" t="s">
        <v>55</v>
      </c>
      <c r="AJ1" s="22" t="s">
        <v>56</v>
      </c>
      <c r="AK1" s="22" t="s">
        <v>57</v>
      </c>
      <c r="AL1" s="22" t="s">
        <v>58</v>
      </c>
    </row>
    <row r="2" spans="1:38" s="24" customFormat="1" x14ac:dyDescent="0.2">
      <c r="A2" s="23"/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AA2" s="26">
        <v>44196</v>
      </c>
      <c r="AB2" s="26">
        <v>44561</v>
      </c>
    </row>
    <row r="3" spans="1:38" s="24" customFormat="1" x14ac:dyDescent="0.2">
      <c r="A3" s="23"/>
      <c r="Q3" s="25">
        <v>46661</v>
      </c>
      <c r="R3" s="25">
        <v>39845</v>
      </c>
      <c r="S3" s="25">
        <v>38108</v>
      </c>
      <c r="T3" s="25">
        <v>38200</v>
      </c>
      <c r="AB3" s="25">
        <v>39845</v>
      </c>
    </row>
    <row r="4" spans="1:38" s="2" customFormat="1" x14ac:dyDescent="0.2">
      <c r="B4" s="2" t="s">
        <v>59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AA4" s="29">
        <v>1761.7760000000001</v>
      </c>
      <c r="AB4" s="29">
        <v>2841.8389999999999</v>
      </c>
    </row>
    <row r="5" spans="1:38" x14ac:dyDescent="0.2">
      <c r="B5" s="1" t="s">
        <v>60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AA5" s="30">
        <v>846.11500000000001</v>
      </c>
      <c r="AB5" s="30">
        <v>1451.126</v>
      </c>
    </row>
    <row r="6" spans="1:38" s="2" customFormat="1" x14ac:dyDescent="0.2">
      <c r="B6" s="2" t="s">
        <v>61</v>
      </c>
      <c r="M6" s="29">
        <f t="shared" ref="M6" si="0">M4-M5</f>
        <v>230.874</v>
      </c>
      <c r="N6" s="29">
        <f t="shared" ref="N6:T6" si="1">N4-N5</f>
        <v>282.12100000000004</v>
      </c>
      <c r="O6" s="29">
        <f t="shared" si="1"/>
        <v>298.30400000000003</v>
      </c>
      <c r="P6" s="29">
        <f t="shared" si="1"/>
        <v>331.24700000000001</v>
      </c>
      <c r="Q6" s="29">
        <f t="shared" si="1"/>
        <v>364.61500000000007</v>
      </c>
      <c r="R6" s="29">
        <f t="shared" si="1"/>
        <v>396.54700000000003</v>
      </c>
      <c r="S6" s="29">
        <f t="shared" si="1"/>
        <v>425.07100000000008</v>
      </c>
      <c r="T6" s="29">
        <f t="shared" si="1"/>
        <v>445.28900000000004</v>
      </c>
      <c r="AA6" s="29">
        <f>AA4-AA5</f>
        <v>915.66100000000006</v>
      </c>
      <c r="AB6" s="29">
        <f>AB4-AB5</f>
        <v>1390.713</v>
      </c>
    </row>
    <row r="7" spans="1:38" x14ac:dyDescent="0.2">
      <c r="B7" s="1" t="s">
        <v>62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AA7" s="30">
        <v>530.548</v>
      </c>
      <c r="AB7" s="30">
        <v>789.21900000000005</v>
      </c>
    </row>
    <row r="8" spans="1:38" x14ac:dyDescent="0.2">
      <c r="B8" s="1" t="s">
        <v>63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AA8" s="30">
        <v>567.40700000000004</v>
      </c>
      <c r="AB8" s="30">
        <v>1044.6179999999999</v>
      </c>
    </row>
    <row r="9" spans="1:38" x14ac:dyDescent="0.2">
      <c r="B9" s="1" t="s">
        <v>64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AA9" s="30">
        <v>310.60700000000003</v>
      </c>
      <c r="AB9" s="30">
        <v>472.46</v>
      </c>
    </row>
    <row r="10" spans="1:38" x14ac:dyDescent="0.2">
      <c r="B10" s="1" t="s">
        <v>65</v>
      </c>
      <c r="M10" s="30">
        <f t="shared" ref="M10:O10" si="2">SUM(M7:M9)</f>
        <v>343.14400000000001</v>
      </c>
      <c r="N10" s="30">
        <f t="shared" si="2"/>
        <v>467.41199999999992</v>
      </c>
      <c r="O10" s="30">
        <f t="shared" si="2"/>
        <v>495.64299999999997</v>
      </c>
      <c r="P10" s="30">
        <f>SUM(P7:P9)</f>
        <v>533.52099999999996</v>
      </c>
      <c r="Q10" s="30">
        <f t="shared" ref="Q10" si="3">SUM(Q7:Q9)</f>
        <v>596.96</v>
      </c>
      <c r="R10" s="30">
        <f t="shared" ref="R10" si="4">SUM(R7:R9)</f>
        <v>680.173</v>
      </c>
      <c r="S10" s="30">
        <f>SUM(S7:S9)</f>
        <v>642.87900000000002</v>
      </c>
      <c r="T10" s="30">
        <f>SUM(T7:T9)</f>
        <v>757.22500000000002</v>
      </c>
      <c r="AA10" s="30">
        <f t="shared" ref="AA10" si="5">SUM(AA7:AA9)</f>
        <v>1408.5619999999999</v>
      </c>
      <c r="AB10" s="30">
        <f>SUM(AB7:AB9)</f>
        <v>2306.297</v>
      </c>
    </row>
    <row r="11" spans="1:38" s="2" customFormat="1" x14ac:dyDescent="0.2">
      <c r="B11" s="2" t="s">
        <v>66</v>
      </c>
      <c r="M11" s="29">
        <f t="shared" ref="M11:O11" si="6">M6-M10</f>
        <v>-112.27000000000001</v>
      </c>
      <c r="N11" s="29">
        <f t="shared" si="6"/>
        <v>-185.29099999999988</v>
      </c>
      <c r="O11" s="29">
        <f t="shared" si="6"/>
        <v>-197.33899999999994</v>
      </c>
      <c r="P11" s="29">
        <f>P6-P10</f>
        <v>-202.27399999999994</v>
      </c>
      <c r="Q11" s="29">
        <f t="shared" ref="Q11" si="7">Q6-Q10</f>
        <v>-232.34499999999997</v>
      </c>
      <c r="R11" s="29">
        <f t="shared" ref="R11" si="8">R6-R10</f>
        <v>-283.62599999999998</v>
      </c>
      <c r="S11" s="29">
        <f>S6-S10</f>
        <v>-217.80799999999994</v>
      </c>
      <c r="T11" s="29">
        <f>T6-T10</f>
        <v>-311.93599999999998</v>
      </c>
      <c r="AA11" s="29">
        <f t="shared" ref="AA11" si="9">AA6-AA10</f>
        <v>-492.90099999999984</v>
      </c>
      <c r="AB11" s="29">
        <f>AB6-AB10</f>
        <v>-915.58400000000006</v>
      </c>
    </row>
    <row r="12" spans="1:38" x14ac:dyDescent="0.2">
      <c r="B12" s="1" t="s">
        <v>67</v>
      </c>
      <c r="M12" s="30">
        <v>3.996</v>
      </c>
      <c r="N12" s="30">
        <v>9.4260000000000002</v>
      </c>
      <c r="O12" s="30">
        <v>8.3130000000000006</v>
      </c>
      <c r="P12" s="30">
        <v>24.292999999999999</v>
      </c>
      <c r="Q12" s="30">
        <v>6.6130000000000004</v>
      </c>
      <c r="R12" s="30">
        <v>6.1260000000000003</v>
      </c>
      <c r="S12" s="30">
        <v>6.6769999999999996</v>
      </c>
      <c r="T12" s="30">
        <v>8.2390000000000008</v>
      </c>
      <c r="AA12" s="30">
        <v>11.525</v>
      </c>
      <c r="AB12" s="30">
        <v>45.344999999999999</v>
      </c>
    </row>
    <row r="13" spans="1:38" x14ac:dyDescent="0.2">
      <c r="B13" s="1" t="s">
        <v>76</v>
      </c>
      <c r="M13" s="30">
        <f t="shared" ref="M13" si="10">M11-M12</f>
        <v>-116.26600000000001</v>
      </c>
      <c r="N13" s="30">
        <f t="shared" ref="N13" si="11">N11-N12</f>
        <v>-194.71699999999987</v>
      </c>
      <c r="O13" s="30">
        <f t="shared" ref="O13:T13" si="12">O11-O12</f>
        <v>-205.65199999999993</v>
      </c>
      <c r="P13" s="30">
        <f t="shared" si="12"/>
        <v>-226.56699999999995</v>
      </c>
      <c r="Q13" s="30">
        <f t="shared" si="12"/>
        <v>-238.95799999999997</v>
      </c>
      <c r="R13" s="30">
        <f t="shared" si="12"/>
        <v>-289.75199999999995</v>
      </c>
      <c r="S13" s="30">
        <f t="shared" si="12"/>
        <v>-224.48499999999993</v>
      </c>
      <c r="T13" s="30">
        <f t="shared" si="12"/>
        <v>-320.17499999999995</v>
      </c>
      <c r="AA13" s="30">
        <f>AA11-AA12</f>
        <v>-504.42599999999982</v>
      </c>
      <c r="AB13" s="30">
        <f>AB11-AB12</f>
        <v>-960.92900000000009</v>
      </c>
    </row>
    <row r="14" spans="1:38" x14ac:dyDescent="0.2">
      <c r="B14" s="1" t="s">
        <v>68</v>
      </c>
      <c r="M14" s="30">
        <v>0.64800000000000002</v>
      </c>
      <c r="N14" s="30">
        <v>-15.366</v>
      </c>
      <c r="O14" s="30">
        <v>0.89</v>
      </c>
      <c r="P14" s="30">
        <v>1.286</v>
      </c>
      <c r="Q14" s="30">
        <v>-14.849</v>
      </c>
      <c r="R14" s="30">
        <v>1.6439999999999999</v>
      </c>
      <c r="S14" s="30">
        <v>-2.8580000000000001</v>
      </c>
      <c r="T14" s="30">
        <v>2.5939999999999999</v>
      </c>
      <c r="AA14" s="30">
        <v>-13.446999999999999</v>
      </c>
      <c r="AB14" s="30">
        <v>-11.029</v>
      </c>
    </row>
    <row r="15" spans="1:38" s="2" customFormat="1" x14ac:dyDescent="0.2">
      <c r="B15" s="2" t="s">
        <v>70</v>
      </c>
      <c r="M15" s="29">
        <f t="shared" ref="M15" si="13">M13-M14</f>
        <v>-116.914</v>
      </c>
      <c r="N15" s="29">
        <f t="shared" ref="N15" si="14">N13-N14</f>
        <v>-179.35099999999989</v>
      </c>
      <c r="O15" s="29">
        <f>O13-O14</f>
        <v>-206.54199999999992</v>
      </c>
      <c r="P15" s="29">
        <f>P13-P14</f>
        <v>-227.85299999999995</v>
      </c>
      <c r="Q15" s="29">
        <f t="shared" ref="Q15" si="15">Q13-Q14</f>
        <v>-224.10899999999998</v>
      </c>
      <c r="R15" s="29">
        <f>R13-R14</f>
        <v>-291.39599999999996</v>
      </c>
      <c r="S15" s="29">
        <f>S13-S14</f>
        <v>-221.62699999999992</v>
      </c>
      <c r="T15" s="29">
        <f>T13-T14</f>
        <v>-322.76899999999995</v>
      </c>
      <c r="AA15" s="29">
        <f>AA13-AA14</f>
        <v>-490.97899999999981</v>
      </c>
      <c r="AB15" s="29">
        <f>AB13-AB14</f>
        <v>-949.90000000000009</v>
      </c>
    </row>
    <row r="16" spans="1:38" x14ac:dyDescent="0.2">
      <c r="B16" s="1" t="s">
        <v>69</v>
      </c>
      <c r="M16" s="28">
        <f t="shared" ref="M16:T16" si="16">M15/M17</f>
        <v>-0.79263151132966325</v>
      </c>
      <c r="N16" s="28">
        <f t="shared" si="16"/>
        <v>-1.1323903265248076</v>
      </c>
      <c r="O16" s="28">
        <f t="shared" si="16"/>
        <v>-1.2355912544819656</v>
      </c>
      <c r="P16" s="28">
        <f t="shared" si="16"/>
        <v>-1.3139765974420505</v>
      </c>
      <c r="Q16" s="28">
        <f t="shared" si="16"/>
        <v>-1.2645002263567628</v>
      </c>
      <c r="R16" s="28">
        <f t="shared" si="16"/>
        <v>-1.628504773126946</v>
      </c>
      <c r="S16" s="28">
        <f t="shared" si="16"/>
        <v>-1.2251441501410789</v>
      </c>
      <c r="T16" s="28">
        <f t="shared" si="16"/>
        <v>-1.7700728317826633</v>
      </c>
      <c r="AA16" s="44">
        <f>AA15/AA17</f>
        <v>-3.3466258226346173</v>
      </c>
      <c r="AB16" s="44">
        <f>AB15/AB17</f>
        <v>-5.4535392358724044</v>
      </c>
    </row>
    <row r="17" spans="2:28" x14ac:dyDescent="0.2">
      <c r="B17" s="1" t="s">
        <v>4</v>
      </c>
      <c r="M17" s="44">
        <v>147.50107499999999</v>
      </c>
      <c r="N17" s="44">
        <v>158.382667</v>
      </c>
      <c r="O17" s="28">
        <v>167.16045800000001</v>
      </c>
      <c r="P17" s="28">
        <v>173.40719799999999</v>
      </c>
      <c r="Q17" s="44">
        <v>177.23128500000001</v>
      </c>
      <c r="R17" s="28">
        <v>178.93469200000001</v>
      </c>
      <c r="S17" s="28">
        <v>180.89871299999999</v>
      </c>
      <c r="T17" s="28">
        <v>182.34786399999999</v>
      </c>
      <c r="AA17" s="44">
        <v>146.708663</v>
      </c>
      <c r="AB17" s="44">
        <v>174.180465</v>
      </c>
    </row>
    <row r="19" spans="2:28" s="2" customFormat="1" x14ac:dyDescent="0.2">
      <c r="B19" s="2" t="s">
        <v>71</v>
      </c>
      <c r="Q19" s="32">
        <f t="shared" ref="Q19" si="17">Q4/M4-1</f>
        <v>0.65229290419649577</v>
      </c>
      <c r="R19" s="32">
        <f t="shared" ref="R19" si="18">R4/N4-1</f>
        <v>0.53760148880658276</v>
      </c>
      <c r="S19" s="32">
        <f t="shared" ref="S19" si="19">S4/O4-1</f>
        <v>0.4836962785683776</v>
      </c>
      <c r="T19" s="32">
        <f>T4/P4-1</f>
        <v>0.41024111604933844</v>
      </c>
      <c r="AB19" s="32">
        <f>AB4/AA4-1</f>
        <v>0.613053532344634</v>
      </c>
    </row>
    <row r="20" spans="2:28" x14ac:dyDescent="0.2">
      <c r="B20" s="1" t="s">
        <v>72</v>
      </c>
      <c r="N20" s="31">
        <f t="shared" ref="N20:O20" si="20">N4/M4-1</f>
        <v>0.22349984039074133</v>
      </c>
      <c r="O20" s="31">
        <f t="shared" si="20"/>
        <v>7.6443649765549404E-2</v>
      </c>
      <c r="P20" s="31">
        <f>P4/O4-1</f>
        <v>0.13380441636101059</v>
      </c>
      <c r="Q20" s="31">
        <f t="shared" ref="Q20:S20" si="21">Q4/P4-1</f>
        <v>0.10650575320922484</v>
      </c>
      <c r="R20" s="31">
        <f t="shared" si="21"/>
        <v>0.13857244763407617</v>
      </c>
      <c r="S20" s="31">
        <f t="shared" si="21"/>
        <v>3.8705704223346515E-2</v>
      </c>
      <c r="T20" s="31">
        <f>T4/S4-1</f>
        <v>7.7671777308385259E-2</v>
      </c>
      <c r="Y20" s="45" t="s">
        <v>1715</v>
      </c>
      <c r="Z20" s="45" t="s">
        <v>1715</v>
      </c>
      <c r="AA20" s="45" t="s">
        <v>1715</v>
      </c>
      <c r="AB20" s="45" t="s">
        <v>1715</v>
      </c>
    </row>
    <row r="22" spans="2:28" x14ac:dyDescent="0.2">
      <c r="B22" s="1" t="s">
        <v>73</v>
      </c>
      <c r="M22" s="31">
        <f t="shared" ref="M22" si="22">M6/M4</f>
        <v>0.51537941241469831</v>
      </c>
      <c r="N22" s="31">
        <f t="shared" ref="N22:O22" si="23">N6/N4</f>
        <v>0.51473480632742796</v>
      </c>
      <c r="O22" s="31">
        <f t="shared" si="23"/>
        <v>0.50561028359898841</v>
      </c>
      <c r="P22" s="31">
        <f>P6/P4</f>
        <v>0.49518859194745046</v>
      </c>
      <c r="Q22" s="31">
        <f t="shared" ref="Q22" si="24">Q6/Q4</f>
        <v>0.49260581267158088</v>
      </c>
      <c r="R22" s="31">
        <f t="shared" ref="R22:S22" si="25">R6/R4</f>
        <v>0.47054265589550326</v>
      </c>
      <c r="S22" s="31">
        <f t="shared" si="25"/>
        <v>0.48559397644177338</v>
      </c>
      <c r="T22" s="31">
        <f>T6/T4</f>
        <v>0.47202746794946543</v>
      </c>
      <c r="AA22" s="31">
        <f t="shared" ref="AA22" si="26">AA6/AA4</f>
        <v>0.51973746946263322</v>
      </c>
      <c r="AB22" s="31">
        <f>AB6/AB4</f>
        <v>0.48937079123764576</v>
      </c>
    </row>
    <row r="23" spans="2:28" x14ac:dyDescent="0.2">
      <c r="B23" s="1" t="s">
        <v>74</v>
      </c>
      <c r="M23" s="31">
        <f t="shared" ref="M23" si="27">M11/M4</f>
        <v>-0.25062002058178134</v>
      </c>
      <c r="N23" s="31">
        <f t="shared" ref="N23:O23" si="28">N11/N4</f>
        <v>-0.33806674086372651</v>
      </c>
      <c r="O23" s="31">
        <f t="shared" si="28"/>
        <v>-0.33447968433256259</v>
      </c>
      <c r="P23" s="31">
        <f>P11/P4</f>
        <v>-0.30238395290396158</v>
      </c>
      <c r="Q23" s="31">
        <f t="shared" ref="Q23" si="29">Q11/Q4</f>
        <v>-0.3139050712263029</v>
      </c>
      <c r="R23" s="31">
        <f t="shared" ref="R23:S23" si="30">R11/R4</f>
        <v>-0.33655060136886167</v>
      </c>
      <c r="S23" s="31">
        <f t="shared" si="30"/>
        <v>-0.24882020373262284</v>
      </c>
      <c r="T23" s="31">
        <f>T11/T4</f>
        <v>-0.33066696065315881</v>
      </c>
      <c r="AA23" s="31">
        <f t="shared" ref="AA23" si="31">AA11/AA4</f>
        <v>-0.27977506788604217</v>
      </c>
      <c r="AB23" s="31">
        <f>AB11/AB4</f>
        <v>-0.32218010942914083</v>
      </c>
    </row>
    <row r="24" spans="2:28" x14ac:dyDescent="0.2">
      <c r="B24" s="1" t="s">
        <v>75</v>
      </c>
      <c r="M24" s="31">
        <f t="shared" ref="M24" si="32">M15/M4</f>
        <v>-0.26098680935511165</v>
      </c>
      <c r="N24" s="31">
        <f t="shared" ref="N24:O24" si="33">N15/N4</f>
        <v>-0.3272291047090804</v>
      </c>
      <c r="O24" s="31">
        <f t="shared" si="33"/>
        <v>-0.35007830667742379</v>
      </c>
      <c r="P24" s="31">
        <f>P15/P4</f>
        <v>-0.34062257542257712</v>
      </c>
      <c r="Q24" s="31">
        <f t="shared" ref="Q24" si="34">Q15/Q4</f>
        <v>-0.30277798793800387</v>
      </c>
      <c r="R24" s="31">
        <f t="shared" ref="R24:S24" si="35">R15/R4</f>
        <v>-0.34577048308857727</v>
      </c>
      <c r="S24" s="31">
        <f t="shared" si="35"/>
        <v>-0.25318296523842099</v>
      </c>
      <c r="T24" s="31">
        <f>T15/T4</f>
        <v>-0.34215045465435023</v>
      </c>
      <c r="AA24" s="31">
        <f t="shared" ref="AA24" si="36">AA15/AA4</f>
        <v>-0.27868412329376707</v>
      </c>
      <c r="AB24" s="31">
        <f>AB15/AB4</f>
        <v>-0.33425538885207784</v>
      </c>
    </row>
    <row r="25" spans="2:28" x14ac:dyDescent="0.2">
      <c r="B25" s="1" t="s">
        <v>68</v>
      </c>
      <c r="M25" s="31">
        <f t="shared" ref="M25" si="37">M14/M13</f>
        <v>-5.5734264531333323E-3</v>
      </c>
      <c r="N25" s="31">
        <f t="shared" ref="N25:O25" si="38">N14/N13</f>
        <v>7.891452723696446E-2</v>
      </c>
      <c r="O25" s="31">
        <f t="shared" si="38"/>
        <v>-4.3276992200416255E-3</v>
      </c>
      <c r="P25" s="31">
        <f>P14/P13</f>
        <v>-5.6760251934306425E-3</v>
      </c>
      <c r="Q25" s="31">
        <f t="shared" ref="Q25" si="39">Q14/Q13</f>
        <v>6.2140627223194043E-2</v>
      </c>
      <c r="R25" s="31">
        <f t="shared" ref="R25:S25" si="40">R14/R13</f>
        <v>-5.6738176095419536E-3</v>
      </c>
      <c r="S25" s="31">
        <f t="shared" si="40"/>
        <v>1.2731362897298265E-2</v>
      </c>
      <c r="T25" s="31">
        <f>T14/T13</f>
        <v>-8.1018193175607101E-3</v>
      </c>
      <c r="AA25" s="31">
        <f t="shared" ref="AA25" si="41">AA14/AA13</f>
        <v>2.6658023178821082E-2</v>
      </c>
      <c r="AB25" s="31">
        <f>AB14/AB13</f>
        <v>1.1477434857309956E-2</v>
      </c>
    </row>
    <row r="27" spans="2:28" x14ac:dyDescent="0.2">
      <c r="B27" s="1" t="s">
        <v>77</v>
      </c>
      <c r="Q27" s="31">
        <f t="shared" ref="Q27" si="42">Q7/M7-1</f>
        <v>0.5359453209612739</v>
      </c>
      <c r="R27" s="31">
        <f t="shared" ref="R27" si="43">R7/N7-1</f>
        <v>0.40535453492471163</v>
      </c>
      <c r="S27" s="31">
        <f>S7/O7-1</f>
        <v>0.37649313501144155</v>
      </c>
      <c r="T27" s="31">
        <f>T7/P7-1</f>
        <v>0.54259157105030908</v>
      </c>
      <c r="AB27" s="31">
        <f>AB7/AA7-1</f>
        <v>0.48755437773773536</v>
      </c>
    </row>
    <row r="28" spans="2:28" s="35" customFormat="1" x14ac:dyDescent="0.2">
      <c r="B28" s="35" t="s">
        <v>78</v>
      </c>
      <c r="N28" s="42">
        <f t="shared" ref="N28:O28" si="44">N7/M7-1</f>
        <v>0.16248573017592149</v>
      </c>
      <c r="O28" s="42">
        <f t="shared" si="44"/>
        <v>0.10036762854409043</v>
      </c>
      <c r="P28" s="42">
        <f>P7/O7-1</f>
        <v>3.7070938215102878E-2</v>
      </c>
      <c r="Q28" s="42">
        <f t="shared" ref="Q28:S28" si="45">Q7/P7-1</f>
        <v>0.15782215357458074</v>
      </c>
      <c r="R28" s="42">
        <f t="shared" si="45"/>
        <v>6.3647624946400638E-2</v>
      </c>
      <c r="S28" s="42">
        <f t="shared" si="45"/>
        <v>7.7769665261658405E-2</v>
      </c>
      <c r="T28" s="42">
        <f>T7/S7-1</f>
        <v>0.16221203519373617</v>
      </c>
      <c r="Y28" s="45" t="s">
        <v>1715</v>
      </c>
      <c r="Z28" s="45" t="s">
        <v>1715</v>
      </c>
      <c r="AA28" s="45" t="s">
        <v>1715</v>
      </c>
      <c r="AB28" s="45" t="s">
        <v>1715</v>
      </c>
    </row>
    <row r="30" spans="2:28" x14ac:dyDescent="0.2">
      <c r="B30" s="34" t="s">
        <v>1709</v>
      </c>
    </row>
    <row r="31" spans="2:28" x14ac:dyDescent="0.2">
      <c r="B31" s="1" t="s">
        <v>1710</v>
      </c>
      <c r="M31" s="40">
        <v>208000</v>
      </c>
      <c r="N31" s="40">
        <v>221000</v>
      </c>
      <c r="O31" s="40">
        <v>235000</v>
      </c>
      <c r="P31" s="40">
        <v>240000</v>
      </c>
      <c r="Q31" s="40">
        <v>250000</v>
      </c>
      <c r="R31" s="40">
        <v>256000</v>
      </c>
      <c r="S31" s="40">
        <v>268000</v>
      </c>
      <c r="T31" s="40">
        <v>275000</v>
      </c>
      <c r="AA31" s="40">
        <f>N31</f>
        <v>221000</v>
      </c>
      <c r="AB31" s="40">
        <f>R31</f>
        <v>256000</v>
      </c>
    </row>
    <row r="32" spans="2:28" s="35" customFormat="1" x14ac:dyDescent="0.2">
      <c r="B32" s="39" t="s">
        <v>1714</v>
      </c>
      <c r="P32" s="41"/>
      <c r="Q32" s="42">
        <f t="shared" ref="Q32" si="46">Q31/M31-1</f>
        <v>0.20192307692307687</v>
      </c>
      <c r="R32" s="42">
        <f>R31/N31-1</f>
        <v>0.158371040723982</v>
      </c>
      <c r="S32" s="42">
        <f>S31/O31-1</f>
        <v>0.14042553191489371</v>
      </c>
      <c r="T32" s="42">
        <f>T31/P31-1</f>
        <v>0.14583333333333326</v>
      </c>
      <c r="AB32" s="42">
        <f>AB31/AA31-1</f>
        <v>0.158371040723982</v>
      </c>
    </row>
    <row r="33" spans="2:28" s="35" customFormat="1" x14ac:dyDescent="0.2">
      <c r="B33" s="39" t="s">
        <v>1713</v>
      </c>
      <c r="N33" s="42">
        <f t="shared" ref="N33:Q33" si="47">N31/M31-1</f>
        <v>6.25E-2</v>
      </c>
      <c r="O33" s="42">
        <f t="shared" si="47"/>
        <v>6.3348416289592757E-2</v>
      </c>
      <c r="P33" s="42">
        <f t="shared" si="47"/>
        <v>2.1276595744680771E-2</v>
      </c>
      <c r="Q33" s="42">
        <f t="shared" si="47"/>
        <v>4.1666666666666741E-2</v>
      </c>
      <c r="R33" s="42">
        <f t="shared" ref="R33:S33" si="48">R31/Q31-1</f>
        <v>2.4000000000000021E-2</v>
      </c>
      <c r="S33" s="42">
        <f t="shared" si="48"/>
        <v>4.6875E-2</v>
      </c>
      <c r="T33" s="42">
        <f>T31/S31-1</f>
        <v>2.6119402985074647E-2</v>
      </c>
      <c r="Y33" s="45" t="s">
        <v>1715</v>
      </c>
      <c r="Z33" s="45" t="s">
        <v>1715</v>
      </c>
      <c r="AA33" s="45" t="s">
        <v>1715</v>
      </c>
      <c r="AB33" s="45" t="s">
        <v>1715</v>
      </c>
    </row>
    <row r="34" spans="2:28" x14ac:dyDescent="0.2">
      <c r="B34" s="1" t="s">
        <v>1711</v>
      </c>
      <c r="Q34" s="40">
        <v>7381</v>
      </c>
      <c r="R34" s="40">
        <v>7867</v>
      </c>
      <c r="S34" s="40">
        <v>8199</v>
      </c>
      <c r="T34" s="40">
        <v>8510</v>
      </c>
      <c r="V34" s="30"/>
      <c r="AA34" s="1">
        <f>N34</f>
        <v>0</v>
      </c>
      <c r="AB34" s="40">
        <f>R34</f>
        <v>7867</v>
      </c>
    </row>
    <row r="35" spans="2:28" s="35" customFormat="1" x14ac:dyDescent="0.2">
      <c r="B35" s="39" t="s">
        <v>1712</v>
      </c>
      <c r="P35" s="43"/>
      <c r="Q35" s="43">
        <f>Q4/Q34</f>
        <v>0.10028126270153097</v>
      </c>
      <c r="R35" s="43">
        <f>R4/R34</f>
        <v>0.10712393542646498</v>
      </c>
      <c r="S35" s="43">
        <f>S4/S34</f>
        <v>0.10676460543968777</v>
      </c>
      <c r="T35" s="43">
        <f>T4/T34</f>
        <v>0.1108524089306698</v>
      </c>
      <c r="AA35" s="43" t="e">
        <f>AA4/AA34</f>
        <v>#DIV/0!</v>
      </c>
      <c r="AB35" s="43">
        <f>AB4/AB34</f>
        <v>0.36123541375365448</v>
      </c>
    </row>
    <row r="39" spans="2:28" x14ac:dyDescent="0.2">
      <c r="B39" s="34" t="s">
        <v>79</v>
      </c>
    </row>
    <row r="40" spans="2:28" s="2" customFormat="1" x14ac:dyDescent="0.2">
      <c r="B40" s="2" t="s">
        <v>6</v>
      </c>
      <c r="N40" s="29">
        <v>933.88499999999999</v>
      </c>
      <c r="Q40" s="29">
        <v>1497.498</v>
      </c>
      <c r="R40" s="29">
        <v>1479.452</v>
      </c>
      <c r="S40" s="29">
        <v>1617.0219999999999</v>
      </c>
      <c r="T40" s="29">
        <v>798.625</v>
      </c>
      <c r="AA40" s="29">
        <f>N40</f>
        <v>933.88499999999999</v>
      </c>
      <c r="AB40" s="29">
        <f>R40</f>
        <v>1479.452</v>
      </c>
    </row>
    <row r="41" spans="2:28" s="2" customFormat="1" x14ac:dyDescent="0.2">
      <c r="B41" s="2" t="s">
        <v>80</v>
      </c>
      <c r="N41" s="29">
        <v>2105.9059999999999</v>
      </c>
      <c r="Q41" s="29">
        <v>3896.7539999999999</v>
      </c>
      <c r="R41" s="29">
        <v>3878.43</v>
      </c>
      <c r="S41" s="29">
        <v>3606.29</v>
      </c>
      <c r="T41" s="29">
        <v>3593.6590000000001</v>
      </c>
      <c r="AA41" s="29">
        <f t="shared" ref="AA41" si="49">N41</f>
        <v>2105.9059999999999</v>
      </c>
      <c r="AB41" s="29">
        <f>R41</f>
        <v>3878.43</v>
      </c>
    </row>
    <row r="42" spans="2:28" x14ac:dyDescent="0.2">
      <c r="B42" s="1" t="s">
        <v>81</v>
      </c>
      <c r="N42" s="30">
        <v>251.167</v>
      </c>
      <c r="Q42" s="30">
        <v>345.79300000000001</v>
      </c>
      <c r="R42" s="30">
        <v>388.21499999999997</v>
      </c>
      <c r="S42" s="30">
        <v>406.73599999999999</v>
      </c>
      <c r="T42" s="30">
        <v>471.91500000000002</v>
      </c>
      <c r="AA42" s="30">
        <f>N42</f>
        <v>251.167</v>
      </c>
      <c r="AB42" s="30">
        <f>R42</f>
        <v>388.21499999999997</v>
      </c>
    </row>
    <row r="43" spans="2:28" x14ac:dyDescent="0.2">
      <c r="B43" s="1" t="s">
        <v>82</v>
      </c>
      <c r="N43" s="30">
        <v>81.376999999999995</v>
      </c>
      <c r="Q43" s="30">
        <v>165.76</v>
      </c>
      <c r="R43" s="30">
        <v>186.131</v>
      </c>
      <c r="S43" s="30">
        <v>201.142</v>
      </c>
      <c r="T43" s="30">
        <v>240.19200000000001</v>
      </c>
      <c r="AA43" s="30">
        <f t="shared" ref="AA43" si="50">N43</f>
        <v>81.376999999999995</v>
      </c>
      <c r="AB43" s="30">
        <f t="shared" ref="AB43" si="51">R43</f>
        <v>186.131</v>
      </c>
    </row>
    <row r="44" spans="2:28" x14ac:dyDescent="0.2">
      <c r="B44" s="1" t="s">
        <v>83</v>
      </c>
      <c r="N44" s="30">
        <f>SUM(N40:N43)</f>
        <v>3372.335</v>
      </c>
      <c r="Q44" s="30">
        <f>SUM(Q40:Q43)</f>
        <v>5905.8050000000003</v>
      </c>
      <c r="R44" s="30">
        <f>SUM(R40:R43)</f>
        <v>5932.2280000000001</v>
      </c>
      <c r="S44" s="30">
        <f>SUM(S40:S43)</f>
        <v>5831.19</v>
      </c>
      <c r="T44" s="30">
        <f>SUM(T40:T43)</f>
        <v>5104.3909999999996</v>
      </c>
      <c r="AA44" s="30">
        <f t="shared" ref="AA44:AB44" si="52">SUM(AA40:AA43)</f>
        <v>3372.335</v>
      </c>
      <c r="AB44" s="30">
        <f t="shared" si="52"/>
        <v>5932.2280000000001</v>
      </c>
    </row>
    <row r="45" spans="2:28" x14ac:dyDescent="0.2">
      <c r="B45" s="1" t="s">
        <v>84</v>
      </c>
      <c r="N45" s="30">
        <v>183.239</v>
      </c>
      <c r="Q45" s="30">
        <v>237.24100000000001</v>
      </c>
      <c r="R45" s="30">
        <v>255.316</v>
      </c>
      <c r="S45" s="30">
        <v>259.00299999999999</v>
      </c>
      <c r="T45" s="30">
        <v>264.767</v>
      </c>
      <c r="AA45" s="30">
        <f t="shared" ref="AA45:AA49" si="53">N45</f>
        <v>183.239</v>
      </c>
      <c r="AB45" s="30">
        <f t="shared" ref="AB45:AB49" si="54">R45</f>
        <v>255.316</v>
      </c>
    </row>
    <row r="46" spans="2:28" x14ac:dyDescent="0.2">
      <c r="B46" s="1" t="s">
        <v>85</v>
      </c>
      <c r="N46" s="30">
        <v>258.61</v>
      </c>
      <c r="Q46" s="30">
        <v>248.58199999999999</v>
      </c>
      <c r="R46" s="30">
        <v>234.584</v>
      </c>
      <c r="S46" s="30">
        <v>225.95099999999999</v>
      </c>
      <c r="T46" s="30">
        <v>213.464</v>
      </c>
      <c r="AA46" s="30">
        <f t="shared" si="53"/>
        <v>258.61</v>
      </c>
      <c r="AB46" s="30">
        <f t="shared" si="54"/>
        <v>234.584</v>
      </c>
    </row>
    <row r="47" spans="2:28" x14ac:dyDescent="0.2">
      <c r="B47" s="1" t="s">
        <v>86</v>
      </c>
      <c r="N47" s="30">
        <v>0</v>
      </c>
      <c r="Q47" s="30">
        <v>0</v>
      </c>
      <c r="R47" s="30">
        <v>0</v>
      </c>
      <c r="S47" s="30">
        <v>0</v>
      </c>
      <c r="T47" s="30">
        <v>750</v>
      </c>
      <c r="AA47" s="30">
        <f t="shared" si="53"/>
        <v>0</v>
      </c>
      <c r="AB47" s="30">
        <f t="shared" si="54"/>
        <v>0</v>
      </c>
    </row>
    <row r="48" spans="2:28" x14ac:dyDescent="0.2">
      <c r="B48" s="1" t="s">
        <v>87</v>
      </c>
      <c r="N48" s="30">
        <f>966.573+4595.394</f>
        <v>5561.9670000000006</v>
      </c>
      <c r="Q48" s="30">
        <f>1102.599+5263.051</f>
        <v>6365.6500000000005</v>
      </c>
      <c r="R48" s="30">
        <f>1050.012+5263.166</f>
        <v>6313.1779999999999</v>
      </c>
      <c r="S48" s="30">
        <f>1006.692+5286.683</f>
        <v>6293.375</v>
      </c>
      <c r="T48" s="30">
        <f>953.522+5285.563</f>
        <v>6239.085</v>
      </c>
      <c r="AA48" s="30">
        <f t="shared" si="53"/>
        <v>5561.9670000000006</v>
      </c>
      <c r="AB48" s="30">
        <f t="shared" si="54"/>
        <v>6313.1779999999999</v>
      </c>
    </row>
    <row r="49" spans="2:28" x14ac:dyDescent="0.2">
      <c r="B49" s="1" t="s">
        <v>88</v>
      </c>
      <c r="N49" s="30">
        <v>111.282</v>
      </c>
      <c r="Q49" s="30">
        <v>219.56899999999999</v>
      </c>
      <c r="R49" s="30">
        <v>263.29199999999997</v>
      </c>
      <c r="S49" s="30">
        <v>281.28300000000002</v>
      </c>
      <c r="T49" s="30">
        <v>297.52199999999999</v>
      </c>
      <c r="AA49" s="30">
        <f t="shared" si="53"/>
        <v>111.282</v>
      </c>
      <c r="AB49" s="30">
        <f t="shared" si="54"/>
        <v>263.29199999999997</v>
      </c>
    </row>
    <row r="50" spans="2:28" x14ac:dyDescent="0.2">
      <c r="B50" s="1" t="s">
        <v>89</v>
      </c>
      <c r="N50" s="30">
        <f>N44+SUM(N45:N49)</f>
        <v>9487.4330000000009</v>
      </c>
      <c r="Q50" s="30">
        <f>Q44+SUM(Q45:Q49)</f>
        <v>12976.847000000002</v>
      </c>
      <c r="R50" s="30">
        <f>R44+SUM(R45:R49)</f>
        <v>12998.598</v>
      </c>
      <c r="S50" s="30">
        <f>S44+SUM(S45:S49)</f>
        <v>12890.802</v>
      </c>
      <c r="T50" s="30">
        <f>T44+SUM(T45:T49)</f>
        <v>12869.228999999999</v>
      </c>
      <c r="AA50" s="30">
        <f t="shared" ref="AA50:AB50" si="55">AA44+SUM(AA45:AA49)</f>
        <v>9487.4330000000009</v>
      </c>
      <c r="AB50" s="30">
        <f t="shared" si="55"/>
        <v>12998.598</v>
      </c>
    </row>
    <row r="51" spans="2:28" x14ac:dyDescent="0.2">
      <c r="N51" s="30"/>
      <c r="Q51" s="30"/>
      <c r="S51" s="30"/>
      <c r="T51" s="30"/>
    </row>
    <row r="52" spans="2:28" x14ac:dyDescent="0.2">
      <c r="B52" s="1" t="s">
        <v>90</v>
      </c>
      <c r="N52" s="30">
        <v>60.042000000000002</v>
      </c>
      <c r="Q52" s="30">
        <v>76.293000000000006</v>
      </c>
      <c r="R52" s="30">
        <v>93.332999999999998</v>
      </c>
      <c r="S52" s="30">
        <v>93.388999999999996</v>
      </c>
      <c r="T52" s="30">
        <v>102.039</v>
      </c>
      <c r="AA52" s="30">
        <f t="shared" ref="AA52:AA57" si="56">N52</f>
        <v>60.042000000000002</v>
      </c>
      <c r="AB52" s="30">
        <f t="shared" ref="AB52:AB55" si="57">R52</f>
        <v>93.332999999999998</v>
      </c>
    </row>
    <row r="53" spans="2:28" x14ac:dyDescent="0.2">
      <c r="B53" s="1" t="s">
        <v>91</v>
      </c>
      <c r="N53" s="30">
        <v>252.89500000000001</v>
      </c>
      <c r="Q53" s="30">
        <v>368.863</v>
      </c>
      <c r="R53" s="30">
        <v>417.50299999999999</v>
      </c>
      <c r="S53" s="30">
        <v>433.66800000000001</v>
      </c>
      <c r="T53" s="30">
        <v>504.81</v>
      </c>
      <c r="AA53" s="30">
        <f t="shared" si="56"/>
        <v>252.89500000000001</v>
      </c>
      <c r="AB53" s="30">
        <f t="shared" si="57"/>
        <v>417.50299999999999</v>
      </c>
    </row>
    <row r="54" spans="2:28" x14ac:dyDescent="0.2">
      <c r="B54" s="1" t="s">
        <v>92</v>
      </c>
      <c r="N54" s="30">
        <v>87.031000000000006</v>
      </c>
      <c r="Q54" s="30">
        <v>121.337</v>
      </c>
      <c r="R54" s="30">
        <v>140.38900000000001</v>
      </c>
      <c r="S54" s="30">
        <v>139.67099999999999</v>
      </c>
      <c r="T54" s="30">
        <v>137.72800000000001</v>
      </c>
      <c r="AA54" s="30">
        <f t="shared" si="56"/>
        <v>87.031000000000006</v>
      </c>
      <c r="AB54" s="30">
        <f t="shared" si="57"/>
        <v>140.38900000000001</v>
      </c>
    </row>
    <row r="55" spans="2:28" x14ac:dyDescent="0.2">
      <c r="B55" s="1" t="s">
        <v>93</v>
      </c>
      <c r="N55" s="30">
        <v>48.338000000000001</v>
      </c>
      <c r="Q55" s="30">
        <v>50.76</v>
      </c>
      <c r="R55" s="30">
        <v>52.325000000000003</v>
      </c>
      <c r="S55" s="30">
        <v>53.094000000000001</v>
      </c>
      <c r="T55" s="30">
        <v>50.743000000000002</v>
      </c>
      <c r="AA55" s="30">
        <f t="shared" si="56"/>
        <v>48.338000000000001</v>
      </c>
      <c r="AB55" s="30">
        <f t="shared" si="57"/>
        <v>52.325000000000003</v>
      </c>
    </row>
    <row r="56" spans="2:28" x14ac:dyDescent="0.2">
      <c r="B56" s="1" t="s">
        <v>94</v>
      </c>
      <c r="N56" s="30">
        <f>SUM(N52:N55)</f>
        <v>448.30600000000004</v>
      </c>
      <c r="Q56" s="30">
        <v>617.07299999999998</v>
      </c>
      <c r="R56" s="30">
        <f>SUM(R52:R55)</f>
        <v>703.55000000000007</v>
      </c>
      <c r="S56" s="30">
        <f>SUM(S52:S55)</f>
        <v>719.82200000000012</v>
      </c>
      <c r="T56" s="30">
        <f>SUM(T52:T55)</f>
        <v>795.32</v>
      </c>
      <c r="AA56" s="30">
        <f t="shared" ref="AA56:AB56" si="58">SUM(AA52:AA55)</f>
        <v>448.30600000000004</v>
      </c>
      <c r="AB56" s="30">
        <f t="shared" si="58"/>
        <v>703.55000000000007</v>
      </c>
    </row>
    <row r="57" spans="2:28" x14ac:dyDescent="0.2">
      <c r="B57" s="1" t="s">
        <v>93</v>
      </c>
      <c r="N57" s="30">
        <v>229.905</v>
      </c>
      <c r="Q57" s="30">
        <v>223.03299999999999</v>
      </c>
      <c r="R57" s="30">
        <v>211.25299999999999</v>
      </c>
      <c r="S57" s="30">
        <v>201.35400000000001</v>
      </c>
      <c r="T57" s="30">
        <v>189.06800000000001</v>
      </c>
      <c r="AA57" s="30">
        <f t="shared" si="56"/>
        <v>229.905</v>
      </c>
      <c r="AB57" s="30">
        <f t="shared" ref="AB57" si="59">R57</f>
        <v>211.25299999999999</v>
      </c>
    </row>
    <row r="58" spans="2:28" s="2" customFormat="1" x14ac:dyDescent="0.2">
      <c r="B58" s="2" t="s">
        <v>95</v>
      </c>
      <c r="N58" s="29">
        <v>17.856000000000002</v>
      </c>
      <c r="Q58" s="29">
        <v>20.254000000000001</v>
      </c>
      <c r="R58" s="29">
        <v>25.132000000000001</v>
      </c>
      <c r="S58" s="29">
        <v>22.053000000000001</v>
      </c>
      <c r="T58" s="29">
        <v>18.934999999999999</v>
      </c>
      <c r="AA58" s="29">
        <f t="shared" ref="AA58" si="60">N58</f>
        <v>17.856000000000002</v>
      </c>
      <c r="AB58" s="29">
        <f>R58</f>
        <v>25.132000000000001</v>
      </c>
    </row>
    <row r="59" spans="2:28" s="2" customFormat="1" x14ac:dyDescent="0.2">
      <c r="B59" s="2" t="s">
        <v>96</v>
      </c>
      <c r="N59" s="29">
        <v>302.06799999999998</v>
      </c>
      <c r="Q59" s="29">
        <v>985.54700000000003</v>
      </c>
      <c r="R59" s="29">
        <v>985.90700000000004</v>
      </c>
      <c r="S59" s="29">
        <v>986.24300000000005</v>
      </c>
      <c r="T59" s="29">
        <v>986.61900000000003</v>
      </c>
      <c r="AA59" s="29">
        <f t="shared" ref="AA59:AA60" si="61">N59</f>
        <v>302.06799999999998</v>
      </c>
      <c r="AB59" s="29">
        <f t="shared" ref="AB59:AB60" si="62">R59</f>
        <v>985.90700000000004</v>
      </c>
    </row>
    <row r="60" spans="2:28" x14ac:dyDescent="0.2">
      <c r="B60" s="1" t="s">
        <v>97</v>
      </c>
      <c r="N60" s="30">
        <v>36.633000000000003</v>
      </c>
      <c r="Q60" s="30">
        <v>49.191000000000003</v>
      </c>
      <c r="R60" s="30">
        <v>41.29</v>
      </c>
      <c r="S60" s="30">
        <v>43.896999999999998</v>
      </c>
      <c r="T60" s="30">
        <v>37.292000000000002</v>
      </c>
      <c r="AA60" s="30">
        <f t="shared" si="61"/>
        <v>36.633000000000003</v>
      </c>
      <c r="AB60" s="30">
        <f t="shared" si="62"/>
        <v>41.29</v>
      </c>
    </row>
    <row r="61" spans="2:28" x14ac:dyDescent="0.2">
      <c r="B61" s="1" t="s">
        <v>98</v>
      </c>
      <c r="N61" s="30">
        <f>SUM(N57:N60)+N56</f>
        <v>1034.768</v>
      </c>
      <c r="Q61" s="30">
        <f>SUM(Q57:Q60)+Q56</f>
        <v>1895.098</v>
      </c>
      <c r="R61" s="30">
        <f>SUM(R57:R60)+R56</f>
        <v>1967.1320000000001</v>
      </c>
      <c r="S61" s="30">
        <f>SUM(S57:S60)+S56</f>
        <v>1973.3690000000001</v>
      </c>
      <c r="T61" s="30">
        <f>SUM(T57:T60)+T56</f>
        <v>2027.2339999999999</v>
      </c>
      <c r="AA61" s="30">
        <f>SUM(AA57:AA60)+AA56</f>
        <v>1034.768</v>
      </c>
      <c r="AB61" s="30">
        <f>SUM(AB57:AB60)+AB56</f>
        <v>1967.1320000000001</v>
      </c>
    </row>
    <row r="62" spans="2:28" x14ac:dyDescent="0.2">
      <c r="T62" s="30"/>
    </row>
    <row r="63" spans="2:28" x14ac:dyDescent="0.2">
      <c r="B63" s="1" t="s">
        <v>99</v>
      </c>
      <c r="N63" s="30">
        <v>8452.6650000000009</v>
      </c>
      <c r="Q63" s="30">
        <v>11081.749</v>
      </c>
      <c r="R63" s="30">
        <v>11031.466</v>
      </c>
      <c r="S63" s="30">
        <v>10917.433000000001</v>
      </c>
      <c r="T63" s="30">
        <v>10841.995000000001</v>
      </c>
      <c r="AA63" s="30">
        <f>N63</f>
        <v>8452.6650000000009</v>
      </c>
      <c r="AB63" s="30">
        <f>R63</f>
        <v>11031.466</v>
      </c>
    </row>
    <row r="64" spans="2:28" x14ac:dyDescent="0.2">
      <c r="B64" s="1" t="s">
        <v>100</v>
      </c>
      <c r="N64" s="30">
        <f>N63+N61</f>
        <v>9487.4330000000009</v>
      </c>
      <c r="Q64" s="30">
        <f>Q63+Q61</f>
        <v>12976.847</v>
      </c>
      <c r="R64" s="30">
        <f>R63+R61</f>
        <v>12998.598</v>
      </c>
      <c r="S64" s="30">
        <f>S63+S61</f>
        <v>12890.802000000001</v>
      </c>
      <c r="T64" s="30">
        <f>T63+T61</f>
        <v>12869.229000000001</v>
      </c>
      <c r="AA64" s="30">
        <f>AA63+AA61</f>
        <v>9487.4330000000009</v>
      </c>
      <c r="AB64" s="30">
        <f>AB63+AB61</f>
        <v>12998.598</v>
      </c>
    </row>
    <row r="66" spans="2:28" x14ac:dyDescent="0.2">
      <c r="B66" s="1" t="s">
        <v>101</v>
      </c>
      <c r="N66" s="30">
        <f t="shared" ref="N66" si="63">N50-N61</f>
        <v>8452.6650000000009</v>
      </c>
      <c r="Q66" s="30">
        <f t="shared" ref="Q66:R66" si="64">Q50-Q61</f>
        <v>11081.749000000002</v>
      </c>
      <c r="R66" s="30">
        <f t="shared" si="64"/>
        <v>11031.466</v>
      </c>
      <c r="S66" s="30">
        <f t="shared" ref="S66" si="65">S50-S61</f>
        <v>10917.432999999999</v>
      </c>
      <c r="T66" s="30">
        <f>T50-T61</f>
        <v>10841.994999999999</v>
      </c>
      <c r="AA66" s="30">
        <f>AA50-AA61</f>
        <v>8452.6650000000009</v>
      </c>
      <c r="AB66" s="30">
        <f>AB50-AB61</f>
        <v>11031.466</v>
      </c>
    </row>
    <row r="67" spans="2:28" x14ac:dyDescent="0.2">
      <c r="B67" s="1" t="s">
        <v>102</v>
      </c>
      <c r="N67" s="1">
        <f t="shared" ref="N67" si="66">N66/N17</f>
        <v>53.368623979541908</v>
      </c>
      <c r="Q67" s="1">
        <f t="shared" ref="Q67" si="67">Q66/Q17</f>
        <v>62.527047637215972</v>
      </c>
      <c r="R67" s="1">
        <f t="shared" ref="R67" si="68">R66/R17</f>
        <v>61.650794916840383</v>
      </c>
      <c r="S67" s="1">
        <f t="shared" ref="S67" si="69">S66/S17</f>
        <v>60.351081657501894</v>
      </c>
      <c r="T67" s="1">
        <f>T66/T17</f>
        <v>59.457757070299436</v>
      </c>
      <c r="AA67" s="1">
        <f>AA66/AA17</f>
        <v>57.615309329074869</v>
      </c>
      <c r="AB67" s="1">
        <f>AB66/AB17</f>
        <v>63.333543173168131</v>
      </c>
    </row>
    <row r="69" spans="2:28" s="35" customFormat="1" x14ac:dyDescent="0.2">
      <c r="B69" s="35" t="s">
        <v>6</v>
      </c>
      <c r="N69" s="36">
        <f>N40+N41</f>
        <v>3039.7910000000002</v>
      </c>
      <c r="Q69" s="36">
        <f t="shared" ref="Q69" si="70">Q40+Q41</f>
        <v>5394.2520000000004</v>
      </c>
      <c r="R69" s="36">
        <f>R40+R41</f>
        <v>5357.8819999999996</v>
      </c>
      <c r="S69" s="36">
        <f>S40+S41</f>
        <v>5223.3119999999999</v>
      </c>
      <c r="T69" s="36">
        <f>T40+T41</f>
        <v>4392.2839999999997</v>
      </c>
      <c r="AA69" s="36">
        <f>N69</f>
        <v>3039.7910000000002</v>
      </c>
      <c r="AB69" s="36">
        <f>R69</f>
        <v>5357.8819999999996</v>
      </c>
    </row>
    <row r="70" spans="2:28" s="35" customFormat="1" x14ac:dyDescent="0.2">
      <c r="B70" s="35" t="s">
        <v>7</v>
      </c>
      <c r="N70" s="36">
        <f>N58+N59</f>
        <v>319.92399999999998</v>
      </c>
      <c r="Q70" s="36">
        <f t="shared" ref="Q70" si="71">Q58+Q59</f>
        <v>1005.801</v>
      </c>
      <c r="R70" s="36">
        <f>R58+R59</f>
        <v>1011.039</v>
      </c>
      <c r="S70" s="36">
        <f>S58+S59</f>
        <v>1008.296</v>
      </c>
      <c r="T70" s="36">
        <f>T58+T59</f>
        <v>1005.554</v>
      </c>
      <c r="AA70" s="36">
        <f>N70</f>
        <v>319.92399999999998</v>
      </c>
      <c r="AB70" s="36">
        <f>R70</f>
        <v>1011.039</v>
      </c>
    </row>
    <row r="71" spans="2:28" x14ac:dyDescent="0.2">
      <c r="B71" s="1" t="s">
        <v>8</v>
      </c>
      <c r="N71" s="30">
        <f t="shared" ref="N71" si="72">N69-N70</f>
        <v>2719.8670000000002</v>
      </c>
      <c r="Q71" s="30">
        <f t="shared" ref="Q71" si="73">Q69-Q70</f>
        <v>4388.451</v>
      </c>
      <c r="R71" s="30">
        <f t="shared" ref="R71" si="74">R69-R70</f>
        <v>4346.8429999999998</v>
      </c>
      <c r="S71" s="30">
        <f t="shared" ref="S71" si="75">S69-S70</f>
        <v>4215.0159999999996</v>
      </c>
      <c r="T71" s="30">
        <f>T69-T70</f>
        <v>3386.7299999999996</v>
      </c>
      <c r="AA71" s="30">
        <f>AA69-AA70</f>
        <v>2719.8670000000002</v>
      </c>
      <c r="AB71" s="30">
        <f>AB69-AB70</f>
        <v>4346.8429999999998</v>
      </c>
    </row>
    <row r="73" spans="2:28" x14ac:dyDescent="0.2">
      <c r="B73" s="1" t="s">
        <v>3</v>
      </c>
      <c r="M73" s="1">
        <v>247.09</v>
      </c>
      <c r="N73" s="44">
        <v>338.5</v>
      </c>
      <c r="O73" s="1">
        <v>340.76</v>
      </c>
      <c r="P73" s="1">
        <v>394.16</v>
      </c>
      <c r="Q73" s="1">
        <v>319.05</v>
      </c>
      <c r="R73" s="1">
        <v>263.33999999999997</v>
      </c>
      <c r="S73" s="1">
        <v>164.81</v>
      </c>
      <c r="T73" s="1">
        <v>83.81</v>
      </c>
      <c r="AA73" s="44">
        <f>N73</f>
        <v>338.5</v>
      </c>
      <c r="AB73" s="1">
        <f>R73</f>
        <v>263.33999999999997</v>
      </c>
    </row>
    <row r="74" spans="2:28" x14ac:dyDescent="0.2">
      <c r="B74" s="1" t="s">
        <v>5</v>
      </c>
      <c r="M74" s="30">
        <f t="shared" ref="M74:T74" si="76">M73*M17</f>
        <v>36446.040621749999</v>
      </c>
      <c r="N74" s="30">
        <f t="shared" si="76"/>
        <v>53612.532779499998</v>
      </c>
      <c r="O74" s="30">
        <f t="shared" si="76"/>
        <v>56961.597668080001</v>
      </c>
      <c r="P74" s="30">
        <f t="shared" si="76"/>
        <v>68350.181163679998</v>
      </c>
      <c r="Q74" s="30">
        <f t="shared" si="76"/>
        <v>56545.641479250007</v>
      </c>
      <c r="R74" s="30">
        <f t="shared" si="76"/>
        <v>47120.661791279999</v>
      </c>
      <c r="S74" s="30">
        <f t="shared" si="76"/>
        <v>29813.916889529999</v>
      </c>
      <c r="T74" s="30">
        <f t="shared" si="76"/>
        <v>15282.57448184</v>
      </c>
      <c r="AA74" s="30">
        <f>AA73*AA17</f>
        <v>49660.8824255</v>
      </c>
      <c r="AB74" s="30">
        <f>AB73*AB17</f>
        <v>45868.683653099994</v>
      </c>
    </row>
    <row r="75" spans="2:28" x14ac:dyDescent="0.2">
      <c r="B75" s="1" t="s">
        <v>9</v>
      </c>
      <c r="N75" s="30">
        <f t="shared" ref="N75" si="77">N74-N71</f>
        <v>50892.665779499999</v>
      </c>
      <c r="P75" s="30"/>
      <c r="Q75" s="30"/>
      <c r="R75" s="30">
        <f t="shared" ref="R75" si="78">R74-R71</f>
        <v>42773.818791279999</v>
      </c>
      <c r="S75" s="30">
        <f t="shared" ref="S75" si="79">S74-S71</f>
        <v>25598.900889529999</v>
      </c>
      <c r="T75" s="30">
        <f>T74-T71</f>
        <v>11895.84448184</v>
      </c>
      <c r="AA75" s="30">
        <f t="shared" ref="AA75" si="80">AA74-AA71</f>
        <v>46941.015425500002</v>
      </c>
      <c r="AB75" s="30">
        <f t="shared" ref="AB75" si="81">AB74-AB71</f>
        <v>41521.840653099993</v>
      </c>
    </row>
    <row r="77" spans="2:28" x14ac:dyDescent="0.2">
      <c r="B77" s="1" t="s">
        <v>103</v>
      </c>
      <c r="N77" s="37">
        <f>N73/N67</f>
        <v>6.3426780523657325</v>
      </c>
      <c r="Q77" s="37">
        <f t="shared" ref="Q77" si="82">Q73/Q67</f>
        <v>5.1025917911739382</v>
      </c>
      <c r="R77" s="37">
        <f>R73/R67</f>
        <v>4.2714777701603754</v>
      </c>
      <c r="S77" s="37">
        <f>S73/S67</f>
        <v>2.730854120151688</v>
      </c>
      <c r="T77" s="37">
        <f>T73/T67</f>
        <v>1.4095721757702342</v>
      </c>
      <c r="AA77" s="37">
        <f>AA73/AA67</f>
        <v>5.8751745663054189</v>
      </c>
      <c r="AB77" s="37">
        <f>AB73/AB67</f>
        <v>4.1579862235082805</v>
      </c>
    </row>
    <row r="78" spans="2:28" x14ac:dyDescent="0.2">
      <c r="B78" s="1" t="s">
        <v>105</v>
      </c>
      <c r="N78" s="37">
        <f t="shared" ref="N78" si="83">N74/SUM(K4:N4)</f>
        <v>53.82465574780209</v>
      </c>
      <c r="Q78" s="37">
        <f t="shared" ref="Q78" si="84">Q74/SUM(N4:Q4)</f>
        <v>22.199267614739412</v>
      </c>
      <c r="R78" s="37">
        <f t="shared" ref="R78:S78" si="85">R74/SUM(O4:R4)</f>
        <v>16.581045510065838</v>
      </c>
      <c r="S78" s="37">
        <f t="shared" si="85"/>
        <v>9.5336989696036145</v>
      </c>
      <c r="T78" s="37">
        <f>T74/SUM(Q4:T4)</f>
        <v>4.4927117390362339</v>
      </c>
      <c r="AA78" s="37">
        <f>AA74/AA4</f>
        <v>28.187966248546921</v>
      </c>
      <c r="AB78" s="37">
        <f>AB74/AB4</f>
        <v>16.140493410464138</v>
      </c>
    </row>
    <row r="79" spans="2:28" x14ac:dyDescent="0.2">
      <c r="B79" s="1" t="s">
        <v>104</v>
      </c>
      <c r="N79" s="37">
        <f t="shared" ref="N79" si="86">N73/SUM(K16:N16)</f>
        <v>-175.84216103089744</v>
      </c>
      <c r="Q79" s="37">
        <f t="shared" ref="Q79" si="87">Q73/SUM(N16:Q16)</f>
        <v>-64.500694009685063</v>
      </c>
      <c r="R79" s="37">
        <f t="shared" ref="R79:S79" si="88">R73/SUM(O16:R16)</f>
        <v>-48.385204422553002</v>
      </c>
      <c r="S79" s="37">
        <f t="shared" si="88"/>
        <v>-30.339872026893296</v>
      </c>
      <c r="T79" s="37">
        <f>T73/SUM(Q16:T16)</f>
        <v>-14.233498713981406</v>
      </c>
      <c r="AA79" s="37">
        <f>AA73/AA16</f>
        <v>-101.14665276009771</v>
      </c>
      <c r="AB79" s="37">
        <f>AB73/AB16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B1" r:id="rId4" xr:uid="{442A1034-B338-4801-AF1E-61BA7E0E77AC}"/>
    <hyperlink ref="Q1" r:id="rId5" xr:uid="{BA74861F-598C-41FE-BE22-C6AA1B8966A6}"/>
  </hyperlinks>
  <pageMargins left="0.7" right="0.7" top="0.75" bottom="0.75" header="0.3" footer="0.3"/>
  <pageSetup paperSize="256" orientation="portrait" horizontalDpi="203" verticalDpi="203" r:id="rId6"/>
  <ignoredErrors>
    <ignoredError sqref="AA44:AB44 AA56:AB56" formula="1"/>
    <ignoredError sqref="N78:P78 S78:T78 Q78:R78" formulaRange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016" workbookViewId="0">
      <selection activeCell="F1046" sqref="F1046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2022-10-22T20:51:07Z</dcterms:modified>
</cp:coreProperties>
</file>