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C63C0AD-3429-4DE1-8ADF-9A1A4B852DD5}" xr6:coauthVersionLast="36" xr6:coauthVersionMax="47" xr10:uidLastSave="{00000000-0000-0000-0000-000000000000}"/>
  <bookViews>
    <workbookView xWindow="195" yWindow="2010" windowWidth="26610" windowHeight="12885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8" i="1"/>
  <c r="C11" i="1"/>
  <c r="C10" i="1"/>
  <c r="C9" i="1"/>
  <c r="C30" i="1"/>
  <c r="C29" i="1"/>
  <c r="C28" i="1"/>
  <c r="AA58" i="2"/>
  <c r="AA57" i="2"/>
  <c r="Z46" i="3"/>
  <c r="Z44" i="3"/>
  <c r="Z43" i="3"/>
  <c r="Z42" i="3"/>
  <c r="Z41" i="3"/>
  <c r="Z39" i="3"/>
  <c r="Z38" i="3"/>
  <c r="Z37" i="3"/>
  <c r="Z36" i="3"/>
  <c r="Z34" i="3"/>
  <c r="Z33" i="3"/>
  <c r="Z32" i="3"/>
  <c r="Z31" i="3"/>
  <c r="Z16" i="3"/>
  <c r="Z15" i="3"/>
  <c r="Z13" i="3"/>
  <c r="Z19" i="3"/>
  <c r="Z14" i="3"/>
  <c r="Z8" i="3"/>
  <c r="Z7" i="3"/>
  <c r="Z6" i="3"/>
  <c r="Z4" i="3"/>
  <c r="Z21" i="3"/>
  <c r="AA145" i="2"/>
  <c r="AA144" i="2"/>
  <c r="AA148" i="2" s="1"/>
  <c r="Z148" i="2"/>
  <c r="AA142" i="2"/>
  <c r="AA140" i="2"/>
  <c r="AA139" i="2"/>
  <c r="AA138" i="2"/>
  <c r="AA135" i="2"/>
  <c r="AA136" i="2" s="1"/>
  <c r="AA132" i="2"/>
  <c r="AA130" i="2"/>
  <c r="AA129" i="2"/>
  <c r="AA127" i="2"/>
  <c r="AA126" i="2"/>
  <c r="AA125" i="2"/>
  <c r="AA122" i="2"/>
  <c r="AA123" i="2" s="1"/>
  <c r="AA120" i="2"/>
  <c r="AA117" i="2"/>
  <c r="AA104" i="2"/>
  <c r="AA87" i="2"/>
  <c r="AA73" i="2"/>
  <c r="AA52" i="2"/>
  <c r="AA44" i="2"/>
  <c r="AA32" i="2"/>
  <c r="AA31" i="2"/>
  <c r="AA30" i="2"/>
  <c r="AA26" i="2"/>
  <c r="AA19" i="2"/>
  <c r="AA11" i="2"/>
  <c r="AA18" i="2" s="1"/>
  <c r="AA37" i="2" s="1"/>
  <c r="AA9" i="2"/>
  <c r="AA43" i="2" l="1"/>
  <c r="Z12" i="3"/>
  <c r="Z3" i="3"/>
  <c r="AA146" i="2"/>
  <c r="AA147" i="2"/>
  <c r="AA36" i="2"/>
  <c r="AA21" i="2"/>
  <c r="C7" i="1"/>
  <c r="AA23" i="2" l="1"/>
  <c r="AA38" i="2" s="1"/>
  <c r="AA39" i="2"/>
  <c r="C26" i="1"/>
  <c r="AM145" i="2"/>
  <c r="AM144" i="2"/>
  <c r="AM148" i="2" s="1"/>
  <c r="AM142" i="2"/>
  <c r="Z142" i="2"/>
  <c r="AM140" i="2"/>
  <c r="AM139" i="2"/>
  <c r="AM138" i="2"/>
  <c r="AM135" i="2"/>
  <c r="AM136" i="2" s="1"/>
  <c r="Z135" i="2"/>
  <c r="AM132" i="2"/>
  <c r="AM129" i="2"/>
  <c r="AM126" i="2"/>
  <c r="AM125" i="2"/>
  <c r="AM127" i="2" s="1"/>
  <c r="AM122" i="2"/>
  <c r="AM123" i="2" s="1"/>
  <c r="AM87" i="2"/>
  <c r="AL87" i="2"/>
  <c r="AM120" i="2"/>
  <c r="AM119" i="2"/>
  <c r="AM116" i="2"/>
  <c r="AM115" i="2"/>
  <c r="AM114" i="2"/>
  <c r="AM113" i="2"/>
  <c r="AM112" i="2"/>
  <c r="AM111" i="2"/>
  <c r="AM110" i="2"/>
  <c r="AM109" i="2"/>
  <c r="AM108" i="2"/>
  <c r="AM105" i="2"/>
  <c r="AM103" i="2"/>
  <c r="AM102" i="2"/>
  <c r="AM101" i="2"/>
  <c r="AM100" i="2"/>
  <c r="AM99" i="2"/>
  <c r="AM98" i="2"/>
  <c r="AM97" i="2"/>
  <c r="AM95" i="2"/>
  <c r="AM94" i="2"/>
  <c r="AM93" i="2"/>
  <c r="AM104" i="2" s="1"/>
  <c r="AM91" i="2"/>
  <c r="AM90" i="2"/>
  <c r="AM89" i="2"/>
  <c r="AM86" i="2"/>
  <c r="AM85" i="2"/>
  <c r="AM84" i="2"/>
  <c r="AM83" i="2"/>
  <c r="AM82" i="2"/>
  <c r="AM81" i="2"/>
  <c r="AM80" i="2"/>
  <c r="AM79" i="2"/>
  <c r="AM78" i="2"/>
  <c r="AM77" i="2"/>
  <c r="AM75" i="2"/>
  <c r="AM72" i="2"/>
  <c r="AM71" i="2"/>
  <c r="AM70" i="2"/>
  <c r="AM69" i="2"/>
  <c r="AM67" i="2"/>
  <c r="AM66" i="2"/>
  <c r="AM65" i="2"/>
  <c r="AM64" i="2"/>
  <c r="AM63" i="2"/>
  <c r="AM107" i="2"/>
  <c r="AM106" i="2"/>
  <c r="AM96" i="2"/>
  <c r="AM92" i="2"/>
  <c r="AM76" i="2"/>
  <c r="AM74" i="2"/>
  <c r="AM68" i="2"/>
  <c r="AM62" i="2"/>
  <c r="AM61" i="2"/>
  <c r="Z130" i="2"/>
  <c r="Z129" i="2"/>
  <c r="Z126" i="2"/>
  <c r="Z125" i="2"/>
  <c r="Z127" i="2" s="1"/>
  <c r="Z104" i="2"/>
  <c r="Z117" i="2" s="1"/>
  <c r="Z120" i="2" s="1"/>
  <c r="Z73" i="2"/>
  <c r="Z87" i="2" s="1"/>
  <c r="Z122" i="2" s="1"/>
  <c r="Z123" i="2" s="1"/>
  <c r="Z138" i="2" s="1"/>
  <c r="AM57" i="2"/>
  <c r="AM55" i="2"/>
  <c r="AM54" i="2"/>
  <c r="AM53" i="2"/>
  <c r="AM50" i="2"/>
  <c r="AM49" i="2"/>
  <c r="AM48" i="2"/>
  <c r="AM47" i="2"/>
  <c r="AM46" i="2"/>
  <c r="AM45" i="2"/>
  <c r="AM52" i="2"/>
  <c r="Z52" i="2"/>
  <c r="Z44" i="2"/>
  <c r="AM39" i="2"/>
  <c r="AM38" i="2"/>
  <c r="AM37" i="2"/>
  <c r="AM36" i="2"/>
  <c r="AM32" i="2"/>
  <c r="AM26" i="2"/>
  <c r="AM19" i="2"/>
  <c r="AM10" i="2"/>
  <c r="AM11" i="2" s="1"/>
  <c r="AM18" i="2" s="1"/>
  <c r="AM12" i="2"/>
  <c r="AM13" i="2"/>
  <c r="AM14" i="2"/>
  <c r="AM15" i="2"/>
  <c r="AM16" i="2"/>
  <c r="AM17" i="2"/>
  <c r="AM20" i="2"/>
  <c r="AM27" i="2"/>
  <c r="AM9" i="2"/>
  <c r="AM3" i="2"/>
  <c r="AM2" i="2"/>
  <c r="AM8" i="2"/>
  <c r="AM7" i="2"/>
  <c r="AM6" i="2"/>
  <c r="AM5" i="2"/>
  <c r="AM4" i="2"/>
  <c r="Z37" i="2"/>
  <c r="Z36" i="2"/>
  <c r="Z32" i="2"/>
  <c r="Z30" i="2"/>
  <c r="Z26" i="2"/>
  <c r="Z19" i="2"/>
  <c r="Z21" i="2" s="1"/>
  <c r="Z23" i="2" s="1"/>
  <c r="Z38" i="2" s="1"/>
  <c r="Z18" i="2"/>
  <c r="Z11" i="2"/>
  <c r="Z9" i="2"/>
  <c r="Z136" i="2" l="1"/>
  <c r="Z39" i="2"/>
  <c r="AM146" i="2"/>
  <c r="AM147" i="2"/>
  <c r="AM117" i="2"/>
  <c r="AM73" i="2"/>
  <c r="AM44" i="2"/>
  <c r="AM43" i="2" s="1"/>
  <c r="Z43" i="2"/>
  <c r="AM21" i="2"/>
  <c r="AM23" i="2" s="1"/>
  <c r="Y18" i="3"/>
  <c r="Y19" i="3"/>
  <c r="Y15" i="3"/>
  <c r="Y14" i="3"/>
  <c r="Y12" i="3" s="1"/>
  <c r="Y3" i="3"/>
  <c r="Y21" i="3"/>
  <c r="Y46" i="3" l="1"/>
  <c r="Y135" i="2" l="1"/>
  <c r="Y130" i="2"/>
  <c r="Y129" i="2"/>
  <c r="Y126" i="2"/>
  <c r="Y125" i="2"/>
  <c r="Y104" i="2"/>
  <c r="Y117" i="2" s="1"/>
  <c r="Y120" i="2" s="1"/>
  <c r="Y73" i="2"/>
  <c r="Y87" i="2" s="1"/>
  <c r="Y52" i="2"/>
  <c r="Y44" i="2"/>
  <c r="Y32" i="2"/>
  <c r="Y26" i="2"/>
  <c r="Y19" i="2"/>
  <c r="Y9" i="2"/>
  <c r="X21" i="3"/>
  <c r="X12" i="3"/>
  <c r="X3" i="3"/>
  <c r="Y122" i="2" l="1"/>
  <c r="Y123" i="2" s="1"/>
  <c r="Y138" i="2" s="1"/>
  <c r="Y127" i="2"/>
  <c r="Y11" i="2"/>
  <c r="Y18" i="2" s="1"/>
  <c r="Y21" i="2" s="1"/>
  <c r="Y23" i="2" s="1"/>
  <c r="Y38" i="2" s="1"/>
  <c r="Z31" i="2"/>
  <c r="Y136" i="2"/>
  <c r="Y43" i="3"/>
  <c r="Y44" i="3"/>
  <c r="Y30" i="2"/>
  <c r="Y142" i="2"/>
  <c r="X33" i="3"/>
  <c r="Y34" i="3"/>
  <c r="Y33" i="3"/>
  <c r="Y38" i="3"/>
  <c r="Y39" i="3"/>
  <c r="Y36" i="2"/>
  <c r="X46" i="3"/>
  <c r="Y43" i="2"/>
  <c r="Z58" i="2" s="1"/>
  <c r="X135" i="2"/>
  <c r="X130" i="2"/>
  <c r="X129" i="2"/>
  <c r="X126" i="2"/>
  <c r="X125" i="2"/>
  <c r="X104" i="2"/>
  <c r="X117" i="2" s="1"/>
  <c r="X120" i="2" s="1"/>
  <c r="X73" i="2"/>
  <c r="X87" i="2" s="1"/>
  <c r="X122" i="2" s="1"/>
  <c r="X123" i="2" s="1"/>
  <c r="X52" i="2"/>
  <c r="X44" i="2"/>
  <c r="X32" i="2"/>
  <c r="X26" i="2"/>
  <c r="X19" i="2"/>
  <c r="X9" i="2"/>
  <c r="W21" i="3"/>
  <c r="X43" i="3" s="1"/>
  <c r="W12" i="3"/>
  <c r="X38" i="3" s="1"/>
  <c r="W3" i="3"/>
  <c r="X34" i="3" s="1"/>
  <c r="X44" i="3" l="1"/>
  <c r="Y39" i="2"/>
  <c r="Y37" i="2"/>
  <c r="X30" i="2"/>
  <c r="Z139" i="2"/>
  <c r="Z132" i="2"/>
  <c r="Y31" i="2"/>
  <c r="X39" i="3"/>
  <c r="X127" i="2"/>
  <c r="X142" i="2"/>
  <c r="W46" i="3"/>
  <c r="X136" i="2"/>
  <c r="X138" i="2"/>
  <c r="X43" i="2"/>
  <c r="Y58" i="2" s="1"/>
  <c r="X11" i="2"/>
  <c r="W135" i="2"/>
  <c r="W130" i="2"/>
  <c r="W129" i="2"/>
  <c r="W126" i="2"/>
  <c r="W125" i="2"/>
  <c r="W104" i="2"/>
  <c r="W117" i="2" s="1"/>
  <c r="W120" i="2" s="1"/>
  <c r="W73" i="2"/>
  <c r="W87" i="2" s="1"/>
  <c r="W26" i="2"/>
  <c r="Z140" i="2" s="1"/>
  <c r="W32" i="2"/>
  <c r="W19" i="2"/>
  <c r="W9" i="2"/>
  <c r="W52" i="2"/>
  <c r="W44" i="2"/>
  <c r="V21" i="3"/>
  <c r="W43" i="3" s="1"/>
  <c r="V12" i="3"/>
  <c r="V3" i="3"/>
  <c r="Y132" i="2" l="1"/>
  <c r="Y139" i="2"/>
  <c r="X139" i="2"/>
  <c r="X132" i="2"/>
  <c r="W11" i="2"/>
  <c r="W18" i="2" s="1"/>
  <c r="W21" i="2" s="1"/>
  <c r="W23" i="2" s="1"/>
  <c r="X31" i="2"/>
  <c r="W122" i="2"/>
  <c r="W123" i="2" s="1"/>
  <c r="W138" i="2" s="1"/>
  <c r="W127" i="2"/>
  <c r="X18" i="2"/>
  <c r="X36" i="2"/>
  <c r="V46" i="3"/>
  <c r="W34" i="3"/>
  <c r="W33" i="3"/>
  <c r="W142" i="2"/>
  <c r="W38" i="3"/>
  <c r="W31" i="2"/>
  <c r="W39" i="3"/>
  <c r="W139" i="2"/>
  <c r="W30" i="2"/>
  <c r="W132" i="2"/>
  <c r="W36" i="2"/>
  <c r="W44" i="3"/>
  <c r="W43" i="2"/>
  <c r="X58" i="2" s="1"/>
  <c r="AL134" i="2"/>
  <c r="AL119" i="2"/>
  <c r="AL107" i="2"/>
  <c r="AL116" i="2"/>
  <c r="AL115" i="2"/>
  <c r="AL114" i="2"/>
  <c r="AL113" i="2"/>
  <c r="AL112" i="2"/>
  <c r="AL111" i="2"/>
  <c r="AL110" i="2"/>
  <c r="AL109" i="2"/>
  <c r="AL108" i="2"/>
  <c r="AL105" i="2"/>
  <c r="AL103" i="2"/>
  <c r="AL102" i="2"/>
  <c r="AL101" i="2"/>
  <c r="AL100" i="2"/>
  <c r="AL99" i="2"/>
  <c r="AL98" i="2"/>
  <c r="AL97" i="2"/>
  <c r="AL95" i="2"/>
  <c r="AL94" i="2"/>
  <c r="AL93" i="2"/>
  <c r="AL91" i="2"/>
  <c r="AL90" i="2"/>
  <c r="AL89" i="2"/>
  <c r="AK112" i="2"/>
  <c r="AJ112" i="2"/>
  <c r="AI112" i="2"/>
  <c r="AH112" i="2"/>
  <c r="AL86" i="2"/>
  <c r="AL85" i="2"/>
  <c r="AL84" i="2"/>
  <c r="AL83" i="2"/>
  <c r="AL82" i="2"/>
  <c r="AL81" i="2"/>
  <c r="AL80" i="2"/>
  <c r="AL79" i="2"/>
  <c r="AL78" i="2"/>
  <c r="AL77" i="2"/>
  <c r="AL75" i="2"/>
  <c r="AL106" i="2"/>
  <c r="AL96" i="2"/>
  <c r="AL92" i="2"/>
  <c r="AL76" i="2"/>
  <c r="AL74" i="2"/>
  <c r="V73" i="2"/>
  <c r="V87" i="2" s="1"/>
  <c r="AL72" i="2"/>
  <c r="AL71" i="2"/>
  <c r="AL70" i="2"/>
  <c r="AL69" i="2"/>
  <c r="AL68" i="2"/>
  <c r="AL67" i="2"/>
  <c r="AL66" i="2"/>
  <c r="AL65" i="2"/>
  <c r="AL64" i="2"/>
  <c r="AL63" i="2"/>
  <c r="AL62" i="2"/>
  <c r="AL61" i="2"/>
  <c r="V139" i="2"/>
  <c r="V135" i="2"/>
  <c r="V132" i="2"/>
  <c r="V130" i="2"/>
  <c r="V129" i="2"/>
  <c r="V126" i="2"/>
  <c r="V125" i="2"/>
  <c r="V104" i="2"/>
  <c r="V117" i="2" s="1"/>
  <c r="V120" i="2" s="1"/>
  <c r="V142" i="2"/>
  <c r="AL26" i="2"/>
  <c r="AL17" i="2"/>
  <c r="AL15" i="2"/>
  <c r="AL32" i="2" s="1"/>
  <c r="AL14" i="2"/>
  <c r="AL13" i="2"/>
  <c r="AL10" i="2"/>
  <c r="AL9" i="2"/>
  <c r="V32" i="2"/>
  <c r="V31" i="2"/>
  <c r="V30" i="2"/>
  <c r="V26" i="2"/>
  <c r="Y140" i="2" s="1"/>
  <c r="V19" i="2"/>
  <c r="V11" i="2"/>
  <c r="V18" i="2" s="1"/>
  <c r="V37" i="2" s="1"/>
  <c r="AL53" i="2"/>
  <c r="AL55" i="2"/>
  <c r="AL54" i="2"/>
  <c r="V52" i="2"/>
  <c r="AL50" i="2"/>
  <c r="AL49" i="2"/>
  <c r="AL48" i="2"/>
  <c r="AL47" i="2"/>
  <c r="AL46" i="2"/>
  <c r="AL45" i="2"/>
  <c r="V44" i="2"/>
  <c r="AL3" i="2"/>
  <c r="AL2" i="2"/>
  <c r="AL8" i="2"/>
  <c r="AL7" i="2"/>
  <c r="AL6" i="2"/>
  <c r="AL5" i="2"/>
  <c r="AL4" i="2"/>
  <c r="W38" i="2" l="1"/>
  <c r="W39" i="2"/>
  <c r="W37" i="2"/>
  <c r="X21" i="2"/>
  <c r="X37" i="2"/>
  <c r="AL30" i="2"/>
  <c r="AM30" i="2"/>
  <c r="W136" i="2"/>
  <c r="AL142" i="2"/>
  <c r="AL126" i="2"/>
  <c r="AL44" i="2"/>
  <c r="AL104" i="2"/>
  <c r="AL117" i="2" s="1"/>
  <c r="AL120" i="2" s="1"/>
  <c r="AL140" i="2"/>
  <c r="AL135" i="2"/>
  <c r="AL139" i="2" s="1"/>
  <c r="AL125" i="2"/>
  <c r="AL11" i="2"/>
  <c r="AL36" i="2" s="1"/>
  <c r="AL132" i="2"/>
  <c r="V43" i="2"/>
  <c r="V122" i="2"/>
  <c r="V123" i="2" s="1"/>
  <c r="V127" i="2"/>
  <c r="AL73" i="2"/>
  <c r="V21" i="2"/>
  <c r="V36" i="2"/>
  <c r="AL52" i="2"/>
  <c r="W58" i="2" l="1"/>
  <c r="Z57" i="2"/>
  <c r="X23" i="2"/>
  <c r="X39" i="2"/>
  <c r="AL127" i="2"/>
  <c r="AL136" i="2" s="1"/>
  <c r="AL43" i="2"/>
  <c r="AL18" i="2"/>
  <c r="AL37" i="2" s="1"/>
  <c r="AL122" i="2"/>
  <c r="AL123" i="2" s="1"/>
  <c r="AL138" i="2" s="1"/>
  <c r="V136" i="2"/>
  <c r="V138" i="2"/>
  <c r="V23" i="2"/>
  <c r="V39" i="2"/>
  <c r="U21" i="3"/>
  <c r="U12" i="3"/>
  <c r="U3" i="3"/>
  <c r="X38" i="2" l="1"/>
  <c r="Z144" i="2"/>
  <c r="Z145" i="2"/>
  <c r="U46" i="3"/>
  <c r="Y32" i="3"/>
  <c r="Y31" i="3"/>
  <c r="Y37" i="3"/>
  <c r="Y36" i="3"/>
  <c r="V38" i="2"/>
  <c r="Y145" i="2"/>
  <c r="Y144" i="2"/>
  <c r="Y42" i="3"/>
  <c r="Y41" i="3"/>
  <c r="AL21" i="2"/>
  <c r="AL23" i="2" s="1"/>
  <c r="AL144" i="2" s="1"/>
  <c r="V39" i="3"/>
  <c r="V38" i="3"/>
  <c r="V44" i="3"/>
  <c r="V43" i="3"/>
  <c r="V33" i="3"/>
  <c r="V34" i="3"/>
  <c r="U142" i="2"/>
  <c r="U139" i="2"/>
  <c r="U135" i="2"/>
  <c r="U132" i="2"/>
  <c r="U130" i="2"/>
  <c r="U129" i="2"/>
  <c r="U126" i="2"/>
  <c r="U125" i="2"/>
  <c r="U104" i="2"/>
  <c r="U117" i="2" s="1"/>
  <c r="U120" i="2" s="1"/>
  <c r="U73" i="2"/>
  <c r="U87" i="2" s="1"/>
  <c r="U52" i="2"/>
  <c r="U44" i="2"/>
  <c r="U26" i="2"/>
  <c r="U19" i="2"/>
  <c r="U11" i="2"/>
  <c r="U36" i="2" s="1"/>
  <c r="U32" i="2"/>
  <c r="U31" i="2"/>
  <c r="U30" i="2"/>
  <c r="Z147" i="2" l="1"/>
  <c r="Z146" i="2"/>
  <c r="Y147" i="2"/>
  <c r="Y148" i="2"/>
  <c r="Y146" i="2"/>
  <c r="X140" i="2"/>
  <c r="AL145" i="2"/>
  <c r="AL38" i="2"/>
  <c r="AL39" i="2"/>
  <c r="AL148" i="2"/>
  <c r="AL147" i="2"/>
  <c r="AL146" i="2"/>
  <c r="U127" i="2"/>
  <c r="U136" i="2"/>
  <c r="U122" i="2"/>
  <c r="U123" i="2" s="1"/>
  <c r="U138" i="2" s="1"/>
  <c r="U18" i="2"/>
  <c r="U43" i="2"/>
  <c r="T21" i="3"/>
  <c r="AB21" i="3"/>
  <c r="T12" i="3"/>
  <c r="T3" i="3"/>
  <c r="X41" i="3" l="1"/>
  <c r="X42" i="3"/>
  <c r="X31" i="3"/>
  <c r="X32" i="3"/>
  <c r="V58" i="2"/>
  <c r="Y57" i="2"/>
  <c r="X36" i="3"/>
  <c r="X37" i="3"/>
  <c r="U38" i="3"/>
  <c r="U39" i="3"/>
  <c r="U44" i="3"/>
  <c r="U43" i="3"/>
  <c r="U34" i="3"/>
  <c r="T46" i="3"/>
  <c r="U33" i="3"/>
  <c r="U21" i="2"/>
  <c r="U37" i="2"/>
  <c r="AC21" i="3"/>
  <c r="AC42" i="3" s="1"/>
  <c r="AC12" i="3"/>
  <c r="AB12" i="3"/>
  <c r="AB46" i="3" s="1"/>
  <c r="AC3" i="3"/>
  <c r="AB3" i="3"/>
  <c r="AE142" i="2"/>
  <c r="AD142" i="2"/>
  <c r="AE135" i="2"/>
  <c r="AD135" i="2"/>
  <c r="AD139" i="2" s="1"/>
  <c r="AE132" i="2"/>
  <c r="AD132" i="2"/>
  <c r="AF129" i="2"/>
  <c r="AE129" i="2"/>
  <c r="AE126" i="2"/>
  <c r="AD126" i="2"/>
  <c r="AE125" i="2"/>
  <c r="AD125" i="2"/>
  <c r="AD104" i="2"/>
  <c r="AD117" i="2" s="1"/>
  <c r="AD120" i="2" s="1"/>
  <c r="AE104" i="2"/>
  <c r="AE117" i="2" s="1"/>
  <c r="AE120" i="2" s="1"/>
  <c r="AD73" i="2"/>
  <c r="AD87" i="2" s="1"/>
  <c r="AE73" i="2"/>
  <c r="AE87" i="2" s="1"/>
  <c r="AF32" i="2"/>
  <c r="AE32" i="2"/>
  <c r="AF30" i="2"/>
  <c r="AE30" i="2"/>
  <c r="AD26" i="2"/>
  <c r="AD140" i="2" s="1"/>
  <c r="AE26" i="2"/>
  <c r="AE140" i="2" s="1"/>
  <c r="AE11" i="2"/>
  <c r="AE18" i="2" s="1"/>
  <c r="AD11" i="2"/>
  <c r="AD18" i="2" s="1"/>
  <c r="AE52" i="2"/>
  <c r="AD52" i="2"/>
  <c r="AE44" i="2"/>
  <c r="AD44" i="2"/>
  <c r="AC46" i="3" l="1"/>
  <c r="AC37" i="3"/>
  <c r="AC32" i="3"/>
  <c r="AC36" i="3"/>
  <c r="AC41" i="3"/>
  <c r="AD122" i="2"/>
  <c r="AD123" i="2" s="1"/>
  <c r="AD138" i="2" s="1"/>
  <c r="AD36" i="2"/>
  <c r="AD127" i="2"/>
  <c r="AD136" i="2" s="1"/>
  <c r="U23" i="2"/>
  <c r="U39" i="2"/>
  <c r="AE127" i="2"/>
  <c r="AE136" i="2" s="1"/>
  <c r="AC31" i="3"/>
  <c r="AE122" i="2"/>
  <c r="AE123" i="2" s="1"/>
  <c r="AE138" i="2" s="1"/>
  <c r="AD21" i="2"/>
  <c r="AD37" i="2"/>
  <c r="AE21" i="2"/>
  <c r="AE37" i="2"/>
  <c r="AE36" i="2"/>
  <c r="AE139" i="2"/>
  <c r="AD43" i="2"/>
  <c r="AE43" i="2"/>
  <c r="U38" i="2" l="1"/>
  <c r="X145" i="2"/>
  <c r="X144" i="2"/>
  <c r="AE39" i="2"/>
  <c r="AE23" i="2"/>
  <c r="AD23" i="2"/>
  <c r="AD39" i="2"/>
  <c r="AE57" i="2"/>
  <c r="X147" i="2" l="1"/>
  <c r="X148" i="2"/>
  <c r="X146" i="2"/>
  <c r="AD144" i="2"/>
  <c r="AD145" i="2"/>
  <c r="AD38" i="2"/>
  <c r="AE144" i="2"/>
  <c r="AE145" i="2"/>
  <c r="AE38" i="2"/>
  <c r="AG142" i="2"/>
  <c r="AF142" i="2"/>
  <c r="AG135" i="2"/>
  <c r="AG139" i="2" s="1"/>
  <c r="AF135" i="2"/>
  <c r="AF139" i="2" s="1"/>
  <c r="AH103" i="2"/>
  <c r="AH102" i="2"/>
  <c r="AH101" i="2"/>
  <c r="AH100" i="2"/>
  <c r="AH99" i="2"/>
  <c r="AH98" i="2"/>
  <c r="AH97" i="2"/>
  <c r="AH116" i="2"/>
  <c r="AH115" i="2"/>
  <c r="AH114" i="2"/>
  <c r="AH113" i="2"/>
  <c r="AH111" i="2"/>
  <c r="AH108" i="2"/>
  <c r="AH109" i="2"/>
  <c r="AH110" i="2"/>
  <c r="AH119" i="2"/>
  <c r="AH89" i="2"/>
  <c r="AG91" i="2"/>
  <c r="AF91" i="2"/>
  <c r="AF90" i="2"/>
  <c r="AH91" i="2"/>
  <c r="AH90" i="2"/>
  <c r="AG90" i="2"/>
  <c r="AH105" i="2"/>
  <c r="AH95" i="2"/>
  <c r="AH94" i="2"/>
  <c r="AH93" i="2"/>
  <c r="AH86" i="2"/>
  <c r="AH85" i="2"/>
  <c r="AH84" i="2"/>
  <c r="AH83" i="2"/>
  <c r="AH82" i="2"/>
  <c r="AH81" i="2"/>
  <c r="AH80" i="2"/>
  <c r="AH79" i="2"/>
  <c r="AH78" i="2"/>
  <c r="AH77" i="2"/>
  <c r="AH75" i="2"/>
  <c r="AH72" i="2"/>
  <c r="AH71" i="2"/>
  <c r="AH70" i="2"/>
  <c r="AH69" i="2"/>
  <c r="AH67" i="2"/>
  <c r="AH66" i="2"/>
  <c r="AH65" i="2"/>
  <c r="AH64" i="2"/>
  <c r="AH63" i="2"/>
  <c r="AH107" i="2"/>
  <c r="AH106" i="2"/>
  <c r="AH96" i="2"/>
  <c r="AH92" i="2"/>
  <c r="AH76" i="2"/>
  <c r="AH74" i="2"/>
  <c r="AH68" i="2"/>
  <c r="AH129" i="2" s="1"/>
  <c r="AH62" i="2"/>
  <c r="AH61" i="2"/>
  <c r="AH142" i="2"/>
  <c r="AH134" i="2"/>
  <c r="AG132" i="2"/>
  <c r="AF132" i="2"/>
  <c r="AG129" i="2"/>
  <c r="AG126" i="2"/>
  <c r="AF126" i="2"/>
  <c r="AG125" i="2"/>
  <c r="AF125" i="2"/>
  <c r="AG103" i="2"/>
  <c r="AF103" i="2"/>
  <c r="AG73" i="2"/>
  <c r="AG87" i="2" s="1"/>
  <c r="AF73" i="2"/>
  <c r="AF87" i="2" s="1"/>
  <c r="AH30" i="2"/>
  <c r="AG30" i="2"/>
  <c r="AH32" i="2"/>
  <c r="AG32" i="2"/>
  <c r="AF26" i="2"/>
  <c r="AF140" i="2" s="1"/>
  <c r="AF11" i="2"/>
  <c r="AF36" i="2" s="1"/>
  <c r="AG26" i="2"/>
  <c r="AG140" i="2" s="1"/>
  <c r="AG11" i="2"/>
  <c r="AG18" i="2" s="1"/>
  <c r="AG21" i="2" s="1"/>
  <c r="AG52" i="2"/>
  <c r="AF52" i="2"/>
  <c r="AG44" i="2"/>
  <c r="AF44" i="2"/>
  <c r="AE21" i="3"/>
  <c r="AD21" i="3"/>
  <c r="AE12" i="3"/>
  <c r="AD12" i="3"/>
  <c r="AE3" i="3"/>
  <c r="AD3" i="3"/>
  <c r="AF21" i="3"/>
  <c r="AF12" i="3"/>
  <c r="AF3" i="3"/>
  <c r="AF31" i="3" s="1"/>
  <c r="E21" i="3"/>
  <c r="D21" i="3"/>
  <c r="C21" i="3"/>
  <c r="B21" i="3"/>
  <c r="E12" i="3"/>
  <c r="D12" i="3"/>
  <c r="C12" i="3"/>
  <c r="B12" i="3"/>
  <c r="B46" i="3" s="1"/>
  <c r="E3" i="3"/>
  <c r="D3" i="3"/>
  <c r="C3" i="3"/>
  <c r="B3" i="3"/>
  <c r="AG21" i="3"/>
  <c r="AG12" i="3"/>
  <c r="AG3" i="3"/>
  <c r="AH21" i="3"/>
  <c r="AH12" i="3"/>
  <c r="AH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H46" i="3" s="1"/>
  <c r="G12" i="3"/>
  <c r="G46" i="3" s="1"/>
  <c r="F12" i="3"/>
  <c r="L3" i="3"/>
  <c r="K3" i="3"/>
  <c r="J3" i="3"/>
  <c r="I3" i="3"/>
  <c r="H3" i="3"/>
  <c r="G3" i="3"/>
  <c r="F3" i="3"/>
  <c r="M3" i="3"/>
  <c r="AI21" i="3"/>
  <c r="AI12" i="3"/>
  <c r="AI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G1" i="3"/>
  <c r="AH1" i="3" s="1"/>
  <c r="AI1" i="3" s="1"/>
  <c r="AJ1" i="3" s="1"/>
  <c r="AK1" i="3" s="1"/>
  <c r="AL1" i="3" s="1"/>
  <c r="AM1" i="3" s="1"/>
  <c r="R21" i="3"/>
  <c r="R12" i="3"/>
  <c r="R3" i="3"/>
  <c r="K139" i="2"/>
  <c r="J139" i="2"/>
  <c r="I139" i="2"/>
  <c r="H139" i="2"/>
  <c r="G135" i="2"/>
  <c r="F135" i="2"/>
  <c r="E135" i="2"/>
  <c r="D135" i="2"/>
  <c r="C135" i="2"/>
  <c r="J132" i="2"/>
  <c r="I132" i="2"/>
  <c r="H132" i="2"/>
  <c r="G132" i="2"/>
  <c r="H129" i="2"/>
  <c r="G129" i="2"/>
  <c r="E130" i="2"/>
  <c r="D130" i="2"/>
  <c r="D126" i="2"/>
  <c r="C126" i="2"/>
  <c r="D125" i="2"/>
  <c r="C125" i="2"/>
  <c r="C104" i="2"/>
  <c r="C117" i="2" s="1"/>
  <c r="C120" i="2" s="1"/>
  <c r="D104" i="2"/>
  <c r="D117" i="2" s="1"/>
  <c r="D120" i="2" s="1"/>
  <c r="D142" i="2"/>
  <c r="C73" i="2"/>
  <c r="C87" i="2" s="1"/>
  <c r="D73" i="2"/>
  <c r="D87" i="2" s="1"/>
  <c r="E32" i="2"/>
  <c r="D32" i="2"/>
  <c r="E31" i="2"/>
  <c r="D31" i="2"/>
  <c r="D26" i="2"/>
  <c r="D11" i="2"/>
  <c r="D36" i="2" s="1"/>
  <c r="AD46" i="3" l="1"/>
  <c r="F46" i="3"/>
  <c r="AE46" i="3"/>
  <c r="W36" i="3"/>
  <c r="W37" i="3"/>
  <c r="AH46" i="3"/>
  <c r="O46" i="3"/>
  <c r="C46" i="3"/>
  <c r="AF46" i="3"/>
  <c r="W42" i="3"/>
  <c r="W41" i="3"/>
  <c r="V31" i="3"/>
  <c r="V32" i="3"/>
  <c r="J46" i="3"/>
  <c r="AG46" i="3"/>
  <c r="D46" i="3"/>
  <c r="E46" i="3"/>
  <c r="W32" i="3"/>
  <c r="W31" i="3"/>
  <c r="AI46" i="3"/>
  <c r="L46" i="3"/>
  <c r="AF104" i="2"/>
  <c r="AF117" i="2" s="1"/>
  <c r="AF120" i="2" s="1"/>
  <c r="AG104" i="2"/>
  <c r="AG117" i="2" s="1"/>
  <c r="AG122" i="2" s="1"/>
  <c r="AG123" i="2" s="1"/>
  <c r="AG138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H126" i="2"/>
  <c r="AG36" i="2"/>
  <c r="T31" i="3"/>
  <c r="T32" i="3"/>
  <c r="T36" i="3"/>
  <c r="T37" i="3"/>
  <c r="T41" i="3"/>
  <c r="T42" i="3"/>
  <c r="AF37" i="3"/>
  <c r="AF18" i="2"/>
  <c r="AF21" i="2" s="1"/>
  <c r="AF23" i="2" s="1"/>
  <c r="AF38" i="2" s="1"/>
  <c r="AH125" i="2"/>
  <c r="AF42" i="3"/>
  <c r="AG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D32" i="3"/>
  <c r="AD31" i="3"/>
  <c r="AE31" i="3"/>
  <c r="E33" i="3"/>
  <c r="E34" i="3"/>
  <c r="AD36" i="3"/>
  <c r="AD37" i="3"/>
  <c r="C33" i="3"/>
  <c r="C34" i="3"/>
  <c r="AE37" i="3"/>
  <c r="F33" i="3"/>
  <c r="F31" i="3"/>
  <c r="F34" i="3"/>
  <c r="F32" i="3"/>
  <c r="AD42" i="3"/>
  <c r="AD41" i="3"/>
  <c r="G33" i="3"/>
  <c r="G31" i="3"/>
  <c r="G32" i="3"/>
  <c r="G34" i="3"/>
  <c r="AE42" i="3"/>
  <c r="AG39" i="2"/>
  <c r="AG23" i="2"/>
  <c r="AH73" i="2"/>
  <c r="AG37" i="2"/>
  <c r="AH135" i="2"/>
  <c r="AH139" i="2" s="1"/>
  <c r="AH132" i="2"/>
  <c r="AF127" i="2"/>
  <c r="AF136" i="2" s="1"/>
  <c r="AG127" i="2"/>
  <c r="AG136" i="2" s="1"/>
  <c r="AE147" i="2"/>
  <c r="AE148" i="2"/>
  <c r="AE146" i="2"/>
  <c r="AD146" i="2"/>
  <c r="AD147" i="2"/>
  <c r="AD148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E32" i="3"/>
  <c r="AF32" i="3"/>
  <c r="AE36" i="3"/>
  <c r="AF36" i="3"/>
  <c r="R37" i="3"/>
  <c r="P43" i="3"/>
  <c r="AE41" i="3"/>
  <c r="AF41" i="3"/>
  <c r="AF122" i="2"/>
  <c r="AF123" i="2" s="1"/>
  <c r="AF138" i="2" s="1"/>
  <c r="AF43" i="2"/>
  <c r="D18" i="2"/>
  <c r="D37" i="2" s="1"/>
  <c r="C127" i="2"/>
  <c r="C136" i="2" s="1"/>
  <c r="D127" i="2"/>
  <c r="D136" i="2" s="1"/>
  <c r="AI42" i="3"/>
  <c r="AG37" i="3"/>
  <c r="R39" i="3"/>
  <c r="M42" i="3"/>
  <c r="S39" i="3"/>
  <c r="AH32" i="3"/>
  <c r="S44" i="3"/>
  <c r="AH37" i="3"/>
  <c r="M37" i="3"/>
  <c r="Q42" i="3"/>
  <c r="P39" i="3"/>
  <c r="AH42" i="3"/>
  <c r="AG32" i="3"/>
  <c r="Q44" i="3"/>
  <c r="S37" i="3"/>
  <c r="R44" i="3"/>
  <c r="AG42" i="3"/>
  <c r="Q34" i="3"/>
  <c r="AI37" i="3"/>
  <c r="Q37" i="3"/>
  <c r="AI32" i="3"/>
  <c r="S34" i="3"/>
  <c r="P34" i="3"/>
  <c r="Q39" i="3"/>
  <c r="S42" i="3"/>
  <c r="R42" i="3"/>
  <c r="P44" i="3"/>
  <c r="AG41" i="3"/>
  <c r="Q43" i="3"/>
  <c r="S38" i="3"/>
  <c r="M31" i="3"/>
  <c r="AH31" i="3"/>
  <c r="P33" i="3"/>
  <c r="S41" i="3"/>
  <c r="AH36" i="3"/>
  <c r="Q32" i="3"/>
  <c r="R31" i="3"/>
  <c r="P38" i="3"/>
  <c r="M32" i="3"/>
  <c r="R34" i="3"/>
  <c r="AH41" i="3"/>
  <c r="AG31" i="3"/>
  <c r="AG36" i="3"/>
  <c r="M41" i="3"/>
  <c r="Q31" i="3"/>
  <c r="Q38" i="3"/>
  <c r="S33" i="3"/>
  <c r="AI41" i="3"/>
  <c r="Q36" i="3"/>
  <c r="M36" i="3"/>
  <c r="S43" i="3"/>
  <c r="R41" i="3"/>
  <c r="AI31" i="3"/>
  <c r="R38" i="3"/>
  <c r="AI36" i="3"/>
  <c r="R33" i="3"/>
  <c r="Q41" i="3"/>
  <c r="R43" i="3"/>
  <c r="S31" i="3"/>
  <c r="R36" i="3"/>
  <c r="S36" i="3"/>
  <c r="Q33" i="3"/>
  <c r="D122" i="2"/>
  <c r="D123" i="2" s="1"/>
  <c r="D138" i="2" s="1"/>
  <c r="C122" i="2"/>
  <c r="C123" i="2" s="1"/>
  <c r="C138" i="2" s="1"/>
  <c r="F130" i="2"/>
  <c r="AG120" i="2" l="1"/>
  <c r="D21" i="2"/>
  <c r="AF39" i="2"/>
  <c r="AF37" i="2"/>
  <c r="AH127" i="2"/>
  <c r="AH136" i="2" s="1"/>
  <c r="AF145" i="2"/>
  <c r="AF144" i="2"/>
  <c r="AF148" i="2" s="1"/>
  <c r="AG57" i="2"/>
  <c r="AF57" i="2"/>
  <c r="AG145" i="2"/>
  <c r="AG144" i="2"/>
  <c r="AG38" i="2"/>
  <c r="D39" i="2"/>
  <c r="D23" i="2"/>
  <c r="I129" i="2"/>
  <c r="E126" i="2"/>
  <c r="E125" i="2"/>
  <c r="E104" i="2"/>
  <c r="E117" i="2" s="1"/>
  <c r="E120" i="2" s="1"/>
  <c r="E73" i="2"/>
  <c r="E87" i="2" s="1"/>
  <c r="AF147" i="2" l="1"/>
  <c r="AF146" i="2"/>
  <c r="E127" i="2"/>
  <c r="E136" i="2" s="1"/>
  <c r="D38" i="2"/>
  <c r="AG146" i="2"/>
  <c r="AG148" i="2"/>
  <c r="AG147" i="2"/>
  <c r="E122" i="2"/>
  <c r="E123" i="2" s="1"/>
  <c r="E138" i="2" s="1"/>
  <c r="O132" i="2"/>
  <c r="N132" i="2"/>
  <c r="M132" i="2"/>
  <c r="L132" i="2"/>
  <c r="K132" i="2"/>
  <c r="H130" i="2"/>
  <c r="G130" i="2"/>
  <c r="G126" i="2"/>
  <c r="G125" i="2"/>
  <c r="G104" i="2"/>
  <c r="G117" i="2" s="1"/>
  <c r="G120" i="2" s="1"/>
  <c r="G73" i="2"/>
  <c r="G87" i="2" s="1"/>
  <c r="AI134" i="2"/>
  <c r="AK142" i="2"/>
  <c r="AJ142" i="2"/>
  <c r="AI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T142" i="2"/>
  <c r="AI119" i="2"/>
  <c r="AI116" i="2"/>
  <c r="AI115" i="2"/>
  <c r="AI114" i="2"/>
  <c r="AI113" i="2"/>
  <c r="AI111" i="2"/>
  <c r="AI110" i="2"/>
  <c r="AI109" i="2"/>
  <c r="AI108" i="2"/>
  <c r="AI107" i="2"/>
  <c r="AI105" i="2"/>
  <c r="AI103" i="2"/>
  <c r="AI102" i="2"/>
  <c r="AI101" i="2"/>
  <c r="AI100" i="2"/>
  <c r="AI99" i="2"/>
  <c r="AI98" i="2"/>
  <c r="AI97" i="2"/>
  <c r="AI95" i="2"/>
  <c r="AI94" i="2"/>
  <c r="AI93" i="2"/>
  <c r="AI92" i="2"/>
  <c r="AI91" i="2"/>
  <c r="AI90" i="2"/>
  <c r="AI89" i="2"/>
  <c r="AI86" i="2"/>
  <c r="AI85" i="2"/>
  <c r="AI84" i="2"/>
  <c r="AI83" i="2"/>
  <c r="AI82" i="2"/>
  <c r="AI81" i="2"/>
  <c r="AI80" i="2"/>
  <c r="AI79" i="2"/>
  <c r="AI78" i="2"/>
  <c r="AI77" i="2"/>
  <c r="AI75" i="2"/>
  <c r="AI72" i="2"/>
  <c r="AI71" i="2"/>
  <c r="AI70" i="2"/>
  <c r="AI69" i="2"/>
  <c r="AI67" i="2"/>
  <c r="AI66" i="2"/>
  <c r="AI65" i="2"/>
  <c r="AI64" i="2"/>
  <c r="AI63" i="2"/>
  <c r="AI106" i="2"/>
  <c r="AI96" i="2"/>
  <c r="AI76" i="2"/>
  <c r="AI74" i="2"/>
  <c r="AI68" i="2"/>
  <c r="AI62" i="2"/>
  <c r="AI61" i="2"/>
  <c r="G122" i="2" l="1"/>
  <c r="G123" i="2" s="1"/>
  <c r="G138" i="2" s="1"/>
  <c r="AI132" i="2"/>
  <c r="AI129" i="2"/>
  <c r="AI126" i="2"/>
  <c r="AI125" i="2"/>
  <c r="AI135" i="2"/>
  <c r="AI73" i="2"/>
  <c r="AI87" i="2" s="1"/>
  <c r="G127" i="2"/>
  <c r="G136" i="2" s="1"/>
  <c r="AJ32" i="2"/>
  <c r="AI32" i="2"/>
  <c r="AK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I127" i="2" l="1"/>
  <c r="AI136" i="2" s="1"/>
  <c r="AI139" i="2"/>
  <c r="AI52" i="2" l="1"/>
  <c r="AH52" i="2"/>
  <c r="AI44" i="2"/>
  <c r="AH44" i="2"/>
  <c r="K129" i="2"/>
  <c r="AJ30" i="2"/>
  <c r="AI30" i="2"/>
  <c r="AH26" i="2"/>
  <c r="AH140" i="2" s="1"/>
  <c r="AI26" i="2"/>
  <c r="AI140" i="2" s="1"/>
  <c r="AI11" i="2"/>
  <c r="AI18" i="2" s="1"/>
  <c r="AH11" i="2"/>
  <c r="AH18" i="2" s="1"/>
  <c r="AH21" i="2" s="1"/>
  <c r="AH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29" i="2"/>
  <c r="F126" i="2"/>
  <c r="F125" i="2"/>
  <c r="F127" i="2" s="1"/>
  <c r="F136" i="2" s="1"/>
  <c r="F104" i="2"/>
  <c r="F73" i="2"/>
  <c r="F87" i="2" s="1"/>
  <c r="AH87" i="2" s="1"/>
  <c r="C26" i="2"/>
  <c r="C11" i="2"/>
  <c r="C18" i="2" s="1"/>
  <c r="C37" i="2" s="1"/>
  <c r="C52" i="2"/>
  <c r="C44" i="2"/>
  <c r="F43" i="2" l="1"/>
  <c r="AH38" i="2"/>
  <c r="AH145" i="2"/>
  <c r="AH144" i="2"/>
  <c r="AH37" i="2"/>
  <c r="F38" i="2"/>
  <c r="F117" i="2"/>
  <c r="F120" i="2" s="1"/>
  <c r="AH104" i="2"/>
  <c r="AH117" i="2" s="1"/>
  <c r="AH120" i="2" s="1"/>
  <c r="AH36" i="2"/>
  <c r="AI36" i="2"/>
  <c r="AI21" i="2"/>
  <c r="AI37" i="2"/>
  <c r="AH39" i="2"/>
  <c r="C21" i="2"/>
  <c r="C36" i="2"/>
  <c r="F36" i="2"/>
  <c r="F39" i="2"/>
  <c r="F37" i="2"/>
  <c r="AH43" i="2"/>
  <c r="AH57" i="2" s="1"/>
  <c r="AI43" i="2"/>
  <c r="C43" i="2"/>
  <c r="M139" i="2"/>
  <c r="L139" i="2"/>
  <c r="I135" i="2"/>
  <c r="H135" i="2"/>
  <c r="M129" i="2"/>
  <c r="L129" i="2"/>
  <c r="J130" i="2"/>
  <c r="I130" i="2"/>
  <c r="I126" i="2"/>
  <c r="H126" i="2"/>
  <c r="I125" i="2"/>
  <c r="H125" i="2"/>
  <c r="H104" i="2"/>
  <c r="H117" i="2" s="1"/>
  <c r="H120" i="2" s="1"/>
  <c r="I104" i="2"/>
  <c r="I117" i="2" s="1"/>
  <c r="I120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K44" i="2"/>
  <c r="AJ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I57" i="2" l="1"/>
  <c r="E37" i="2"/>
  <c r="AH122" i="2"/>
  <c r="AH123" i="2" s="1"/>
  <c r="AH138" i="2" s="1"/>
  <c r="F122" i="2"/>
  <c r="F123" i="2" s="1"/>
  <c r="F138" i="2" s="1"/>
  <c r="AH148" i="2"/>
  <c r="AH146" i="2"/>
  <c r="H127" i="2"/>
  <c r="H136" i="2" s="1"/>
  <c r="I127" i="2"/>
  <c r="I136" i="2" s="1"/>
  <c r="E23" i="2"/>
  <c r="E39" i="2"/>
  <c r="I122" i="2"/>
  <c r="I123" i="2" s="1"/>
  <c r="I138" i="2" s="1"/>
  <c r="I18" i="2"/>
  <c r="I21" i="2" s="1"/>
  <c r="I23" i="2" s="1"/>
  <c r="H122" i="2"/>
  <c r="H123" i="2" s="1"/>
  <c r="H138" i="2" s="1"/>
  <c r="E36" i="2"/>
  <c r="AI23" i="2"/>
  <c r="AI39" i="2"/>
  <c r="C39" i="2"/>
  <c r="C23" i="2"/>
  <c r="E43" i="2"/>
  <c r="F58" i="2" s="1"/>
  <c r="D43" i="2"/>
  <c r="D58" i="2" s="1"/>
  <c r="G43" i="2"/>
  <c r="I43" i="2"/>
  <c r="K135" i="2"/>
  <c r="J135" i="2"/>
  <c r="N139" i="2"/>
  <c r="O129" i="2"/>
  <c r="N129" i="2"/>
  <c r="L130" i="2"/>
  <c r="K130" i="2"/>
  <c r="K126" i="2"/>
  <c r="J126" i="2"/>
  <c r="K125" i="2"/>
  <c r="J125" i="2"/>
  <c r="J104" i="2"/>
  <c r="AI104" i="2" s="1"/>
  <c r="AI117" i="2" s="1"/>
  <c r="K104" i="2"/>
  <c r="K117" i="2" s="1"/>
  <c r="K120" i="2" s="1"/>
  <c r="J73" i="2"/>
  <c r="J87" i="2" s="1"/>
  <c r="K73" i="2"/>
  <c r="K87" i="2" s="1"/>
  <c r="AH147" i="2" l="1"/>
  <c r="E38" i="2"/>
  <c r="C38" i="2"/>
  <c r="F145" i="2"/>
  <c r="F144" i="2"/>
  <c r="I38" i="2"/>
  <c r="AI38" i="2"/>
  <c r="AI145" i="2"/>
  <c r="AI144" i="2"/>
  <c r="I39" i="2"/>
  <c r="K127" i="2"/>
  <c r="K136" i="2" s="1"/>
  <c r="J127" i="2"/>
  <c r="J136" i="2" s="1"/>
  <c r="J117" i="2"/>
  <c r="J120" i="2" s="1"/>
  <c r="AI120" i="2"/>
  <c r="AI122" i="2"/>
  <c r="AI123" i="2" s="1"/>
  <c r="AI138" i="2" s="1"/>
  <c r="G57" i="2"/>
  <c r="G58" i="2"/>
  <c r="I37" i="2"/>
  <c r="K122" i="2"/>
  <c r="K123" i="2" s="1"/>
  <c r="K138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48" i="2" l="1"/>
  <c r="F147" i="2"/>
  <c r="F146" i="2"/>
  <c r="AI148" i="2"/>
  <c r="AI146" i="2"/>
  <c r="AI147" i="2"/>
  <c r="J36" i="2"/>
  <c r="G21" i="2"/>
  <c r="G37" i="2"/>
  <c r="J21" i="2"/>
  <c r="J37" i="2"/>
  <c r="J58" i="2"/>
  <c r="J57" i="2"/>
  <c r="G36" i="2"/>
  <c r="K18" i="2"/>
  <c r="J122" i="2"/>
  <c r="J123" i="2" s="1"/>
  <c r="J138" i="2" s="1"/>
  <c r="S132" i="2"/>
  <c r="R132" i="2"/>
  <c r="Q132" i="2"/>
  <c r="P132" i="2"/>
  <c r="T132" i="2"/>
  <c r="O139" i="2"/>
  <c r="S129" i="2"/>
  <c r="Q129" i="2"/>
  <c r="N130" i="2"/>
  <c r="M130" i="2"/>
  <c r="M126" i="2"/>
  <c r="M125" i="2"/>
  <c r="M104" i="2"/>
  <c r="M117" i="2" s="1"/>
  <c r="M120" i="2" s="1"/>
  <c r="M73" i="2"/>
  <c r="M87" i="2" s="1"/>
  <c r="M52" i="2"/>
  <c r="P130" i="2"/>
  <c r="O130" i="2"/>
  <c r="O126" i="2"/>
  <c r="O125" i="2"/>
  <c r="O104" i="2"/>
  <c r="O117" i="2" s="1"/>
  <c r="O120" i="2" s="1"/>
  <c r="O73" i="2"/>
  <c r="O87" i="2" s="1"/>
  <c r="K52" i="2"/>
  <c r="O52" i="2"/>
  <c r="L135" i="2"/>
  <c r="P129" i="2"/>
  <c r="T126" i="2"/>
  <c r="S126" i="2"/>
  <c r="R126" i="2"/>
  <c r="Q126" i="2"/>
  <c r="P126" i="2"/>
  <c r="N126" i="2"/>
  <c r="L126" i="2"/>
  <c r="L125" i="2"/>
  <c r="AK107" i="2"/>
  <c r="AJ107" i="2"/>
  <c r="L104" i="2"/>
  <c r="L117" i="2" s="1"/>
  <c r="L120" i="2" s="1"/>
  <c r="AK93" i="2"/>
  <c r="AJ93" i="2"/>
  <c r="AK77" i="2"/>
  <c r="AJ77" i="2"/>
  <c r="AK66" i="2"/>
  <c r="AJ66" i="2"/>
  <c r="L73" i="2"/>
  <c r="L87" i="2" s="1"/>
  <c r="L52" i="2"/>
  <c r="H52" i="2"/>
  <c r="H43" i="2" s="1"/>
  <c r="L30" i="2"/>
  <c r="P30" i="2"/>
  <c r="M31" i="2"/>
  <c r="L26" i="2"/>
  <c r="L140" i="2" s="1"/>
  <c r="L11" i="2"/>
  <c r="L36" i="2" s="1"/>
  <c r="H26" i="2"/>
  <c r="K140" i="2" s="1"/>
  <c r="H11" i="2"/>
  <c r="H36" i="2" s="1"/>
  <c r="O127" i="2" l="1"/>
  <c r="M127" i="2"/>
  <c r="H140" i="2"/>
  <c r="I140" i="2"/>
  <c r="H58" i="2"/>
  <c r="H57" i="2"/>
  <c r="I58" i="2"/>
  <c r="O122" i="2"/>
  <c r="O123" i="2" s="1"/>
  <c r="O138" i="2" s="1"/>
  <c r="J39" i="2"/>
  <c r="J23" i="2"/>
  <c r="K37" i="2"/>
  <c r="K21" i="2"/>
  <c r="J140" i="2"/>
  <c r="M122" i="2"/>
  <c r="M123" i="2" s="1"/>
  <c r="M138" i="2" s="1"/>
  <c r="G23" i="2"/>
  <c r="G39" i="2"/>
  <c r="L122" i="2"/>
  <c r="L123" i="2" s="1"/>
  <c r="L138" i="2" s="1"/>
  <c r="M43" i="2"/>
  <c r="K43" i="2"/>
  <c r="O43" i="2"/>
  <c r="L127" i="2"/>
  <c r="L136" i="2" s="1"/>
  <c r="L18" i="2"/>
  <c r="H18" i="2"/>
  <c r="L43" i="2"/>
  <c r="P139" i="2"/>
  <c r="S139" i="2"/>
  <c r="R139" i="2"/>
  <c r="Q139" i="2"/>
  <c r="T139" i="2"/>
  <c r="AJ134" i="2"/>
  <c r="AJ119" i="2"/>
  <c r="AJ106" i="2"/>
  <c r="AJ116" i="2"/>
  <c r="AJ115" i="2"/>
  <c r="AJ114" i="2"/>
  <c r="AJ113" i="2"/>
  <c r="AJ111" i="2"/>
  <c r="AJ110" i="2"/>
  <c r="AJ109" i="2"/>
  <c r="AJ108" i="2"/>
  <c r="AJ105" i="2"/>
  <c r="AJ96" i="2"/>
  <c r="AJ92" i="2"/>
  <c r="AJ103" i="2"/>
  <c r="AJ102" i="2"/>
  <c r="AJ101" i="2"/>
  <c r="AJ100" i="2"/>
  <c r="AJ99" i="2"/>
  <c r="AJ98" i="2"/>
  <c r="AJ97" i="2"/>
  <c r="AJ95" i="2"/>
  <c r="AJ94" i="2"/>
  <c r="AJ91" i="2"/>
  <c r="AJ90" i="2"/>
  <c r="AJ89" i="2"/>
  <c r="AK134" i="2"/>
  <c r="AK119" i="2"/>
  <c r="AK116" i="2"/>
  <c r="AK115" i="2"/>
  <c r="AK114" i="2"/>
  <c r="AK113" i="2"/>
  <c r="AK111" i="2"/>
  <c r="AK110" i="2"/>
  <c r="AK109" i="2"/>
  <c r="AK108" i="2"/>
  <c r="AK105" i="2"/>
  <c r="AK106" i="2"/>
  <c r="AK92" i="2"/>
  <c r="AK96" i="2"/>
  <c r="AK103" i="2"/>
  <c r="AK102" i="2"/>
  <c r="AK101" i="2"/>
  <c r="AK100" i="2"/>
  <c r="AK99" i="2"/>
  <c r="AK98" i="2"/>
  <c r="AK97" i="2"/>
  <c r="AK95" i="2"/>
  <c r="AK94" i="2"/>
  <c r="AK91" i="2"/>
  <c r="AK90" i="2"/>
  <c r="AK89" i="2"/>
  <c r="AJ67" i="2"/>
  <c r="AJ65" i="2"/>
  <c r="AJ64" i="2"/>
  <c r="AJ63" i="2"/>
  <c r="AJ72" i="2"/>
  <c r="AJ71" i="2"/>
  <c r="AJ70" i="2"/>
  <c r="AJ69" i="2"/>
  <c r="AJ75" i="2"/>
  <c r="AJ85" i="2"/>
  <c r="AJ84" i="2"/>
  <c r="AJ83" i="2"/>
  <c r="AJ82" i="2"/>
  <c r="AJ81" i="2"/>
  <c r="AJ80" i="2"/>
  <c r="AJ79" i="2"/>
  <c r="AJ78" i="2"/>
  <c r="AJ86" i="2"/>
  <c r="AJ76" i="2"/>
  <c r="AJ74" i="2"/>
  <c r="AJ68" i="2"/>
  <c r="AJ62" i="2"/>
  <c r="AJ61" i="2"/>
  <c r="AK86" i="2"/>
  <c r="AK85" i="2"/>
  <c r="AK84" i="2"/>
  <c r="AK83" i="2"/>
  <c r="AK82" i="2"/>
  <c r="AK81" i="2"/>
  <c r="AK80" i="2"/>
  <c r="AK79" i="2"/>
  <c r="AK78" i="2"/>
  <c r="AK75" i="2"/>
  <c r="AK72" i="2"/>
  <c r="AK71" i="2"/>
  <c r="AK70" i="2"/>
  <c r="AK69" i="2"/>
  <c r="AK76" i="2"/>
  <c r="AK74" i="2"/>
  <c r="AK68" i="2"/>
  <c r="AL129" i="2" s="1"/>
  <c r="AK67" i="2"/>
  <c r="AK65" i="2"/>
  <c r="AK64" i="2"/>
  <c r="AK63" i="2"/>
  <c r="AK62" i="2"/>
  <c r="AK61" i="2"/>
  <c r="R129" i="2"/>
  <c r="S130" i="2"/>
  <c r="R130" i="2"/>
  <c r="R125" i="2"/>
  <c r="R127" i="2" s="1"/>
  <c r="N125" i="2"/>
  <c r="R104" i="2"/>
  <c r="R117" i="2" s="1"/>
  <c r="R120" i="2" s="1"/>
  <c r="N104" i="2"/>
  <c r="N117" i="2" s="1"/>
  <c r="N120" i="2" s="1"/>
  <c r="Q125" i="2"/>
  <c r="Q127" i="2" s="1"/>
  <c r="P125" i="2"/>
  <c r="P127" i="2" s="1"/>
  <c r="S125" i="2"/>
  <c r="T125" i="2"/>
  <c r="R73" i="2"/>
  <c r="R87" i="2" s="1"/>
  <c r="N73" i="2"/>
  <c r="N87" i="2" s="1"/>
  <c r="AK52" i="2"/>
  <c r="AJ52" i="2"/>
  <c r="AJ43" i="2" s="1"/>
  <c r="AJ57" i="2" s="1"/>
  <c r="AJ36" i="2"/>
  <c r="AK26" i="2"/>
  <c r="AJ26" i="2"/>
  <c r="AK30" i="2"/>
  <c r="AJ11" i="2"/>
  <c r="AJ18" i="2" s="1"/>
  <c r="AJ21" i="2" s="1"/>
  <c r="AK11" i="2"/>
  <c r="AK36" i="2" s="1"/>
  <c r="O31" i="2"/>
  <c r="N31" i="2"/>
  <c r="R30" i="2"/>
  <c r="N26" i="2"/>
  <c r="N11" i="2"/>
  <c r="N18" i="2" s="1"/>
  <c r="N52" i="2"/>
  <c r="N43" i="2" s="1"/>
  <c r="R52" i="2"/>
  <c r="T129" i="2"/>
  <c r="Q130" i="2"/>
  <c r="Q104" i="2"/>
  <c r="Q117" i="2" s="1"/>
  <c r="Q120" i="2" s="1"/>
  <c r="Q73" i="2"/>
  <c r="Q87" i="2" s="1"/>
  <c r="P73" i="2"/>
  <c r="P87" i="2" s="1"/>
  <c r="J38" i="2" l="1"/>
  <c r="G38" i="2"/>
  <c r="G144" i="2"/>
  <c r="G145" i="2"/>
  <c r="AK125" i="2"/>
  <c r="AJ125" i="2"/>
  <c r="AJ126" i="2"/>
  <c r="K23" i="2"/>
  <c r="K39" i="2"/>
  <c r="AK129" i="2"/>
  <c r="AK132" i="2"/>
  <c r="AJ73" i="2"/>
  <c r="AJ87" i="2" s="1"/>
  <c r="AK126" i="2"/>
  <c r="O57" i="2"/>
  <c r="O58" i="2"/>
  <c r="K58" i="2"/>
  <c r="K57" i="2"/>
  <c r="M58" i="2"/>
  <c r="M57" i="2"/>
  <c r="N57" i="2"/>
  <c r="N58" i="2"/>
  <c r="AK140" i="2"/>
  <c r="AJ129" i="2"/>
  <c r="AJ132" i="2"/>
  <c r="AJ104" i="2"/>
  <c r="AJ117" i="2" s="1"/>
  <c r="AJ120" i="2" s="1"/>
  <c r="L57" i="2"/>
  <c r="L58" i="2"/>
  <c r="AK18" i="2"/>
  <c r="AJ140" i="2"/>
  <c r="N36" i="2"/>
  <c r="R122" i="2"/>
  <c r="R123" i="2" s="1"/>
  <c r="R138" i="2" s="1"/>
  <c r="AK73" i="2"/>
  <c r="AK87" i="2" s="1"/>
  <c r="N122" i="2"/>
  <c r="N123" i="2" s="1"/>
  <c r="N138" i="2" s="1"/>
  <c r="AJ23" i="2"/>
  <c r="AJ39" i="2"/>
  <c r="N21" i="2"/>
  <c r="N39" i="2" s="1"/>
  <c r="N37" i="2"/>
  <c r="AJ37" i="2"/>
  <c r="AJ135" i="2"/>
  <c r="AK135" i="2"/>
  <c r="AK139" i="2" s="1"/>
  <c r="AK104" i="2"/>
  <c r="AK117" i="2" s="1"/>
  <c r="AK120" i="2" s="1"/>
  <c r="H37" i="2"/>
  <c r="H21" i="2"/>
  <c r="H39" i="2" s="1"/>
  <c r="N127" i="2"/>
  <c r="L21" i="2"/>
  <c r="L39" i="2" s="1"/>
  <c r="L37" i="2"/>
  <c r="AK43" i="2"/>
  <c r="R43" i="2"/>
  <c r="V57" i="2" s="1"/>
  <c r="Q122" i="2"/>
  <c r="Q123" i="2" s="1"/>
  <c r="Q138" i="2" s="1"/>
  <c r="R135" i="2"/>
  <c r="R136" i="2" s="1"/>
  <c r="Q135" i="2"/>
  <c r="Q136" i="2" s="1"/>
  <c r="P135" i="2"/>
  <c r="P136" i="2" s="1"/>
  <c r="O135" i="2"/>
  <c r="O136" i="2" s="1"/>
  <c r="N135" i="2"/>
  <c r="M135" i="2"/>
  <c r="M136" i="2" s="1"/>
  <c r="AK127" i="2" l="1"/>
  <c r="AK136" i="2" s="1"/>
  <c r="AK57" i="2"/>
  <c r="AL57" i="2"/>
  <c r="AJ127" i="2"/>
  <c r="G148" i="2"/>
  <c r="G146" i="2"/>
  <c r="G147" i="2"/>
  <c r="K38" i="2"/>
  <c r="AJ38" i="2"/>
  <c r="AJ144" i="2"/>
  <c r="AJ145" i="2"/>
  <c r="AJ122" i="2"/>
  <c r="AJ123" i="2" s="1"/>
  <c r="AJ138" i="2" s="1"/>
  <c r="R57" i="2"/>
  <c r="AK37" i="2"/>
  <c r="AK21" i="2"/>
  <c r="AK39" i="2" s="1"/>
  <c r="L23" i="2"/>
  <c r="L144" i="2" s="1"/>
  <c r="AK122" i="2"/>
  <c r="AK123" i="2" s="1"/>
  <c r="AK138" i="2" s="1"/>
  <c r="N136" i="2"/>
  <c r="H23" i="2"/>
  <c r="N23" i="2"/>
  <c r="AJ136" i="2"/>
  <c r="AJ139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J146" i="2"/>
  <c r="AJ147" i="2"/>
  <c r="AJ148" i="2"/>
  <c r="H38" i="2"/>
  <c r="K144" i="2"/>
  <c r="K145" i="2"/>
  <c r="H145" i="2"/>
  <c r="I145" i="2"/>
  <c r="J145" i="2"/>
  <c r="J144" i="2"/>
  <c r="H144" i="2"/>
  <c r="I144" i="2"/>
  <c r="L146" i="2"/>
  <c r="L147" i="2"/>
  <c r="L148" i="2"/>
  <c r="L145" i="2"/>
  <c r="N140" i="2"/>
  <c r="M140" i="2"/>
  <c r="AK23" i="2"/>
  <c r="Q43" i="2"/>
  <c r="U57" i="2" s="1"/>
  <c r="Q18" i="2"/>
  <c r="M18" i="2"/>
  <c r="S135" i="2"/>
  <c r="T135" i="2"/>
  <c r="I146" i="2" l="1"/>
  <c r="I147" i="2"/>
  <c r="I148" i="2"/>
  <c r="H146" i="2"/>
  <c r="H147" i="2"/>
  <c r="H148" i="2"/>
  <c r="J147" i="2"/>
  <c r="J146" i="2"/>
  <c r="J148" i="2"/>
  <c r="AK38" i="2"/>
  <c r="AK144" i="2"/>
  <c r="AK145" i="2"/>
  <c r="K148" i="2"/>
  <c r="K146" i="2"/>
  <c r="K147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0" i="2" s="1"/>
  <c r="O11" i="2"/>
  <c r="O18" i="2" s="1"/>
  <c r="AK146" i="2" l="1"/>
  <c r="AK147" i="2"/>
  <c r="AK148" i="2"/>
  <c r="S140" i="2"/>
  <c r="R140" i="2"/>
  <c r="Q140" i="2"/>
  <c r="P140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0" i="2"/>
  <c r="S127" i="2"/>
  <c r="S136" i="2" s="1"/>
  <c r="T104" i="2"/>
  <c r="T117" i="2" s="1"/>
  <c r="T73" i="2"/>
  <c r="T87" i="2" s="1"/>
  <c r="S104" i="2"/>
  <c r="S117" i="2" s="1"/>
  <c r="S120" i="2" s="1"/>
  <c r="P104" i="2"/>
  <c r="S43" i="2"/>
  <c r="W57" i="2" s="1"/>
  <c r="P43" i="2"/>
  <c r="T43" i="2"/>
  <c r="X57" i="2" s="1"/>
  <c r="U58" i="2" l="1"/>
  <c r="Q38" i="2"/>
  <c r="M38" i="2"/>
  <c r="M145" i="2"/>
  <c r="M144" i="2"/>
  <c r="N144" i="2"/>
  <c r="N145" i="2"/>
  <c r="T57" i="2"/>
  <c r="T58" i="2"/>
  <c r="P57" i="2"/>
  <c r="P58" i="2"/>
  <c r="Q58" i="2"/>
  <c r="S58" i="2"/>
  <c r="S57" i="2"/>
  <c r="T122" i="2"/>
  <c r="T123" i="2" s="1"/>
  <c r="T138" i="2" s="1"/>
  <c r="R23" i="2"/>
  <c r="O23" i="2"/>
  <c r="S23" i="2"/>
  <c r="T127" i="2"/>
  <c r="T136" i="2" s="1"/>
  <c r="T120" i="2"/>
  <c r="P117" i="2"/>
  <c r="S73" i="2"/>
  <c r="S87" i="2" s="1"/>
  <c r="S122" i="2" s="1"/>
  <c r="S123" i="2" s="1"/>
  <c r="S138" i="2" s="1"/>
  <c r="S38" i="2" l="1"/>
  <c r="R38" i="2"/>
  <c r="O38" i="2"/>
  <c r="M147" i="2"/>
  <c r="M146" i="2"/>
  <c r="M148" i="2"/>
  <c r="O144" i="2"/>
  <c r="N148" i="2"/>
  <c r="N146" i="2"/>
  <c r="N147" i="2"/>
  <c r="O145" i="2"/>
  <c r="P120" i="2"/>
  <c r="P122" i="2"/>
  <c r="P123" i="2" s="1"/>
  <c r="P138" i="2" s="1"/>
  <c r="T30" i="2"/>
  <c r="T26" i="2"/>
  <c r="T11" i="2"/>
  <c r="T18" i="2" s="1"/>
  <c r="P11" i="2"/>
  <c r="P18" i="2" s="1"/>
  <c r="P21" i="2" s="1"/>
  <c r="C8" i="1"/>
  <c r="C39" i="1" s="1"/>
  <c r="V140" i="2" l="1"/>
  <c r="W140" i="2"/>
  <c r="T140" i="2"/>
  <c r="U140" i="2"/>
  <c r="O146" i="2"/>
  <c r="O147" i="2"/>
  <c r="O148" i="2"/>
  <c r="P23" i="2"/>
  <c r="P39" i="2"/>
  <c r="T36" i="2"/>
  <c r="T21" i="2"/>
  <c r="T39" i="2" s="1"/>
  <c r="T37" i="2"/>
  <c r="P37" i="2"/>
  <c r="P36" i="2"/>
  <c r="C12" i="1"/>
  <c r="P38" i="2" l="1"/>
  <c r="S145" i="2"/>
  <c r="S144" i="2"/>
  <c r="P145" i="2"/>
  <c r="P144" i="2"/>
  <c r="Q144" i="2"/>
  <c r="Q145" i="2"/>
  <c r="R145" i="2"/>
  <c r="R144" i="2"/>
  <c r="T23" i="2"/>
  <c r="W145" i="2" l="1"/>
  <c r="W144" i="2"/>
  <c r="V145" i="2"/>
  <c r="V144" i="2"/>
  <c r="U144" i="2"/>
  <c r="U145" i="2"/>
  <c r="Q148" i="2"/>
  <c r="Q146" i="2"/>
  <c r="Q147" i="2"/>
  <c r="S146" i="2"/>
  <c r="S147" i="2"/>
  <c r="S148" i="2"/>
  <c r="T38" i="2"/>
  <c r="T144" i="2"/>
  <c r="T145" i="2"/>
  <c r="R147" i="2"/>
  <c r="R146" i="2"/>
  <c r="R148" i="2"/>
  <c r="P146" i="2"/>
  <c r="P147" i="2"/>
  <c r="P148" i="2"/>
  <c r="W146" i="2" l="1"/>
  <c r="W148" i="2"/>
  <c r="W147" i="2"/>
  <c r="V148" i="2"/>
  <c r="V146" i="2"/>
  <c r="V147" i="2"/>
  <c r="U148" i="2"/>
  <c r="U147" i="2"/>
  <c r="U146" i="2"/>
  <c r="T146" i="2"/>
  <c r="T147" i="2"/>
  <c r="T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B27" authorId="0" shapeId="0" xr:uid="{3EBCC6D1-3BEF-4E43-B81B-09A64704470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This is WRONG. Need to investigate </t>
        </r>
      </text>
    </commen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<sst xmlns="http://schemas.openxmlformats.org/spreadsheetml/2006/main" count="574" uniqueCount="312">
  <si>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</si>
  <si>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</si>
  <si>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</si>
  <si>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</si>
  <si>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</si>
  <si>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</si>
  <si>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</si>
  <si>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</si>
  <si>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</si>
  <si>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</si>
  <si>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</si>
  <si>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</si>
  <si>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</si>
  <si>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</si>
  <si>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</si>
  <si>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</si>
  <si>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</si>
  <si>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</si>
  <si>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</si>
  <si>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</si>
  <si>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</si>
  <si>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</si>
  <si>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</si>
  <si>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</si>
  <si>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</si>
  <si>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</si>
  <si>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</si>
  <si>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</si>
  <si>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</si>
  <si>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</si>
  <si>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</si>
  <si>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</si>
  <si>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</si>
  <si>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</si>
  <si>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</si>
  <si>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</si>
  <si>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</si>
  <si>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</si>
  <si>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</si>
  <si>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</si>
  <si>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</si>
  <si>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</si>
  <si>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</si>
  <si>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</si>
  <si>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</si>
  <si>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</si>
  <si>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</si>
  <si>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</si>
  <si>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</si>
  <si>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</si>
  <si>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</si>
  <si>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</si>
  <si>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</si>
  <si>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</si>
  <si>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</si>
  <si>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</si>
  <si>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</si>
  <si>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</si>
  <si>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</si>
  <si>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</si>
  <si>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</si>
  <si>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</si>
  <si>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</si>
  <si>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</si>
  <si>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</si>
  <si>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</si>
  <si>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</si>
  <si>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</si>
  <si>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</si>
  <si>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</si>
  <si>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</si>
  <si>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</si>
  <si>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</si>
  <si>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</si>
  <si>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</si>
  <si>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</si>
  <si>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</si>
  <si>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</si>
  <si>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</si>
  <si>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</si>
  <si>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</si>
  <si>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</si>
  <si>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</si>
  <si>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</si>
  <si>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</si>
  <si>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</si>
  <si>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</si>
  <si>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</si>
  <si>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</si>
  <si>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</si>
  <si>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</si>
  <si>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</si>
  <si>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</si>
  <si>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</si>
  <si>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</si>
  <si>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</si>
  <si>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</si>
  <si>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</si>
  <si>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</si>
  <si>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</si>
  <si>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</si>
  <si>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</si>
  <si>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</si>
  <si>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</si>
  <si>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</si>
  <si>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</si>
  <si>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</si>
  <si>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</si>
  <si>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</si>
  <si>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</si>
  <si>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</si>
  <si>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</si>
  <si>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</si>
  <si>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</si>
  <si>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</si>
  <si>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</si>
  <si>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</si>
  <si>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</si>
  <si>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</si>
  <si>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</si>
  <si>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</si>
  <si>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</si>
  <si>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</si>
  <si>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</si>
  <si>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</si>
  <si>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</si>
  <si>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</si>
  <si>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</si>
  <si>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</si>
  <si>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</si>
  <si>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</si>
  <si>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</si>
  <si>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</si>
  <si>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</si>
  <si>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</si>
  <si>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</si>
  <si>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</si>
  <si>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</si>
  <si>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</si>
  <si>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</si>
  <si>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</si>
  <si>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</si>
  <si>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</si>
  <si>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</si>
  <si>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</si>
  <si>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</si>
  <si>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</si>
  <si>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</si>
  <si>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</si>
  <si>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</si>
  <si>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</si>
  <si>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</si>
  <si>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</si>
  <si>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</si>
  <si>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</si>
  <si>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</si>
  <si>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</si>
  <si>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</si>
  <si>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</si>
  <si>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</si>
  <si>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</si>
  <si>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</si>
  <si>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</si>
  <si>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</si>
  <si>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</si>
  <si>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</si>
  <si>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</si>
  <si>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</si>
  <si>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</si>
  <si>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</si>
  <si>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</si>
  <si>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</si>
  <si>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</si>
  <si>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</si>
  <si>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</si>
  <si>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</si>
  <si>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</si>
  <si>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</si>
  <si>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</si>
  <si>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</si>
  <si>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</si>
  <si>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</si>
  <si>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</si>
  <si>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</si>
  <si>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</si>
  <si>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</si>
  <si>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</si>
  <si>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</si>
  <si>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</si>
  <si>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</si>
  <si>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</si>
  <si>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</si>
  <si>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</si>
  <si>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</si>
  <si>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</si>
  <si>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</si>
  <si>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</si>
  <si>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</si>
  <si>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</si>
  <si>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</si>
  <si>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</si>
  <si>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</si>
  <si>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</si>
  <si>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</si>
  <si>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</si>
  <si>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</si>
  <si>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</si>
  <si>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</si>
  <si>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</si>
  <si>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</si>
  <si>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</si>
  <si>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</si>
  <si>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</si>
  <si>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</si>
  <si>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</si>
  <si>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</si>
  <si>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</si>
  <si>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</si>
  <si>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</si>
  <si>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</si>
  <si>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</si>
  <si>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</si>
  <si>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</si>
  <si>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</si>
  <si>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</si>
  <si>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</si>
  <si>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</si>
  <si>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</si>
  <si>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</si>
  <si>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</si>
  <si>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</si>
  <si>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</si>
  <si>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</si>
  <si>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</si>
  <si>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</si>
  <si>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</si>
  <si>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</si>
  <si>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</si>
  <si>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</si>
  <si>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</si>
  <si>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</si>
  <si>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</si>
  <si>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</si>
  <si>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</si>
  <si>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</si>
  <si>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</si>
  <si>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</si>
  <si>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</si>
  <si>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</si>
  <si>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</si>
  <si>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</si>
  <si>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</si>
  <si>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</si>
  <si>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</si>
  <si>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</si>
  <si>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</si>
  <si>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</si>
  <si>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</si>
  <si>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</si>
  <si>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</si>
  <si>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</si>
  <si>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</si>
  <si>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</si>
  <si>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</si>
  <si>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</si>
  <si>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</si>
  <si>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</si>
  <si>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</si>
  <si>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</si>
  <si>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</si>
  <si>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</si>
  <si>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</si>
  <si>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</si>
  <si>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</si>
  <si>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</si>
  <si>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</si>
  <si>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</si>
  <si>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</si>
  <si>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</si>
  <si>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</si>
  <si>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</si>
  <si>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</si>
  <si>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</si>
  <si>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</si>
  <si>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</si>
  <si>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</si>
  <si>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</si>
  <si>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</si>
  <si>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</si>
  <si>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</si>
  <si>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</si>
  <si>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</si>
  <si>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</si>
  <si>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</si>
  <si>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</si>
  <si>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</si>
  <si>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</si>
  <si>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</si>
  <si>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</si>
  <si>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</si>
  <si>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</si>
  <si>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</si>
  <si>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</si>
  <si>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</si>
  <si>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</si>
  <si>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</si>
  <si>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</si>
  <si>
    <t>Saudi to acquire 33 C-390 Millenium to replace aging C-130 with final assembly to be conducted in Saudi Arabia</t>
  </si>
  <si>
    <t>Q124</t>
  </si>
  <si>
    <t>Q224</t>
  </si>
  <si>
    <t>WSJ claim that $ERJ wish to develop a competitor to A320/B737 series of aircraft within the next decade</t>
  </si>
  <si>
    <t>Polish LOT airline has reached a lease agreement for 3 E195-E2 units in anticipation of an order of up to 84 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</si>
</sst>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8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0" xfId="1" applyFont="1" applyFill="1"/>
    <xf numFmtId="0" fontId="23" fillId="4" borderId="4" xfId="0" applyFont="1" applyFill="1" applyBorder="1" applyAlignment="1">
      <alignment horizontal="left" indent="1"/>
    </xf>
    <xf numFmtId="0" fontId="24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26" fillId="8" borderId="0" xfId="0" applyFont="1" applyFill="1"/>
    <xf numFmtId="164" fontId="26" fillId="8" borderId="0" xfId="0" applyNumberFormat="1" applyFont="1" applyFill="1"/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5" fillId="4" borderId="6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25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Model'!$C$15:$AA$15</c:f>
              <c:numCache>
                <c:formatCode>#,##0.0</c:formatCode>
                <c:ptCount val="25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  <c:pt idx="24" formatCode="General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Model'!$C$43:$AA$43</c:f>
              <c:numCache>
                <c:formatCode>General</c:formatCode>
                <c:ptCount val="25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Model'!$C$44:$AA$44</c:f>
              <c:numCache>
                <c:formatCode>General</c:formatCode>
                <c:ptCount val="25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Model'!$C$45:$AA$45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Model'!$C$46:$AA$46</c:f>
              <c:numCache>
                <c:formatCode>General</c:formatCode>
                <c:ptCount val="25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Model'!$C$47:$AA$47</c:f>
              <c:numCache>
                <c:formatCode>General</c:formatCode>
                <c:ptCount val="2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Model'!$C$48:$AA$48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Model'!$C$49:$AA$49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Model'!$C$50:$AA$50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Model'!$C$51:$AA$51</c:f>
              <c:numCache>
                <c:formatCode>General</c:formatCode>
                <c:ptCount val="25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Model'!$C$52:$AA$52</c:f>
              <c:numCache>
                <c:formatCode>General</c:formatCode>
                <c:ptCount val="25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  <c:pt idx="2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Model'!$C$53:$AA$53</c:f>
              <c:numCache>
                <c:formatCode>General</c:formatCode>
                <c:ptCount val="25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  <c:pt idx="2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Model'!$C$54:$AA$54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Model'!$C$55:$AA$55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Model'!$C$9:$AA$9</c:f>
              <c:numCache>
                <c:formatCode>#,##0.0</c:formatCode>
                <c:ptCount val="25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  <c:pt idx="24">
                  <c:v>896.6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Backlog'!$B$1:$Z$1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'Order &amp; Backlog'!$B$3:$Z$3</c:f>
              <c:numCache>
                <c:formatCode>#,##0</c:formatCode>
                <c:ptCount val="25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  <c:pt idx="24">
                  <c:v>2180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Backlog'!$B$1:$Z$1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'Order &amp; Backlog'!$B$12:$Z$12</c:f>
              <c:numCache>
                <c:formatCode>#,##0</c:formatCode>
                <c:ptCount val="25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  <c:pt idx="24">
                  <c:v>1785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Backlog'!$B$1:$Z$1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'Order &amp; Backlog'!$B$21:$Z$21</c:f>
              <c:numCache>
                <c:formatCode>#,##0</c:formatCode>
                <c:ptCount val="25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  <c:pt idx="24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9525</xdr:colOff>
      <xdr:row>0</xdr:row>
      <xdr:rowOff>0</xdr:rowOff>
    </xdr:from>
    <xdr:to>
      <xdr:col>27</xdr:col>
      <xdr:colOff>9525</xdr:colOff>
      <xdr:row>152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7573625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19050</xdr:colOff>
      <xdr:row>0</xdr:row>
      <xdr:rowOff>0</xdr:rowOff>
    </xdr:from>
    <xdr:to>
      <xdr:col>39</xdr:col>
      <xdr:colOff>19050</xdr:colOff>
      <xdr:row>152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428875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0</xdr:row>
      <xdr:rowOff>0</xdr:rowOff>
    </xdr:from>
    <xdr:to>
      <xdr:col>26</xdr:col>
      <xdr:colOff>9525</xdr:colOff>
      <xdr:row>59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6811625" y="0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12700</xdr:colOff>
      <xdr:row>0</xdr:row>
      <xdr:rowOff>0</xdr:rowOff>
    </xdr:from>
    <xdr:to>
      <xdr:col>35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26" Type="http://schemas.openxmlformats.org/officeDocument/2006/relationships/hyperlink" Target="https://www.flightglobal.com/fleets/porter-airlines-orders-25-more-embraer-195-e2s/156041.article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hyperlink" Target="https://simpleflying.com/embraer-first-e190-p2f-expected-entry-service-2024/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5" Type="http://schemas.openxmlformats.org/officeDocument/2006/relationships/hyperlink" Target="https://www.defensenews.com/industry/2023/12/04/south-korea-picks-embraers-c-390-for-military-transport-aircraft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29" Type="http://schemas.openxmlformats.org/officeDocument/2006/relationships/hyperlink" Target="https://simpleflying.com/embraer-e2-120-minute-etops-approved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24" Type="http://schemas.openxmlformats.org/officeDocument/2006/relationships/hyperlink" Target="https://www.airdatanews.com/how-many-kc-390s-can-embraer-sell-to-potential-interested-countries/" TargetMode="External"/><Relationship Id="rId32" Type="http://schemas.openxmlformats.org/officeDocument/2006/relationships/hyperlink" Target="https://www.scramble.nl/civil-news/lot-leases-e195-e2s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23" Type="http://schemas.openxmlformats.org/officeDocument/2006/relationships/hyperlink" Target="https://www.airdatanews.com/austria-confirms-acquisition-of-four-embraer-c-390-millennium/" TargetMode="External"/><Relationship Id="rId28" Type="http://schemas.openxmlformats.org/officeDocument/2006/relationships/hyperlink" Target="https://www.reuters.com/business/aerospace-defense/american-airlines-orders-260-new-aircraft-airbus-boeing-embraer-2024-03-04/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31" Type="http://schemas.openxmlformats.org/officeDocument/2006/relationships/hyperlink" Target="https://www.wsj.com/business/airlines/boeing-partner-embraer-aircraft-manufacturing-edf3758a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hyperlink" Target="https://www.airforce-technology.com/news/embraer-a-29n-super-tucano-nato-configuration/" TargetMode="External"/><Relationship Id="rId27" Type="http://schemas.openxmlformats.org/officeDocument/2006/relationships/hyperlink" Target="https://www.reuters.com/business/aerospace-defense/luxair-orders-four-embraer-e195-e2-with-options-more-2023-10-11/" TargetMode="External"/><Relationship Id="rId30" Type="http://schemas.openxmlformats.org/officeDocument/2006/relationships/hyperlink" Target="https://bulgarianmilitary.com/2024/03/20/saudi-swaps-us-made-c-130-aircraft-for-embraers-en-route-to-brics/" TargetMode="External"/><Relationship Id="rId8" Type="http://schemas.openxmlformats.org/officeDocument/2006/relationships/hyperlink" Target="https://finance.yahoo.com/news/1-embraer-expects-select-engine-203238770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drawing" Target="../drawings/drawing2.xm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hyperlink" Target="https://api.mziq.com/mzfilemanager/v2/d/12a56b3a-7b37-4dba-b80a-f3358bf66b71/68dfed36-c610-94ed-f190-baef3b7898d3?origin=1" TargetMode="External"/><Relationship Id="rId30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hyperlink" Target="https://api.mziq.com/mzfilemanager/v2/d/12a56b3a-7b37-4dba-b80a-f3358bf66b71/5e37882c-291d-4067-b6de-b96b75a65411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35" Type="http://schemas.openxmlformats.org/officeDocument/2006/relationships/drawing" Target="../drawings/drawing4.xml"/><Relationship Id="rId8" Type="http://schemas.openxmlformats.org/officeDocument/2006/relationships/hyperlink" Target="https://api.mziq.com/mzfilemanager/v2/d/12a56b3a-7b37-4dba-b80a-f3358bf66b71/631b88c4-9ae6-429c-98d6-230db8273d6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82"/>
  <sheetViews>
    <sheetView tabSelected="1" workbookViewId="0">
      <selection activeCell="H7" sqref="H7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22" t="s">
        <v>2</v>
      </c>
      <c r="C5" s="123"/>
      <c r="D5" s="124"/>
      <c r="G5" s="122" t="s">
        <v>10</v>
      </c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4"/>
      <c r="T5" s="122" t="s">
        <v>133</v>
      </c>
      <c r="U5" s="123"/>
      <c r="V5" s="123"/>
      <c r="W5" s="124"/>
      <c r="AA5" s="134" t="s">
        <v>205</v>
      </c>
      <c r="AB5" s="135"/>
    </row>
    <row r="6" spans="1:29">
      <c r="B6" s="4" t="s">
        <v>3</v>
      </c>
      <c r="C6" s="3">
        <v>26.04</v>
      </c>
      <c r="D6" s="17"/>
      <c r="G6" s="9"/>
      <c r="H6" s="34"/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AA6" s="66" t="s">
        <v>206</v>
      </c>
      <c r="AB6" s="35"/>
    </row>
    <row r="7" spans="1:29">
      <c r="B7" s="4" t="s">
        <v>4</v>
      </c>
      <c r="C7" s="3">
        <f>+'Financial Model'!Z27</f>
        <v>734.6</v>
      </c>
      <c r="D7" s="17" t="s">
        <v>308</v>
      </c>
      <c r="G7" s="8">
        <v>45413</v>
      </c>
      <c r="H7" s="94" t="s">
        <v>311</v>
      </c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AA7" s="66"/>
      <c r="AB7" s="35"/>
    </row>
    <row r="8" spans="1:29">
      <c r="B8" s="4" t="s">
        <v>5</v>
      </c>
      <c r="C8" s="11">
        <f>C6*C7</f>
        <v>19128.984</v>
      </c>
      <c r="D8" s="17"/>
      <c r="G8" s="9"/>
      <c r="H8" s="34"/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AA8" s="67"/>
      <c r="AB8" s="33"/>
    </row>
    <row r="9" spans="1:29">
      <c r="B9" s="4" t="s">
        <v>6</v>
      </c>
      <c r="C9" s="11">
        <f>+'Financial Model'!AA125</f>
        <v>1758.5</v>
      </c>
      <c r="D9" s="17" t="s">
        <v>308</v>
      </c>
      <c r="G9" s="8">
        <v>45413</v>
      </c>
      <c r="H9" s="94" t="s">
        <v>310</v>
      </c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</row>
    <row r="10" spans="1:29">
      <c r="B10" s="4" t="s">
        <v>7</v>
      </c>
      <c r="C10" s="11">
        <f>+'Financial Model'!AA126</f>
        <v>2686.1000000000004</v>
      </c>
      <c r="D10" s="17" t="s">
        <v>308</v>
      </c>
      <c r="G10" s="9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</row>
    <row r="11" spans="1:29">
      <c r="B11" s="4" t="s">
        <v>8</v>
      </c>
      <c r="C11" s="11">
        <f>+'Financial Model'!AA127</f>
        <v>-927.60000000000036</v>
      </c>
      <c r="D11" s="17" t="s">
        <v>308</v>
      </c>
      <c r="G11" s="8">
        <v>44986</v>
      </c>
      <c r="H11" s="94" t="s">
        <v>307</v>
      </c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20056.584000000003</v>
      </c>
      <c r="D12" s="18"/>
      <c r="G12" s="9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22" t="s">
        <v>217</v>
      </c>
      <c r="Z12" s="123"/>
      <c r="AA12" s="123"/>
      <c r="AB12" s="123"/>
      <c r="AC12" s="124"/>
    </row>
    <row r="13" spans="1:29">
      <c r="G13" s="8">
        <v>44986</v>
      </c>
      <c r="H13" s="94" t="s">
        <v>306</v>
      </c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8"/>
      <c r="Z13" s="120" t="s">
        <v>218</v>
      </c>
      <c r="AA13" s="120"/>
      <c r="AB13" s="120" t="s">
        <v>219</v>
      </c>
      <c r="AC13" s="121"/>
    </row>
    <row r="14" spans="1:29">
      <c r="G14" s="9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220</v>
      </c>
      <c r="Z14" s="117" t="s">
        <v>229</v>
      </c>
      <c r="AA14" s="117"/>
      <c r="AB14" s="117" t="s">
        <v>230</v>
      </c>
      <c r="AC14" s="116"/>
    </row>
    <row r="15" spans="1:29">
      <c r="B15" s="122" t="s">
        <v>14</v>
      </c>
      <c r="C15" s="123"/>
      <c r="D15" s="124"/>
      <c r="G15" s="8">
        <v>44986</v>
      </c>
      <c r="H15" s="94" t="s">
        <v>305</v>
      </c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221</v>
      </c>
      <c r="Z15" s="117" t="s">
        <v>225</v>
      </c>
      <c r="AA15" s="117"/>
      <c r="AB15" s="117" t="s">
        <v>231</v>
      </c>
      <c r="AC15" s="116"/>
    </row>
    <row r="16" spans="1:29">
      <c r="A16" s="13" t="s">
        <v>16</v>
      </c>
      <c r="B16" s="15" t="s">
        <v>15</v>
      </c>
      <c r="C16" s="117" t="s">
        <v>18</v>
      </c>
      <c r="D16" s="116"/>
      <c r="E16" s="3" t="s">
        <v>303</v>
      </c>
      <c r="G16" s="9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222</v>
      </c>
      <c r="Z16" s="117" t="s">
        <v>226</v>
      </c>
      <c r="AA16" s="117"/>
      <c r="AB16" s="117" t="s">
        <v>232</v>
      </c>
      <c r="AC16" s="116"/>
    </row>
    <row r="17" spans="2:29">
      <c r="B17" s="15" t="s">
        <v>17</v>
      </c>
      <c r="C17" s="117" t="s">
        <v>19</v>
      </c>
      <c r="D17" s="116"/>
      <c r="E17" s="3" t="s">
        <v>303</v>
      </c>
      <c r="G17" s="8">
        <v>45261</v>
      </c>
      <c r="H17" s="94" t="s">
        <v>296</v>
      </c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223</v>
      </c>
      <c r="Z17" s="117" t="s">
        <v>227</v>
      </c>
      <c r="AA17" s="117"/>
      <c r="AB17" s="117" t="s">
        <v>233</v>
      </c>
      <c r="AC17" s="116"/>
    </row>
    <row r="18" spans="2:29">
      <c r="B18" s="15"/>
      <c r="C18" s="117"/>
      <c r="D18" s="116"/>
      <c r="G18" s="9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224</v>
      </c>
      <c r="Z18" s="117" t="s">
        <v>228</v>
      </c>
      <c r="AA18" s="117"/>
      <c r="AB18" s="117" t="s">
        <v>234</v>
      </c>
      <c r="AC18" s="116"/>
    </row>
    <row r="19" spans="2:29">
      <c r="B19" s="16"/>
      <c r="C19" s="138"/>
      <c r="D19" s="139"/>
      <c r="G19" s="8">
        <v>45231</v>
      </c>
      <c r="H19" s="94" t="s">
        <v>297</v>
      </c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235</v>
      </c>
      <c r="Z19" s="117" t="s">
        <v>236</v>
      </c>
      <c r="AA19" s="117"/>
      <c r="AB19" s="117" t="s">
        <v>237</v>
      </c>
      <c r="AC19" s="116"/>
    </row>
    <row r="20" spans="2:29">
      <c r="G20" s="9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241</v>
      </c>
      <c r="Z20" s="117" t="s">
        <v>242</v>
      </c>
      <c r="AA20" s="117"/>
      <c r="AB20" s="117" t="s">
        <v>243</v>
      </c>
      <c r="AC20" s="116"/>
    </row>
    <row r="21" spans="2:29">
      <c r="G21" s="8">
        <v>45200</v>
      </c>
      <c r="H21" s="94" t="s">
        <v>298</v>
      </c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22" t="s">
        <v>20</v>
      </c>
      <c r="C22" s="123"/>
      <c r="D22" s="124"/>
      <c r="G22" s="9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17" t="s">
        <v>132</v>
      </c>
      <c r="D23" s="116"/>
      <c r="G23" s="8">
        <v>45170</v>
      </c>
      <c r="H23" s="94" t="s">
        <v>272</v>
      </c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17">
        <v>1969</v>
      </c>
      <c r="D24" s="116"/>
      <c r="G24" s="9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17"/>
      <c r="D25" s="116"/>
      <c r="G25" s="8">
        <v>45017</v>
      </c>
      <c r="H25" s="94" t="s">
        <v>271</v>
      </c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40" t="s">
        <v>288</v>
      </c>
      <c r="Z25" s="141"/>
      <c r="AA25" s="141"/>
      <c r="AB25" s="141"/>
      <c r="AC25" s="142"/>
    </row>
    <row r="26" spans="2:29">
      <c r="B26" s="9" t="s">
        <v>171</v>
      </c>
      <c r="C26" s="136">
        <f>'Financial Model'!Z68</f>
        <v>2636</v>
      </c>
      <c r="D26" s="137"/>
      <c r="G26" s="9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273</v>
      </c>
      <c r="Z26" s="34"/>
      <c r="AA26" s="34"/>
      <c r="AB26" s="34"/>
      <c r="AC26" s="35"/>
    </row>
    <row r="27" spans="2:29">
      <c r="B27" s="9"/>
      <c r="C27" s="117"/>
      <c r="D27" s="116"/>
      <c r="G27" s="8">
        <v>45017</v>
      </c>
      <c r="H27" s="100" t="s">
        <v>268</v>
      </c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7" t="s">
        <v>266</v>
      </c>
      <c r="U27" s="34"/>
      <c r="V27" s="34"/>
      <c r="W27" s="35"/>
      <c r="Y27" s="101" t="s">
        <v>274</v>
      </c>
      <c r="Z27" s="34"/>
      <c r="AA27" s="34"/>
      <c r="AB27" s="34"/>
      <c r="AC27" s="35"/>
    </row>
    <row r="28" spans="2:29">
      <c r="B28" s="9" t="s">
        <v>258</v>
      </c>
      <c r="C28" s="115">
        <f>+'Order &amp; Backlog'!$Z$3</f>
        <v>2180</v>
      </c>
      <c r="D28" s="116"/>
      <c r="G28" s="9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101" t="s">
        <v>275</v>
      </c>
      <c r="Z28" s="34"/>
      <c r="AA28" s="34"/>
      <c r="AB28" s="34"/>
      <c r="AC28" s="35"/>
    </row>
    <row r="29" spans="2:29">
      <c r="B29" s="9" t="s">
        <v>259</v>
      </c>
      <c r="C29" s="115">
        <f>'Order &amp; Backlog'!Z21</f>
        <v>381</v>
      </c>
      <c r="D29" s="116"/>
      <c r="G29" s="8">
        <v>44927</v>
      </c>
      <c r="H29" s="96" t="s">
        <v>265</v>
      </c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34"/>
      <c r="AA29" s="34"/>
      <c r="AB29" s="34"/>
      <c r="AC29" s="35"/>
    </row>
    <row r="30" spans="2:29">
      <c r="B30" s="9" t="s">
        <v>210</v>
      </c>
      <c r="C30" s="117">
        <f>'Financial Model'!AA43</f>
        <v>25</v>
      </c>
      <c r="D30" s="116"/>
      <c r="G30" s="9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276</v>
      </c>
      <c r="Z30" s="34"/>
      <c r="AA30" s="34"/>
      <c r="AB30" s="34"/>
      <c r="AC30" s="35"/>
    </row>
    <row r="31" spans="2:29">
      <c r="B31" s="9" t="s">
        <v>260</v>
      </c>
      <c r="C31" s="118">
        <v>36708</v>
      </c>
      <c r="D31" s="119"/>
      <c r="G31" s="8">
        <v>44896</v>
      </c>
      <c r="H31" s="94" t="s">
        <v>263</v>
      </c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2" t="s">
        <v>277</v>
      </c>
      <c r="Z31" s="34"/>
      <c r="AA31" s="34"/>
      <c r="AB31" s="34"/>
      <c r="AC31" s="35"/>
    </row>
    <row r="32" spans="2:29">
      <c r="B32" s="9"/>
      <c r="C32" s="117"/>
      <c r="D32" s="116"/>
      <c r="G32" s="9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34"/>
      <c r="AA32" s="34"/>
      <c r="AB32" s="34"/>
      <c r="AC32" s="35"/>
    </row>
    <row r="33" spans="2:29">
      <c r="B33" s="9" t="s">
        <v>23</v>
      </c>
      <c r="C33" s="28" t="s">
        <v>308</v>
      </c>
      <c r="D33" s="29">
        <v>45419</v>
      </c>
      <c r="G33" s="8">
        <v>44866</v>
      </c>
      <c r="H33" s="6" t="s">
        <v>261</v>
      </c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06" t="s">
        <v>299</v>
      </c>
      <c r="Z33" s="107"/>
      <c r="AA33" s="107"/>
      <c r="AB33" s="107"/>
      <c r="AC33" s="108"/>
    </row>
    <row r="34" spans="2:29">
      <c r="B34" s="10" t="s">
        <v>24</v>
      </c>
      <c r="C34" s="130" t="s">
        <v>31</v>
      </c>
      <c r="D34" s="131"/>
      <c r="G34" s="9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101" t="s">
        <v>278</v>
      </c>
      <c r="Z34" s="34"/>
      <c r="AA34" s="34"/>
      <c r="AB34" s="34"/>
      <c r="AC34" s="35"/>
    </row>
    <row r="35" spans="2:29">
      <c r="G35" s="8">
        <v>44835</v>
      </c>
      <c r="H35" s="6" t="s">
        <v>252</v>
      </c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2" t="s">
        <v>279</v>
      </c>
      <c r="Z35" s="34"/>
      <c r="AA35" s="34"/>
      <c r="AB35" s="34"/>
      <c r="AC35" s="35"/>
    </row>
    <row r="36" spans="2:29">
      <c r="G36" s="9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34"/>
      <c r="AA36" s="34"/>
      <c r="AB36" s="34"/>
      <c r="AC36" s="35"/>
    </row>
    <row r="37" spans="2:29">
      <c r="B37" s="122" t="s">
        <v>25</v>
      </c>
      <c r="C37" s="123"/>
      <c r="D37" s="124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22" t="s">
        <v>158</v>
      </c>
      <c r="U37" s="123"/>
      <c r="V37" s="123"/>
      <c r="W37" s="124"/>
      <c r="Y37" s="39" t="s">
        <v>280</v>
      </c>
      <c r="Z37" s="34"/>
      <c r="AA37" s="34"/>
      <c r="AB37" s="34"/>
      <c r="AC37" s="35"/>
    </row>
    <row r="38" spans="2:29">
      <c r="B38" s="9" t="s">
        <v>26</v>
      </c>
      <c r="C38" s="132">
        <f>C6/'Financial Model'!AA123</f>
        <v>6.2876718272359708</v>
      </c>
      <c r="D38" s="133"/>
      <c r="G38" s="8">
        <v>44835</v>
      </c>
      <c r="H38" s="6" t="s">
        <v>11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301</v>
      </c>
      <c r="U38" s="34"/>
      <c r="V38" s="34"/>
      <c r="W38" s="35"/>
      <c r="Y38" s="101" t="s">
        <v>281</v>
      </c>
      <c r="Z38" s="34"/>
      <c r="AA38" s="34"/>
      <c r="AB38" s="34"/>
      <c r="AC38" s="35"/>
    </row>
    <row r="39" spans="2:29">
      <c r="B39" s="9" t="s">
        <v>27</v>
      </c>
      <c r="C39" s="132">
        <f>+C8/SUM('Financial Model'!X4:AA4)</f>
        <v>10.347262400605832</v>
      </c>
      <c r="D39" s="133"/>
      <c r="G39" s="9"/>
      <c r="H39" s="7" t="s">
        <v>12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302</v>
      </c>
      <c r="U39" s="34"/>
      <c r="V39" s="34"/>
      <c r="W39" s="35"/>
      <c r="Y39" s="39"/>
      <c r="Z39" s="34"/>
      <c r="AA39" s="34"/>
      <c r="AB39" s="34"/>
      <c r="AC39" s="35"/>
    </row>
    <row r="40" spans="2:29">
      <c r="B40" s="10" t="s">
        <v>28</v>
      </c>
      <c r="C40" s="128">
        <f>C6/SUM('Financial Model'!X26:AA26)</f>
        <v>72.595764705882345</v>
      </c>
      <c r="D40" s="129"/>
      <c r="G40" s="9"/>
      <c r="H40" s="7" t="s">
        <v>13</v>
      </c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282</v>
      </c>
      <c r="Z40" s="34"/>
      <c r="AA40" s="34"/>
      <c r="AB40" s="34"/>
      <c r="AC40" s="35"/>
    </row>
    <row r="41" spans="2:29">
      <c r="G41" s="9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  <c r="Y41" s="102" t="s">
        <v>283</v>
      </c>
      <c r="Z41" s="34"/>
      <c r="AA41" s="34"/>
      <c r="AB41" s="34"/>
      <c r="AC41" s="35"/>
    </row>
    <row r="42" spans="2:29">
      <c r="G42" s="8">
        <v>44835</v>
      </c>
      <c r="H42" s="6" t="s">
        <v>29</v>
      </c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34"/>
      <c r="AA42" s="34"/>
      <c r="AB42" s="34"/>
      <c r="AC42" s="35"/>
    </row>
    <row r="43" spans="2:29">
      <c r="B43" s="122" t="s">
        <v>245</v>
      </c>
      <c r="C43" s="123"/>
      <c r="D43" s="124"/>
      <c r="G43" s="9"/>
      <c r="H43" s="7" t="s">
        <v>30</v>
      </c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39" t="s">
        <v>159</v>
      </c>
      <c r="U43" s="34"/>
      <c r="V43" s="34"/>
      <c r="W43" s="35"/>
      <c r="Y43" s="39" t="s">
        <v>284</v>
      </c>
      <c r="Z43" s="34"/>
      <c r="AA43" s="34"/>
      <c r="AB43" s="34"/>
      <c r="AC43" s="35"/>
    </row>
    <row r="44" spans="2:29">
      <c r="B44" s="111" t="s">
        <v>246</v>
      </c>
      <c r="C44" s="112"/>
      <c r="D44" s="48" t="s">
        <v>31</v>
      </c>
      <c r="G44" s="9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2" t="s">
        <v>285</v>
      </c>
      <c r="Z44" s="34"/>
      <c r="AA44" s="34"/>
      <c r="AB44" s="34"/>
      <c r="AC44" s="35"/>
    </row>
    <row r="45" spans="2:29">
      <c r="B45" s="111" t="s">
        <v>247</v>
      </c>
      <c r="C45" s="112"/>
      <c r="D45" s="48" t="s">
        <v>31</v>
      </c>
      <c r="G45" s="9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5"/>
      <c r="T45" s="41" t="s">
        <v>161</v>
      </c>
      <c r="U45" s="34"/>
      <c r="V45" s="34"/>
      <c r="W45" s="35"/>
      <c r="Y45" s="101" t="s">
        <v>286</v>
      </c>
      <c r="Z45" s="34"/>
      <c r="AA45" s="34"/>
      <c r="AB45" s="34"/>
      <c r="AC45" s="35"/>
    </row>
    <row r="46" spans="2:29">
      <c r="B46" s="111"/>
      <c r="C46" s="112"/>
      <c r="D46" s="85" t="s">
        <v>31</v>
      </c>
      <c r="G46" s="8">
        <v>44805</v>
      </c>
      <c r="H46" s="6" t="s">
        <v>187</v>
      </c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34"/>
      <c r="AA46" s="34"/>
      <c r="AB46" s="34"/>
      <c r="AC46" s="35"/>
    </row>
    <row r="47" spans="2:29">
      <c r="B47" s="111"/>
      <c r="C47" s="112"/>
      <c r="D47" s="85" t="s">
        <v>31</v>
      </c>
      <c r="G47" s="9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39" t="s">
        <v>287</v>
      </c>
      <c r="Z47" s="34"/>
      <c r="AA47" s="34"/>
      <c r="AB47" s="34"/>
      <c r="AC47" s="35"/>
    </row>
    <row r="48" spans="2:29">
      <c r="B48" s="113"/>
      <c r="C48" s="114"/>
      <c r="D48" s="86" t="s">
        <v>31</v>
      </c>
      <c r="G48" s="9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5"/>
      <c r="T48" s="57" t="s">
        <v>200</v>
      </c>
      <c r="U48" s="34"/>
      <c r="V48" s="34"/>
      <c r="W48" s="35"/>
      <c r="Y48" s="102" t="s">
        <v>289</v>
      </c>
      <c r="Z48" s="34"/>
      <c r="AA48" s="34"/>
      <c r="AB48" s="34"/>
      <c r="AC48" s="35"/>
    </row>
    <row r="49" spans="7:29">
      <c r="G49" s="8">
        <v>44805</v>
      </c>
      <c r="H49" s="6" t="s">
        <v>195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5" t="s">
        <v>264</v>
      </c>
      <c r="U49" s="32"/>
      <c r="V49" s="32"/>
      <c r="W49" s="58" t="s">
        <v>31</v>
      </c>
      <c r="Y49" s="39"/>
      <c r="Z49" s="34"/>
      <c r="AA49" s="34"/>
      <c r="AB49" s="34"/>
      <c r="AC49" s="35"/>
    </row>
    <row r="50" spans="7:29">
      <c r="G50" s="9"/>
      <c r="H50" s="7" t="s">
        <v>192</v>
      </c>
      <c r="I50" s="34"/>
      <c r="J50" s="34"/>
      <c r="K50" s="34"/>
      <c r="L50" s="34"/>
      <c r="M50" s="34"/>
      <c r="N50" s="34"/>
      <c r="O50" s="34"/>
      <c r="P50" s="34"/>
      <c r="Q50" s="34"/>
      <c r="R50" s="35"/>
      <c r="Y50" s="39" t="s">
        <v>290</v>
      </c>
      <c r="Z50" s="34"/>
      <c r="AA50" s="34"/>
      <c r="AB50" s="34"/>
      <c r="AC50" s="35"/>
    </row>
    <row r="51" spans="7:29">
      <c r="G51" s="9"/>
      <c r="H51" s="7" t="s">
        <v>193</v>
      </c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2" t="s">
        <v>291</v>
      </c>
      <c r="Z51" s="34"/>
      <c r="AA51" s="34"/>
      <c r="AB51" s="34"/>
      <c r="AC51" s="35"/>
    </row>
    <row r="52" spans="7:29">
      <c r="G52" s="9"/>
      <c r="H52" s="7" t="s">
        <v>191</v>
      </c>
      <c r="I52" s="34"/>
      <c r="J52" s="34"/>
      <c r="K52" s="34"/>
      <c r="L52" s="34"/>
      <c r="M52" s="34"/>
      <c r="N52" s="34"/>
      <c r="O52" s="34"/>
      <c r="P52" s="34"/>
      <c r="Q52" s="34"/>
      <c r="R52" s="48" t="s">
        <v>194</v>
      </c>
      <c r="Y52" s="39"/>
      <c r="Z52" s="34"/>
      <c r="AA52" s="34"/>
      <c r="AB52" s="34"/>
      <c r="AC52" s="35"/>
    </row>
    <row r="53" spans="7:29">
      <c r="G53" s="9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39" t="s">
        <v>292</v>
      </c>
      <c r="Z53" s="34"/>
      <c r="AA53" s="34"/>
      <c r="AB53" s="34"/>
      <c r="AC53" s="35"/>
    </row>
    <row r="54" spans="7:29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02" t="s">
        <v>293</v>
      </c>
      <c r="Z54" s="34"/>
      <c r="AA54" s="34"/>
      <c r="AB54" s="34"/>
      <c r="AC54" s="35"/>
    </row>
    <row r="55" spans="7:29">
      <c r="G55" s="8">
        <v>44743</v>
      </c>
      <c r="H55" s="6" t="s">
        <v>196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  <c r="Y55" s="102" t="s">
        <v>294</v>
      </c>
      <c r="Z55" s="34"/>
      <c r="AA55" s="34"/>
      <c r="AB55" s="34"/>
      <c r="AC55" s="35"/>
    </row>
    <row r="56" spans="7:29">
      <c r="G56" s="9"/>
      <c r="H56" s="7" t="s">
        <v>197</v>
      </c>
      <c r="I56" s="34"/>
      <c r="J56" s="34"/>
      <c r="K56" s="34"/>
      <c r="L56" s="34"/>
      <c r="M56" s="34"/>
      <c r="N56" s="34"/>
      <c r="O56" s="34"/>
      <c r="P56" s="34"/>
      <c r="Q56" s="34"/>
      <c r="R56" s="35"/>
      <c r="Y56" s="39"/>
      <c r="Z56" s="34"/>
      <c r="AA56" s="34"/>
      <c r="AB56" s="34"/>
      <c r="AC56" s="35"/>
    </row>
    <row r="57" spans="7:29">
      <c r="G57" s="9"/>
      <c r="H57" s="47" t="s">
        <v>198</v>
      </c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103"/>
      <c r="Z57" s="104"/>
      <c r="AA57" s="104"/>
      <c r="AB57" s="104"/>
      <c r="AC57" s="105"/>
    </row>
    <row r="58" spans="7:29">
      <c r="G58" s="9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125" t="s">
        <v>295</v>
      </c>
      <c r="Z58" s="126"/>
      <c r="AA58" s="126"/>
      <c r="AB58" s="126"/>
      <c r="AC58" s="127"/>
    </row>
    <row r="59" spans="7:29">
      <c r="G59" s="8">
        <v>44743</v>
      </c>
      <c r="H59" s="6" t="s">
        <v>239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</row>
    <row r="60" spans="7:29">
      <c r="G60" s="9"/>
      <c r="H60" s="7" t="s">
        <v>240</v>
      </c>
      <c r="I60" s="34"/>
      <c r="J60" s="34"/>
      <c r="K60" s="34"/>
      <c r="L60" s="34"/>
      <c r="M60" s="34"/>
      <c r="N60" s="34"/>
      <c r="O60" s="34"/>
      <c r="P60" s="34"/>
      <c r="Q60" s="34"/>
      <c r="R60" s="35"/>
    </row>
    <row r="61" spans="7:29">
      <c r="G61" s="9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5"/>
    </row>
    <row r="62" spans="7:29">
      <c r="G62" s="8">
        <v>44682</v>
      </c>
      <c r="H62" s="34" t="s">
        <v>248</v>
      </c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9"/>
      <c r="H63" s="7" t="s">
        <v>249</v>
      </c>
      <c r="I63" s="34"/>
      <c r="J63" s="34"/>
      <c r="K63" s="34"/>
      <c r="L63" s="34"/>
      <c r="M63" s="34"/>
      <c r="N63" s="34"/>
      <c r="O63" s="34"/>
      <c r="P63" s="34"/>
      <c r="Q63" s="34"/>
      <c r="R63" s="48" t="s">
        <v>31</v>
      </c>
    </row>
    <row r="64" spans="7:29">
      <c r="G64" s="9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8">
        <v>43922</v>
      </c>
      <c r="H65" s="34" t="s">
        <v>164</v>
      </c>
      <c r="I65" s="34"/>
      <c r="J65" s="34"/>
      <c r="K65" s="34"/>
      <c r="L65" s="34"/>
      <c r="M65" s="34"/>
      <c r="N65" s="34"/>
      <c r="O65" s="34"/>
      <c r="P65" s="34"/>
      <c r="Q65" s="34"/>
      <c r="R65" s="35"/>
    </row>
    <row r="66" spans="7:18">
      <c r="G66" s="9"/>
      <c r="H66" s="7" t="s">
        <v>169</v>
      </c>
      <c r="I66" s="34"/>
      <c r="J66" s="34"/>
      <c r="K66" s="34"/>
      <c r="L66" s="34"/>
      <c r="M66" s="34"/>
      <c r="N66" s="34"/>
      <c r="O66" s="34"/>
      <c r="P66" s="34"/>
      <c r="Q66" s="34"/>
      <c r="R66" s="35"/>
    </row>
    <row r="67" spans="7:18">
      <c r="G67" s="9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48" t="s">
        <v>31</v>
      </c>
    </row>
    <row r="68" spans="7:18">
      <c r="G68" s="9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5"/>
    </row>
    <row r="69" spans="7:18">
      <c r="G69" s="8">
        <v>43770</v>
      </c>
      <c r="H69" s="34" t="s">
        <v>167</v>
      </c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9"/>
      <c r="H70" s="47" t="s">
        <v>168</v>
      </c>
      <c r="I70" s="34"/>
      <c r="J70" s="34"/>
      <c r="K70" s="34"/>
      <c r="L70" s="34"/>
      <c r="M70" s="34"/>
      <c r="N70" s="34"/>
      <c r="O70" s="34"/>
      <c r="P70" s="34"/>
      <c r="Q70" s="34"/>
      <c r="R70" s="35"/>
    </row>
    <row r="71" spans="7:18">
      <c r="G71" s="9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5"/>
    </row>
    <row r="72" spans="7:18">
      <c r="G72" s="8">
        <v>43739</v>
      </c>
      <c r="H72" s="6" t="s">
        <v>244</v>
      </c>
      <c r="I72" s="34"/>
      <c r="J72" s="34"/>
      <c r="K72" s="34"/>
      <c r="L72" s="34"/>
      <c r="M72" s="34"/>
      <c r="N72" s="34"/>
      <c r="O72" s="34"/>
      <c r="P72" s="34"/>
      <c r="Q72" s="34" t="s">
        <v>179</v>
      </c>
      <c r="R72" s="35"/>
    </row>
    <row r="73" spans="7:18">
      <c r="G73" s="9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5"/>
    </row>
    <row r="74" spans="7:18">
      <c r="G74" s="9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5"/>
    </row>
    <row r="75" spans="7:18">
      <c r="G75" s="9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5"/>
    </row>
    <row r="76" spans="7:18">
      <c r="G76" s="8">
        <v>43586</v>
      </c>
      <c r="H76" s="34" t="s">
        <v>166</v>
      </c>
      <c r="I76" s="34"/>
      <c r="J76" s="34"/>
      <c r="K76" s="34"/>
      <c r="L76" s="34"/>
      <c r="M76" s="34"/>
      <c r="N76" s="34"/>
      <c r="O76" s="34"/>
      <c r="P76" s="34"/>
      <c r="Q76" s="34"/>
      <c r="R76" s="35"/>
    </row>
    <row r="77" spans="7:18">
      <c r="G77" s="9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5"/>
    </row>
    <row r="78" spans="7:18">
      <c r="G78" s="8">
        <v>43282</v>
      </c>
      <c r="H78" s="34" t="s">
        <v>162</v>
      </c>
      <c r="I78" s="34"/>
      <c r="J78" s="34"/>
      <c r="K78" s="34"/>
      <c r="L78" s="34"/>
      <c r="M78" s="34"/>
      <c r="N78" s="34"/>
      <c r="O78" s="34"/>
      <c r="P78" s="34"/>
      <c r="Q78" s="34"/>
      <c r="R78" s="35"/>
    </row>
    <row r="79" spans="7:18">
      <c r="G79" s="9"/>
      <c r="H79" s="7" t="s">
        <v>163</v>
      </c>
      <c r="I79" s="34"/>
      <c r="J79" s="34"/>
      <c r="K79" s="34"/>
      <c r="L79" s="34"/>
      <c r="M79" s="34"/>
      <c r="N79" s="34"/>
      <c r="O79" s="34"/>
      <c r="P79" s="34"/>
      <c r="Q79" s="34"/>
      <c r="R79" s="35"/>
    </row>
    <row r="80" spans="7:18">
      <c r="G80" s="9"/>
      <c r="H80" s="7" t="s">
        <v>165</v>
      </c>
      <c r="I80" s="34"/>
      <c r="J80" s="34"/>
      <c r="K80" s="34"/>
      <c r="L80" s="34"/>
      <c r="M80" s="34"/>
      <c r="N80" s="34"/>
      <c r="O80" s="34"/>
      <c r="P80" s="34"/>
      <c r="Q80" s="34"/>
      <c r="R80" s="35"/>
    </row>
    <row r="81" spans="7:18">
      <c r="G81" s="9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5"/>
    </row>
    <row r="82" spans="7:18">
      <c r="G82" s="87">
        <v>42552</v>
      </c>
      <c r="H82" s="51" t="s">
        <v>238</v>
      </c>
      <c r="I82" s="32"/>
      <c r="J82" s="32"/>
      <c r="K82" s="32"/>
      <c r="L82" s="32"/>
      <c r="M82" s="32"/>
      <c r="N82" s="32"/>
      <c r="O82" s="32"/>
      <c r="P82" s="32"/>
      <c r="Q82" s="32"/>
      <c r="R82" s="33"/>
    </row>
  </sheetData>
  <mergeCells count="51"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Z19:AA19"/>
    <mergeCell ref="AB19:AC19"/>
    <mergeCell ref="Y25:AC25"/>
    <mergeCell ref="Y58:AC58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5:D25"/>
    <mergeCell ref="B44:C44"/>
    <mergeCell ref="Z13:AA13"/>
    <mergeCell ref="AB13:AC13"/>
    <mergeCell ref="Y12:AC12"/>
    <mergeCell ref="Z14:AA14"/>
    <mergeCell ref="Z15:AA15"/>
    <mergeCell ref="AB14:AC14"/>
    <mergeCell ref="AB15:AC15"/>
    <mergeCell ref="AB16:AC16"/>
    <mergeCell ref="AB17:AC17"/>
    <mergeCell ref="AB18:AC18"/>
    <mergeCell ref="B45:C45"/>
    <mergeCell ref="B46:C46"/>
    <mergeCell ref="B47:C47"/>
    <mergeCell ref="B48:C48"/>
    <mergeCell ref="C29:D29"/>
    <mergeCell ref="C30:D30"/>
    <mergeCell ref="C31:D31"/>
  </mergeCells>
  <hyperlinks>
    <hyperlink ref="H38" r:id="rId1" xr:uid="{0E1650AB-35EE-47C2-9B99-22A7BB88CC6F}"/>
    <hyperlink ref="H42" r:id="rId2" xr:uid="{64917365-2EAB-45F1-BFD3-E1E4F5A494BB}"/>
    <hyperlink ref="C34:D34" r:id="rId3" display="Link" xr:uid="{11C3F337-5FA5-4654-84A9-81E0FD7B340B}"/>
    <hyperlink ref="R67" r:id="rId4" location="Boeing_Embraer_-_Defense" xr:uid="{CC492105-8696-4FC6-849B-A673602C4CB8}"/>
    <hyperlink ref="H46" r:id="rId5" xr:uid="{E8520AE3-EE90-4F9C-82B7-9DC79CF177B0}"/>
    <hyperlink ref="H49" r:id="rId6" display="L3Harris &amp; Embraer to develop new agile tanker varient of KC-390 to support USAF Operational Imperatives" xr:uid="{51AAA14D-A039-4171-BC04-5AAB9894A308}"/>
    <hyperlink ref="R52" r:id="rId7" display="Link" xr:uid="{AE9B4E32-1957-4A54-8E54-10A62C8F25C4}"/>
    <hyperlink ref="H55" r:id="rId8" display="Reuters report $ERJ expected to select engine in Q4 for potential turboprop launch in 2023" xr:uid="{3D245668-921A-4888-B384-DE0FC15EB559}"/>
    <hyperlink ref="W49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59" r:id="rId12" xr:uid="{3143C16C-C4FE-C24A-A852-CE844A7EAA94}"/>
    <hyperlink ref="H72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63" r:id="rId16" xr:uid="{A3EFD621-318B-6143-AEF4-A74D7A31D835}"/>
    <hyperlink ref="H35" r:id="rId17" xr:uid="{78DCAE8D-F9F2-4AFF-AEAC-B88136D9C452}"/>
    <hyperlink ref="H33" r:id="rId18" xr:uid="{3999C1A1-07EF-48B9-810B-2F4E5BB942AE}"/>
    <hyperlink ref="H31" r:id="rId19" xr:uid="{69C93ABC-34D8-0F45-AA69-CEEFC27F1A39}"/>
    <hyperlink ref="H29" r:id="rId20" xr:uid="{6C54B13E-8F7B-4DCC-9E6A-C54F18CCE658}"/>
    <hyperlink ref="H27" r:id="rId21" display="Embraer announce 2024 launch for the E-Jet P2F (cargo conversion) programme" xr:uid="{B3E5B1EC-A783-473C-B70D-A70E417CF572}"/>
    <hyperlink ref="H25" r:id="rId22" xr:uid="{8C20766F-7147-41A6-A699-7D50EF5D73DA}"/>
    <hyperlink ref="H23" r:id="rId23" xr:uid="{56959BC1-F64E-43D0-A4E0-57BAD8FCBCB7}"/>
    <hyperlink ref="Y25:AC25" r:id="rId24" display="KC-390 Potential Buyers" xr:uid="{97B87E97-AF36-4B57-991B-B88C1F014D3C}"/>
    <hyperlink ref="H17" r:id="rId25" xr:uid="{84A4CBC1-0653-495A-8986-5434F4F936B2}"/>
    <hyperlink ref="H19" r:id="rId26" xr:uid="{7B01ED77-0E0F-4A8F-9A90-ADADF2B221C0}"/>
    <hyperlink ref="H21" r:id="rId27" xr:uid="{ABF212CC-9083-4443-9432-F7D8F2F254A7}"/>
    <hyperlink ref="H15" r:id="rId28" xr:uid="{689458CC-3F8D-48D3-BFB6-9021D5C41BFE}"/>
    <hyperlink ref="H13" r:id="rId29" display="E2 Jets are approved for ETOPS-120 flight operations" xr:uid="{AFE0E501-14CD-4D1A-91DD-7F4349F2F287}"/>
    <hyperlink ref="H11" r:id="rId30" xr:uid="{C86C50C0-49BF-42B4-ABB6-111374E16D26}"/>
    <hyperlink ref="H9" r:id="rId31" display="Rumours that $ERJ wish to develop a competitor to A320/B737 series of aircraft within the next decade" xr:uid="{F075E770-E613-4A93-8C01-FCD751972BCD}"/>
    <hyperlink ref="H7" r:id="rId32" xr:uid="{922CF349-49E0-4AFB-A330-58034F640FB7}"/>
  </hyperlinks>
  <pageMargins left="0.7" right="0.7" top="0.75" bottom="0.75" header="0.3" footer="0.3"/>
  <pageSetup paperSize="256" orientation="portrait" horizontalDpi="203" verticalDpi="203" r:id="rId33"/>
  <ignoredErrors>
    <ignoredError sqref="C39" formulaRange="1"/>
  </ignoredErrors>
  <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U148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7" sqref="B27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7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269</v>
      </c>
      <c r="X1" s="23" t="s">
        <v>270</v>
      </c>
      <c r="Y1" s="23" t="s">
        <v>300</v>
      </c>
      <c r="Z1" s="23" t="s">
        <v>304</v>
      </c>
      <c r="AA1" s="23" t="s">
        <v>308</v>
      </c>
      <c r="AB1" s="14" t="s">
        <v>309</v>
      </c>
      <c r="AD1" s="14" t="s">
        <v>251</v>
      </c>
      <c r="AE1" s="23" t="s">
        <v>250</v>
      </c>
      <c r="AF1" s="14" t="s">
        <v>216</v>
      </c>
      <c r="AG1" s="23" t="s">
        <v>207</v>
      </c>
      <c r="AH1" s="14" t="s">
        <v>77</v>
      </c>
      <c r="AI1" s="23" t="s">
        <v>78</v>
      </c>
      <c r="AJ1" s="14" t="s">
        <v>79</v>
      </c>
      <c r="AK1" s="23" t="s">
        <v>80</v>
      </c>
      <c r="AL1" s="23" t="s">
        <v>81</v>
      </c>
      <c r="AM1" s="23" t="s">
        <v>123</v>
      </c>
      <c r="AN1" s="14" t="s">
        <v>124</v>
      </c>
      <c r="AO1" s="14" t="s">
        <v>125</v>
      </c>
      <c r="AP1" s="14" t="s">
        <v>126</v>
      </c>
      <c r="AQ1" s="14" t="s">
        <v>127</v>
      </c>
      <c r="AR1" s="14" t="s">
        <v>128</v>
      </c>
      <c r="AS1" s="14" t="s">
        <v>129</v>
      </c>
      <c r="AT1" s="14" t="s">
        <v>130</v>
      </c>
      <c r="AU1" s="14" t="s">
        <v>131</v>
      </c>
    </row>
    <row r="2" spans="2:47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Z2" s="21">
        <v>45291</v>
      </c>
      <c r="AA2" s="21">
        <v>45382</v>
      </c>
      <c r="AD2" s="21">
        <v>42004</v>
      </c>
      <c r="AE2" s="21">
        <v>42369</v>
      </c>
      <c r="AF2" s="21">
        <v>42735</v>
      </c>
      <c r="AG2" s="21">
        <v>43100</v>
      </c>
      <c r="AH2" s="21">
        <v>43465</v>
      </c>
      <c r="AI2" s="21">
        <v>43830</v>
      </c>
      <c r="AJ2" s="21">
        <v>44196</v>
      </c>
      <c r="AK2" s="21">
        <v>44561</v>
      </c>
      <c r="AL2" s="21">
        <f>V2</f>
        <v>44561</v>
      </c>
      <c r="AM2" s="21">
        <f>+Z2</f>
        <v>45291</v>
      </c>
    </row>
    <row r="3" spans="2:47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8">
        <v>44995</v>
      </c>
      <c r="W3" s="98">
        <v>45050</v>
      </c>
      <c r="X3" s="98">
        <v>45152</v>
      </c>
      <c r="Y3" s="98">
        <v>45236</v>
      </c>
      <c r="Z3" s="98">
        <v>45369</v>
      </c>
      <c r="AA3" s="98">
        <v>45419</v>
      </c>
      <c r="AE3" s="22">
        <v>42066</v>
      </c>
      <c r="AG3" s="22">
        <v>43167</v>
      </c>
      <c r="AI3" s="22">
        <v>43916</v>
      </c>
      <c r="AK3" s="22">
        <v>44629</v>
      </c>
      <c r="AL3" s="98">
        <f>V3</f>
        <v>44995</v>
      </c>
      <c r="AM3" s="98">
        <f>+Z3</f>
        <v>45369</v>
      </c>
    </row>
    <row r="4" spans="2:47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Z4" s="49">
        <v>751.1</v>
      </c>
      <c r="AA4" s="49">
        <v>200.8</v>
      </c>
      <c r="AD4" s="49">
        <v>3163.3</v>
      </c>
      <c r="AE4" s="49">
        <v>3348.7</v>
      </c>
      <c r="AF4" s="49">
        <v>3527</v>
      </c>
      <c r="AG4" s="49">
        <v>3371.8</v>
      </c>
      <c r="AH4" s="49">
        <v>2358.3000000000002</v>
      </c>
      <c r="AI4" s="49">
        <v>2234.5</v>
      </c>
      <c r="AJ4" s="49">
        <v>1114.4000000000001</v>
      </c>
      <c r="AK4" s="49">
        <v>1316.4</v>
      </c>
      <c r="AL4" s="49">
        <f t="shared" ref="AL4:AL10" si="0">SUM(S4:V4)</f>
        <v>1136.0999999999999</v>
      </c>
      <c r="AM4" s="49">
        <f>+SUM(W4:Z4)</f>
        <v>1846.6999999999998</v>
      </c>
    </row>
    <row r="5" spans="2:47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Z5" s="49">
        <v>603.29999999999995</v>
      </c>
      <c r="AA5" s="49">
        <v>239.6</v>
      </c>
      <c r="AD5" s="49">
        <v>1456.4</v>
      </c>
      <c r="AE5" s="49">
        <v>811.1</v>
      </c>
      <c r="AF5" s="49">
        <v>1730.5</v>
      </c>
      <c r="AG5" s="49">
        <v>1484.8</v>
      </c>
      <c r="AH5" s="49">
        <v>1104.3</v>
      </c>
      <c r="AI5" s="49">
        <v>1397</v>
      </c>
      <c r="AJ5" s="49">
        <v>1071.5</v>
      </c>
      <c r="AK5" s="49">
        <v>1130.0999999999999</v>
      </c>
      <c r="AL5" s="49">
        <f t="shared" si="0"/>
        <v>1083.6999999999998</v>
      </c>
      <c r="AM5" s="49">
        <f t="shared" ref="AM5:AM8" si="1">+SUM(W5:Z5)</f>
        <v>1408.3</v>
      </c>
    </row>
    <row r="6" spans="2:47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Z6" s="49">
        <v>202.3</v>
      </c>
      <c r="AA6" s="49">
        <v>80.7</v>
      </c>
      <c r="AD6" s="49">
        <v>1591.5</v>
      </c>
      <c r="AE6" s="49">
        <v>1718.6</v>
      </c>
      <c r="AF6" s="49">
        <v>932.7</v>
      </c>
      <c r="AG6" s="49">
        <v>950.7</v>
      </c>
      <c r="AH6" s="49">
        <v>612.1</v>
      </c>
      <c r="AI6" s="49">
        <v>775.3</v>
      </c>
      <c r="AJ6" s="49">
        <v>653.9</v>
      </c>
      <c r="AK6" s="49">
        <v>594.4</v>
      </c>
      <c r="AL6" s="49">
        <f t="shared" si="0"/>
        <v>411.09999999999997</v>
      </c>
      <c r="AM6" s="49">
        <f t="shared" si="1"/>
        <v>515.5</v>
      </c>
    </row>
    <row r="7" spans="2:47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Z7" s="49">
        <v>385.8</v>
      </c>
      <c r="AA7" s="49">
        <v>366.4</v>
      </c>
      <c r="AD7" s="49">
        <v>0</v>
      </c>
      <c r="AE7" s="49">
        <v>0</v>
      </c>
      <c r="AF7" s="49">
        <v>0</v>
      </c>
      <c r="AG7" s="49">
        <v>0</v>
      </c>
      <c r="AH7" s="49">
        <v>980.8</v>
      </c>
      <c r="AI7" s="49">
        <v>1046.7</v>
      </c>
      <c r="AJ7" s="49">
        <v>920</v>
      </c>
      <c r="AK7" s="49">
        <v>1132.2</v>
      </c>
      <c r="AL7" s="49">
        <f t="shared" si="0"/>
        <v>1193.6999999999998</v>
      </c>
      <c r="AM7" s="49">
        <f t="shared" si="1"/>
        <v>1417.5</v>
      </c>
    </row>
    <row r="8" spans="2:47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Z8" s="49">
        <v>32.6</v>
      </c>
      <c r="AA8" s="49">
        <v>9.1</v>
      </c>
      <c r="AD8" s="49">
        <v>77.599999999999994</v>
      </c>
      <c r="AE8" s="49">
        <v>49.7</v>
      </c>
      <c r="AF8" s="49">
        <v>27.3</v>
      </c>
      <c r="AG8" s="49">
        <v>32</v>
      </c>
      <c r="AH8" s="49">
        <v>15.6</v>
      </c>
      <c r="AI8" s="49">
        <v>9.1</v>
      </c>
      <c r="AJ8" s="49">
        <v>11.3</v>
      </c>
      <c r="AK8" s="49">
        <v>24.1</v>
      </c>
      <c r="AL8" s="49">
        <f t="shared" si="0"/>
        <v>25.5</v>
      </c>
      <c r="AM8" s="49">
        <f t="shared" si="1"/>
        <v>80.5</v>
      </c>
    </row>
    <row r="9" spans="2:47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2">SUM(X4:X8)</f>
        <v>1292.3</v>
      </c>
      <c r="Y9" s="25">
        <f t="shared" si="2"/>
        <v>1284.4000000000001</v>
      </c>
      <c r="Z9" s="25">
        <f>SUM(Z4:Z8)</f>
        <v>1975.1</v>
      </c>
      <c r="AA9" s="25">
        <f>SUM(AA4:AA8)</f>
        <v>896.6</v>
      </c>
      <c r="AD9" s="25">
        <v>6288.8</v>
      </c>
      <c r="AE9" s="25">
        <v>5928.1</v>
      </c>
      <c r="AF9" s="25">
        <v>6217.5</v>
      </c>
      <c r="AG9" s="25">
        <v>5839.3</v>
      </c>
      <c r="AH9" s="25">
        <v>5071.1000000000004</v>
      </c>
      <c r="AI9" s="25">
        <v>5462.6</v>
      </c>
      <c r="AJ9" s="25">
        <v>3771.1</v>
      </c>
      <c r="AK9" s="25">
        <v>4197.2</v>
      </c>
      <c r="AL9" s="25">
        <f t="shared" si="0"/>
        <v>4540.3999999999996</v>
      </c>
      <c r="AM9" s="25">
        <f>SUM(AM4:AM8)</f>
        <v>5268.5</v>
      </c>
    </row>
    <row r="10" spans="2:47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>
        <v>1610.8</v>
      </c>
      <c r="W10" s="11">
        <v>603</v>
      </c>
      <c r="X10" s="11">
        <v>1069</v>
      </c>
      <c r="Y10" s="3">
        <v>1051.3</v>
      </c>
      <c r="Z10" s="11">
        <v>1635.6</v>
      </c>
      <c r="AA10" s="3">
        <v>727.9</v>
      </c>
      <c r="AD10" s="11">
        <v>5038.3</v>
      </c>
      <c r="AE10" s="11">
        <v>4816.8</v>
      </c>
      <c r="AF10" s="11">
        <v>4980.7</v>
      </c>
      <c r="AG10" s="11">
        <v>4773.3999999999996</v>
      </c>
      <c r="AH10" s="11">
        <v>4303.1000000000004</v>
      </c>
      <c r="AI10" s="11">
        <v>4667.1000000000004</v>
      </c>
      <c r="AJ10" s="11">
        <v>3293.5</v>
      </c>
      <c r="AK10" s="11">
        <v>3537.6</v>
      </c>
      <c r="AL10" s="11">
        <f t="shared" si="0"/>
        <v>3628.2</v>
      </c>
      <c r="AM10" s="11">
        <f>+SUM(W10:Z10)</f>
        <v>4358.8999999999996</v>
      </c>
    </row>
    <row r="11" spans="2:47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3">F9-F10</f>
        <v>261.39999999999986</v>
      </c>
      <c r="G11" s="25">
        <f t="shared" si="3"/>
        <v>163.89999999999998</v>
      </c>
      <c r="H11" s="25">
        <f t="shared" si="3"/>
        <v>198.60000000000014</v>
      </c>
      <c r="I11" s="25">
        <f t="shared" si="3"/>
        <v>154.39999999999986</v>
      </c>
      <c r="J11" s="25">
        <f t="shared" si="3"/>
        <v>278.59999999999991</v>
      </c>
      <c r="K11" s="25">
        <f t="shared" si="3"/>
        <v>183.99999999999994</v>
      </c>
      <c r="L11" s="25">
        <f t="shared" si="3"/>
        <v>16.400000000000091</v>
      </c>
      <c r="M11" s="25">
        <f t="shared" si="3"/>
        <v>54.800000000000068</v>
      </c>
      <c r="N11" s="25">
        <f t="shared" ref="N11:AA11" si="4">N9-N10</f>
        <v>222.40000000000009</v>
      </c>
      <c r="O11" s="25">
        <f t="shared" si="4"/>
        <v>76.399999999999977</v>
      </c>
      <c r="P11" s="25">
        <f t="shared" si="4"/>
        <v>205.70000000000005</v>
      </c>
      <c r="Q11" s="25">
        <f t="shared" si="4"/>
        <v>181.70000000000005</v>
      </c>
      <c r="R11" s="25">
        <f t="shared" si="4"/>
        <v>195.79999999999995</v>
      </c>
      <c r="S11" s="25">
        <f t="shared" si="4"/>
        <v>120.69999999999999</v>
      </c>
      <c r="T11" s="25">
        <f t="shared" si="4"/>
        <v>233.29999999999995</v>
      </c>
      <c r="U11" s="25">
        <f t="shared" si="4"/>
        <v>177.39999999999998</v>
      </c>
      <c r="V11" s="25">
        <f t="shared" si="4"/>
        <v>380.79999999999995</v>
      </c>
      <c r="W11" s="25">
        <f t="shared" si="4"/>
        <v>113.69999999999993</v>
      </c>
      <c r="X11" s="25">
        <f t="shared" si="4"/>
        <v>223.29999999999995</v>
      </c>
      <c r="Y11" s="25">
        <f t="shared" si="4"/>
        <v>233.10000000000014</v>
      </c>
      <c r="Z11" s="25">
        <f t="shared" si="4"/>
        <v>339.5</v>
      </c>
      <c r="AA11" s="25">
        <f t="shared" si="4"/>
        <v>168.70000000000005</v>
      </c>
      <c r="AD11" s="25">
        <f t="shared" ref="AD11:AI11" si="5">AD9-AD10</f>
        <v>1250.5</v>
      </c>
      <c r="AE11" s="25">
        <f t="shared" si="5"/>
        <v>1111.3000000000002</v>
      </c>
      <c r="AF11" s="25">
        <f t="shared" si="5"/>
        <v>1236.8000000000002</v>
      </c>
      <c r="AG11" s="25">
        <f t="shared" si="5"/>
        <v>1065.9000000000005</v>
      </c>
      <c r="AH11" s="25">
        <f t="shared" si="5"/>
        <v>768</v>
      </c>
      <c r="AI11" s="25">
        <f t="shared" si="5"/>
        <v>795.5</v>
      </c>
      <c r="AJ11" s="25">
        <f>AJ9-AJ10</f>
        <v>477.59999999999991</v>
      </c>
      <c r="AK11" s="25">
        <f>AK9-AK10</f>
        <v>659.59999999999991</v>
      </c>
      <c r="AL11" s="25">
        <f>AL9-AL10</f>
        <v>912.19999999999982</v>
      </c>
      <c r="AM11" s="25">
        <f>AM9-AM10</f>
        <v>909.60000000000036</v>
      </c>
    </row>
    <row r="12" spans="2:47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Z12" s="11">
        <v>52.1</v>
      </c>
      <c r="AA12" s="3">
        <v>49.8</v>
      </c>
      <c r="AD12" s="11">
        <v>207.5</v>
      </c>
      <c r="AE12" s="11">
        <v>182</v>
      </c>
      <c r="AF12" s="11">
        <v>164.3</v>
      </c>
      <c r="AG12" s="11">
        <v>179.1</v>
      </c>
      <c r="AH12" s="11">
        <v>182.6</v>
      </c>
      <c r="AI12" s="11">
        <v>190.2</v>
      </c>
      <c r="AJ12" s="11">
        <v>143.4</v>
      </c>
      <c r="AK12" s="11">
        <v>153.19999999999999</v>
      </c>
      <c r="AL12" s="3">
        <v>184.9</v>
      </c>
      <c r="AM12" s="3">
        <f>+SUM(W12:Z12)</f>
        <v>204.9</v>
      </c>
    </row>
    <row r="13" spans="2:47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Z13" s="11">
        <v>91</v>
      </c>
      <c r="AA13" s="3">
        <v>76.900000000000006</v>
      </c>
      <c r="AD13" s="11">
        <v>419.9</v>
      </c>
      <c r="AE13" s="11">
        <v>361.6</v>
      </c>
      <c r="AF13" s="11">
        <v>368.6</v>
      </c>
      <c r="AG13" s="11">
        <v>307</v>
      </c>
      <c r="AH13" s="11">
        <v>304.2</v>
      </c>
      <c r="AI13" s="11">
        <v>285.89999999999998</v>
      </c>
      <c r="AJ13" s="11">
        <v>194</v>
      </c>
      <c r="AK13" s="11">
        <v>226.4</v>
      </c>
      <c r="AL13" s="3">
        <f>SUM(S13:V13)</f>
        <v>274.39999999999998</v>
      </c>
      <c r="AM13" s="3">
        <f t="shared" ref="AM13:AM17" si="6">+SUM(W13:Z13)</f>
        <v>314.7</v>
      </c>
    </row>
    <row r="14" spans="2:47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Z14" s="11">
        <v>-1.7</v>
      </c>
      <c r="AA14" s="3">
        <v>3.3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61.8</v>
      </c>
      <c r="AK14" s="11">
        <v>-13</v>
      </c>
      <c r="AL14" s="3">
        <f>SUM(S14:V14)</f>
        <v>17.400000000000002</v>
      </c>
      <c r="AM14" s="3">
        <f t="shared" si="6"/>
        <v>-10.199999999999999</v>
      </c>
    </row>
    <row r="15" spans="2:47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Z15" s="11">
        <v>17.7</v>
      </c>
      <c r="AA15" s="3">
        <v>12.1</v>
      </c>
      <c r="AD15" s="11">
        <v>47.1</v>
      </c>
      <c r="AE15" s="11">
        <v>41.7</v>
      </c>
      <c r="AF15" s="11">
        <v>47.6</v>
      </c>
      <c r="AG15" s="11">
        <v>49.2</v>
      </c>
      <c r="AH15" s="11">
        <v>46.1</v>
      </c>
      <c r="AI15" s="11">
        <v>49.4</v>
      </c>
      <c r="AJ15" s="11">
        <v>29.8</v>
      </c>
      <c r="AK15" s="11">
        <v>43</v>
      </c>
      <c r="AL15" s="3">
        <f>SUM(S15:V15)</f>
        <v>110</v>
      </c>
      <c r="AM15" s="3">
        <f t="shared" si="6"/>
        <v>90.3</v>
      </c>
    </row>
    <row r="16" spans="2:47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Z16" s="11">
        <v>27</v>
      </c>
      <c r="AA16" s="3">
        <v>-30.2</v>
      </c>
      <c r="AD16" s="11">
        <v>-32.6</v>
      </c>
      <c r="AE16" s="11">
        <v>-194.2</v>
      </c>
      <c r="AF16" s="11">
        <v>-450</v>
      </c>
      <c r="AG16" s="11">
        <v>-202.5</v>
      </c>
      <c r="AH16" s="11">
        <v>-199.4</v>
      </c>
      <c r="AI16" s="11">
        <v>-346.8</v>
      </c>
      <c r="AJ16" s="11">
        <v>-374.7</v>
      </c>
      <c r="AK16" s="11">
        <v>-49.8</v>
      </c>
      <c r="AL16" s="3">
        <v>-444.5</v>
      </c>
      <c r="AM16" s="3">
        <f t="shared" si="6"/>
        <v>-5.6000000000000014</v>
      </c>
    </row>
    <row r="17" spans="2:39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Z17" s="11">
        <v>1.6</v>
      </c>
      <c r="AA17" s="3">
        <v>-0.3</v>
      </c>
      <c r="AD17" s="11">
        <v>-0.1</v>
      </c>
      <c r="AE17" s="11">
        <v>-0.3</v>
      </c>
      <c r="AF17" s="11">
        <v>-0.3</v>
      </c>
      <c r="AG17" s="11">
        <v>1.2</v>
      </c>
      <c r="AH17" s="11">
        <v>-0.4</v>
      </c>
      <c r="AI17" s="11">
        <v>-0.2</v>
      </c>
      <c r="AJ17" s="11">
        <v>2.7</v>
      </c>
      <c r="AK17" s="11">
        <v>1.1000000000000001</v>
      </c>
      <c r="AL17" s="3">
        <f>SUM(S17:V17)</f>
        <v>8.5</v>
      </c>
      <c r="AM17" s="3">
        <f t="shared" si="6"/>
        <v>10.199999999999999</v>
      </c>
    </row>
    <row r="18" spans="2:39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7">F11-F12-F13-F14-F15+F16+F17</f>
        <v>6.5999999999998611</v>
      </c>
      <c r="G18" s="25">
        <f t="shared" si="7"/>
        <v>-15.200000000000017</v>
      </c>
      <c r="H18" s="25">
        <f t="shared" si="7"/>
        <v>26.600000000000144</v>
      </c>
      <c r="I18" s="25">
        <f t="shared" si="7"/>
        <v>-20.800000000000139</v>
      </c>
      <c r="J18" s="25">
        <f t="shared" si="7"/>
        <v>-67.600000000000108</v>
      </c>
      <c r="K18" s="25">
        <f t="shared" si="7"/>
        <v>-46.900000000000055</v>
      </c>
      <c r="L18" s="25">
        <f t="shared" si="7"/>
        <v>-342.39999999999992</v>
      </c>
      <c r="M18" s="25">
        <f t="shared" si="7"/>
        <v>-37.699999999999932</v>
      </c>
      <c r="N18" s="25">
        <f t="shared" ref="N18:AA18" si="8">N11-N12-N13-N14-N15+N16+N17</f>
        <v>103.60000000000011</v>
      </c>
      <c r="O18" s="25">
        <f t="shared" si="8"/>
        <v>-33.100000000000023</v>
      </c>
      <c r="P18" s="25">
        <f t="shared" si="8"/>
        <v>143.80000000000004</v>
      </c>
      <c r="Q18" s="25">
        <f t="shared" si="8"/>
        <v>30.000000000000053</v>
      </c>
      <c r="R18" s="25">
        <f t="shared" si="8"/>
        <v>60.599999999999945</v>
      </c>
      <c r="S18" s="25">
        <f t="shared" si="8"/>
        <v>-36.300000000000011</v>
      </c>
      <c r="T18" s="25">
        <f t="shared" si="8"/>
        <v>66.69999999999996</v>
      </c>
      <c r="U18" s="25">
        <f t="shared" si="8"/>
        <v>11.099999999999987</v>
      </c>
      <c r="V18" s="25">
        <f t="shared" si="8"/>
        <v>141.79999999999995</v>
      </c>
      <c r="W18" s="25">
        <f t="shared" si="8"/>
        <v>-52.100000000000065</v>
      </c>
      <c r="X18" s="25">
        <f t="shared" si="8"/>
        <v>73.199999999999946</v>
      </c>
      <c r="Y18" s="25">
        <f t="shared" si="8"/>
        <v>84.400000000000134</v>
      </c>
      <c r="Z18" s="25">
        <f t="shared" si="8"/>
        <v>208.99999999999997</v>
      </c>
      <c r="AA18" s="25">
        <f t="shared" si="8"/>
        <v>-3.8999999999999551</v>
      </c>
      <c r="AD18" s="25">
        <f t="shared" ref="AD18:AM18" si="9">AD11-AD12-AD13-AD14-AD15+AD16+AD17</f>
        <v>543.29999999999995</v>
      </c>
      <c r="AE18" s="25">
        <f t="shared" si="9"/>
        <v>331.50000000000011</v>
      </c>
      <c r="AF18" s="25">
        <f t="shared" si="9"/>
        <v>206.00000000000017</v>
      </c>
      <c r="AG18" s="25">
        <f t="shared" si="9"/>
        <v>329.30000000000047</v>
      </c>
      <c r="AH18" s="25">
        <f t="shared" si="9"/>
        <v>35.29999999999999</v>
      </c>
      <c r="AI18" s="25">
        <f t="shared" si="9"/>
        <v>-77.000000000000014</v>
      </c>
      <c r="AJ18" s="25">
        <f t="shared" si="9"/>
        <v>-323.40000000000003</v>
      </c>
      <c r="AK18" s="25">
        <f t="shared" si="9"/>
        <v>201.29999999999987</v>
      </c>
      <c r="AL18" s="25">
        <f t="shared" si="9"/>
        <v>-110.50000000000011</v>
      </c>
      <c r="AM18" s="25">
        <f t="shared" si="9"/>
        <v>314.50000000000034</v>
      </c>
    </row>
    <row r="19" spans="2:39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Z19" s="11">
        <f>28.7-71.6</f>
        <v>-42.899999999999991</v>
      </c>
      <c r="AA19" s="3">
        <f>106.7-82.3</f>
        <v>24.400000000000006</v>
      </c>
      <c r="AD19" s="11">
        <v>-24.5</v>
      </c>
      <c r="AE19" s="11">
        <v>-22.9</v>
      </c>
      <c r="AF19" s="11">
        <v>-51.4</v>
      </c>
      <c r="AG19" s="11">
        <v>-47.6</v>
      </c>
      <c r="AH19" s="11">
        <v>-171.5</v>
      </c>
      <c r="AI19" s="11">
        <v>-116.1</v>
      </c>
      <c r="AJ19" s="11">
        <v>-232.7</v>
      </c>
      <c r="AK19" s="11">
        <v>-199.4</v>
      </c>
      <c r="AL19" s="3">
        <v>-123.5</v>
      </c>
      <c r="AM19" s="3">
        <f>+SUM(W19:Z19)</f>
        <v>-193.29999999999995</v>
      </c>
    </row>
    <row r="20" spans="2:39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Z20" s="11">
        <v>1.4</v>
      </c>
      <c r="AA20" s="3">
        <v>12.5</v>
      </c>
      <c r="AD20" s="11">
        <v>-14.9</v>
      </c>
      <c r="AE20" s="11">
        <v>27.6</v>
      </c>
      <c r="AF20" s="11">
        <v>4.5</v>
      </c>
      <c r="AG20" s="11">
        <v>6.6</v>
      </c>
      <c r="AH20" s="11">
        <v>0</v>
      </c>
      <c r="AI20" s="11">
        <v>6.9</v>
      </c>
      <c r="AJ20" s="11">
        <v>-79.099999999999994</v>
      </c>
      <c r="AK20" s="11">
        <v>25.5</v>
      </c>
      <c r="AL20" s="3">
        <v>28.2</v>
      </c>
      <c r="AM20" s="3">
        <f>+SUM(W20:Z20)</f>
        <v>-0.49999999999999956</v>
      </c>
    </row>
    <row r="21" spans="2:39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10">F18+F19+F20</f>
        <v>-14.900000000000141</v>
      </c>
      <c r="G21" s="11">
        <f t="shared" si="10"/>
        <v>-47.200000000000017</v>
      </c>
      <c r="H21" s="11">
        <f t="shared" si="10"/>
        <v>-6.3999999999998565</v>
      </c>
      <c r="I21" s="11">
        <f t="shared" si="10"/>
        <v>-35.900000000000141</v>
      </c>
      <c r="J21" s="11">
        <f t="shared" si="10"/>
        <v>-96.700000000000117</v>
      </c>
      <c r="K21" s="11">
        <f t="shared" si="10"/>
        <v>-107.70000000000006</v>
      </c>
      <c r="L21" s="11">
        <f t="shared" si="10"/>
        <v>-390.19999999999987</v>
      </c>
      <c r="M21" s="11">
        <f t="shared" si="10"/>
        <v>-148.59999999999994</v>
      </c>
      <c r="N21" s="11">
        <f t="shared" ref="N21:AA21" si="11">N18+N19+N20</f>
        <v>11.400000000000112</v>
      </c>
      <c r="O21" s="11">
        <f t="shared" si="11"/>
        <v>-88.900000000000034</v>
      </c>
      <c r="P21" s="11">
        <f t="shared" si="11"/>
        <v>83.600000000000037</v>
      </c>
      <c r="Q21" s="11">
        <f t="shared" si="11"/>
        <v>-24.99999999999995</v>
      </c>
      <c r="R21" s="11">
        <f t="shared" si="11"/>
        <v>57.699999999999946</v>
      </c>
      <c r="S21" s="11">
        <f t="shared" si="11"/>
        <v>-81</v>
      </c>
      <c r="T21" s="11">
        <f t="shared" si="11"/>
        <v>49.499999999999957</v>
      </c>
      <c r="U21" s="11">
        <f t="shared" si="11"/>
        <v>-46.100000000000016</v>
      </c>
      <c r="V21" s="11">
        <f t="shared" si="11"/>
        <v>99.399999999999963</v>
      </c>
      <c r="W21" s="11">
        <f t="shared" si="11"/>
        <v>-103.20000000000006</v>
      </c>
      <c r="X21" s="11">
        <f t="shared" si="11"/>
        <v>-0.80000000000004556</v>
      </c>
      <c r="Y21" s="11">
        <f t="shared" si="11"/>
        <v>57.200000000000131</v>
      </c>
      <c r="Z21" s="11">
        <f t="shared" si="11"/>
        <v>167.49999999999997</v>
      </c>
      <c r="AA21" s="11">
        <f t="shared" si="11"/>
        <v>33.00000000000005</v>
      </c>
      <c r="AD21" s="11">
        <f t="shared" ref="AD21:AM21" si="12">AD18+AD19+AD20</f>
        <v>503.9</v>
      </c>
      <c r="AE21" s="11">
        <f t="shared" si="12"/>
        <v>336.20000000000016</v>
      </c>
      <c r="AF21" s="11">
        <f t="shared" si="12"/>
        <v>159.10000000000016</v>
      </c>
      <c r="AG21" s="11">
        <f t="shared" si="12"/>
        <v>288.30000000000047</v>
      </c>
      <c r="AH21" s="11">
        <f t="shared" si="12"/>
        <v>-136.20000000000002</v>
      </c>
      <c r="AI21" s="11">
        <f t="shared" si="12"/>
        <v>-186.20000000000002</v>
      </c>
      <c r="AJ21" s="11">
        <f t="shared" si="12"/>
        <v>-635.20000000000005</v>
      </c>
      <c r="AK21" s="11">
        <f t="shared" si="12"/>
        <v>27.399999999999864</v>
      </c>
      <c r="AL21" s="11">
        <f t="shared" si="12"/>
        <v>-205.80000000000013</v>
      </c>
      <c r="AM21" s="11">
        <f t="shared" si="12"/>
        <v>120.70000000000039</v>
      </c>
    </row>
    <row r="22" spans="2:39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Z22" s="11">
        <v>31.3</v>
      </c>
      <c r="AA22" s="3">
        <v>0.6</v>
      </c>
      <c r="AD22" s="11">
        <v>156.19999999999999</v>
      </c>
      <c r="AE22" s="11">
        <v>255.4</v>
      </c>
      <c r="AF22" s="11">
        <v>-8.6999999999999993</v>
      </c>
      <c r="AG22" s="11">
        <v>25.5</v>
      </c>
      <c r="AH22" s="11">
        <v>35</v>
      </c>
      <c r="AI22" s="11">
        <v>130.30000000000001</v>
      </c>
      <c r="AJ22" s="11">
        <v>93.1</v>
      </c>
      <c r="AK22" s="11">
        <v>70.900000000000006</v>
      </c>
      <c r="AL22" s="3">
        <v>-2.2999999999999998</v>
      </c>
      <c r="AM22" s="3">
        <v>-43.6</v>
      </c>
    </row>
    <row r="23" spans="2:39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3">F21-F22</f>
        <v>3.7999999999998586</v>
      </c>
      <c r="G23" s="25">
        <f t="shared" si="13"/>
        <v>-41.200000000000017</v>
      </c>
      <c r="H23" s="25">
        <f t="shared" si="13"/>
        <v>9.2000000000001432</v>
      </c>
      <c r="I23" s="25">
        <f t="shared" si="13"/>
        <v>-75.300000000000139</v>
      </c>
      <c r="J23" s="25">
        <f t="shared" si="13"/>
        <v>-209.2000000000001</v>
      </c>
      <c r="K23" s="25">
        <f t="shared" si="13"/>
        <v>-290.60000000000008</v>
      </c>
      <c r="L23" s="25">
        <f t="shared" si="13"/>
        <v>-312.59999999999991</v>
      </c>
      <c r="M23" s="25">
        <f t="shared" si="13"/>
        <v>-119.49999999999994</v>
      </c>
      <c r="N23" s="25">
        <f t="shared" ref="N23:AA23" si="14">N21-N22</f>
        <v>-5.4999999999998863</v>
      </c>
      <c r="O23" s="25">
        <f t="shared" si="14"/>
        <v>-90.000000000000028</v>
      </c>
      <c r="P23" s="25">
        <f t="shared" si="14"/>
        <v>89.200000000000031</v>
      </c>
      <c r="Q23" s="25">
        <f t="shared" si="14"/>
        <v>-45.699999999999946</v>
      </c>
      <c r="R23" s="25">
        <f t="shared" si="14"/>
        <v>2.9999999999999432</v>
      </c>
      <c r="S23" s="25">
        <f t="shared" si="14"/>
        <v>-30.700000000000003</v>
      </c>
      <c r="T23" s="25">
        <f t="shared" si="14"/>
        <v>74.099999999999966</v>
      </c>
      <c r="U23" s="25">
        <f t="shared" si="14"/>
        <v>-41.400000000000013</v>
      </c>
      <c r="V23" s="25">
        <f t="shared" si="14"/>
        <v>23.099999999999966</v>
      </c>
      <c r="W23" s="25">
        <f t="shared" si="14"/>
        <v>-72.70000000000006</v>
      </c>
      <c r="X23" s="25">
        <f t="shared" si="14"/>
        <v>-26.100000000000048</v>
      </c>
      <c r="Y23" s="25">
        <f t="shared" si="14"/>
        <v>64.300000000000125</v>
      </c>
      <c r="Z23" s="25">
        <f t="shared" si="14"/>
        <v>136.19999999999996</v>
      </c>
      <c r="AA23" s="25">
        <f t="shared" si="14"/>
        <v>32.400000000000048</v>
      </c>
      <c r="AD23" s="25">
        <f t="shared" ref="AD23:AI23" si="15">AD21-AD22</f>
        <v>347.7</v>
      </c>
      <c r="AE23" s="25">
        <f t="shared" si="15"/>
        <v>80.800000000000153</v>
      </c>
      <c r="AF23" s="25">
        <f t="shared" si="15"/>
        <v>167.80000000000015</v>
      </c>
      <c r="AG23" s="25">
        <f t="shared" si="15"/>
        <v>262.80000000000047</v>
      </c>
      <c r="AH23" s="25">
        <f t="shared" si="15"/>
        <v>-171.20000000000002</v>
      </c>
      <c r="AI23" s="25">
        <f t="shared" si="15"/>
        <v>-316.5</v>
      </c>
      <c r="AJ23" s="25">
        <f>AJ21-AJ22</f>
        <v>-728.30000000000007</v>
      </c>
      <c r="AK23" s="25">
        <f>AK21-AK22</f>
        <v>-43.500000000000142</v>
      </c>
      <c r="AL23" s="25">
        <f>AL21-AL22</f>
        <v>-203.50000000000011</v>
      </c>
      <c r="AM23" s="25">
        <f>AM21-AM22</f>
        <v>164.30000000000038</v>
      </c>
    </row>
    <row r="24" spans="2:39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Z24" s="25">
        <v>192.6</v>
      </c>
      <c r="AA24" s="2">
        <v>28.7</v>
      </c>
      <c r="AD24" s="25">
        <v>334.7</v>
      </c>
      <c r="AE24" s="25">
        <v>69.2</v>
      </c>
      <c r="AF24" s="25">
        <v>166.1</v>
      </c>
      <c r="AG24" s="25">
        <v>246.8</v>
      </c>
      <c r="AH24" s="2">
        <v>-178.2</v>
      </c>
      <c r="AI24" s="2">
        <v>-322.3</v>
      </c>
      <c r="AJ24" s="25">
        <v>-731.9</v>
      </c>
      <c r="AK24" s="25">
        <v>-44.7</v>
      </c>
      <c r="AL24" s="2">
        <v>-185.4</v>
      </c>
      <c r="AM24" s="2">
        <v>164</v>
      </c>
    </row>
    <row r="25" spans="2:39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1">
        <v>6.2</v>
      </c>
      <c r="AA25" s="3">
        <v>3.7</v>
      </c>
      <c r="AD25" s="11">
        <v>13</v>
      </c>
      <c r="AE25" s="3">
        <v>11.6</v>
      </c>
      <c r="AF25" s="11">
        <v>1.7</v>
      </c>
      <c r="AG25" s="11">
        <v>16</v>
      </c>
      <c r="AH25" s="11">
        <v>7</v>
      </c>
      <c r="AI25" s="3">
        <v>5.8</v>
      </c>
      <c r="AJ25" s="11">
        <v>3.6</v>
      </c>
      <c r="AK25" s="11">
        <v>1.2</v>
      </c>
      <c r="AL25" s="3">
        <v>-18.100000000000001</v>
      </c>
      <c r="AM25" s="3">
        <v>0.3</v>
      </c>
    </row>
    <row r="26" spans="2:39" s="99" customFormat="1">
      <c r="B26" s="99" t="s">
        <v>65</v>
      </c>
      <c r="C26" s="99">
        <f>C24/C27</f>
        <v>-5.0456838947224879E-2</v>
      </c>
      <c r="D26" s="99">
        <f>D24/D27</f>
        <v>-0.17246080436264485</v>
      </c>
      <c r="E26" s="99">
        <f>E24/E27</f>
        <v>-1.7034614336331428E-2</v>
      </c>
      <c r="F26" s="99">
        <f t="shared" ref="F26:M26" si="16">F24/F27</f>
        <v>3.5417518049312082E-3</v>
      </c>
      <c r="G26" s="99">
        <f t="shared" si="16"/>
        <v>-5.7768112002174798E-2</v>
      </c>
      <c r="H26" s="99">
        <f t="shared" si="16"/>
        <v>9.7852677357977719E-3</v>
      </c>
      <c r="I26" s="99">
        <f t="shared" si="16"/>
        <v>-0.104919815167165</v>
      </c>
      <c r="J26" s="99">
        <f t="shared" si="16"/>
        <v>-0.28509308329936134</v>
      </c>
      <c r="K26" s="99">
        <f t="shared" si="16"/>
        <v>-0.39668523298464881</v>
      </c>
      <c r="L26" s="99">
        <f t="shared" si="16"/>
        <v>-0.42828035859820701</v>
      </c>
      <c r="M26" s="99">
        <f t="shared" si="16"/>
        <v>-0.16462917685411571</v>
      </c>
      <c r="N26" s="99">
        <f t="shared" ref="N26:AA26" si="17">N24/N27</f>
        <v>-4.4824775876120618E-3</v>
      </c>
      <c r="O26" s="99">
        <f t="shared" si="17"/>
        <v>-0.12204081632653062</v>
      </c>
      <c r="P26" s="99">
        <f t="shared" si="17"/>
        <v>0.11962438758845946</v>
      </c>
      <c r="Q26" s="99">
        <f t="shared" si="17"/>
        <v>-6.1241154055525319E-2</v>
      </c>
      <c r="R26" s="99">
        <f t="shared" si="17"/>
        <v>2.8583095140873828E-3</v>
      </c>
      <c r="S26" s="99">
        <f t="shared" si="17"/>
        <v>-4.3152736182956709E-2</v>
      </c>
      <c r="T26" s="99">
        <f t="shared" si="17"/>
        <v>0.10100735093928669</v>
      </c>
      <c r="U26" s="99">
        <f t="shared" si="17"/>
        <v>-4.111080860332153E-2</v>
      </c>
      <c r="V26" s="99">
        <f t="shared" si="17"/>
        <v>3.1169184701238598E-2</v>
      </c>
      <c r="W26" s="99">
        <f t="shared" si="17"/>
        <v>-9.6378981758780277E-2</v>
      </c>
      <c r="X26" s="99">
        <f t="shared" si="17"/>
        <v>-2.5592158998094201E-2</v>
      </c>
      <c r="Y26" s="99">
        <f t="shared" si="17"/>
        <v>8.3038388238497143E-2</v>
      </c>
      <c r="Z26" s="99">
        <f t="shared" si="17"/>
        <v>0.26218350122515655</v>
      </c>
      <c r="AA26" s="99">
        <f t="shared" si="17"/>
        <v>3.9068881023686358E-2</v>
      </c>
      <c r="AD26" s="99">
        <f t="shared" ref="AD26:AM26" si="18">AD24/AD27</f>
        <v>0.45618100040888643</v>
      </c>
      <c r="AE26" s="99">
        <f t="shared" si="18"/>
        <v>9.4768556559846617E-2</v>
      </c>
      <c r="AF26" s="99">
        <f t="shared" si="18"/>
        <v>0.22580206634040237</v>
      </c>
      <c r="AG26" s="99">
        <f t="shared" si="18"/>
        <v>0.33610241045894051</v>
      </c>
      <c r="AH26" s="99">
        <f t="shared" si="18"/>
        <v>-0.24274621986105432</v>
      </c>
      <c r="AI26" s="99">
        <f t="shared" si="18"/>
        <v>-0.43796711509715996</v>
      </c>
      <c r="AJ26" s="99">
        <f t="shared" si="18"/>
        <v>-0.99415919587068724</v>
      </c>
      <c r="AK26" s="99">
        <f t="shared" si="18"/>
        <v>-6.0841159657002861E-2</v>
      </c>
      <c r="AL26" s="99">
        <f t="shared" si="18"/>
        <v>-0.25238224884290772</v>
      </c>
      <c r="AM26" s="99">
        <f t="shared" si="18"/>
        <v>0.22325074870677919</v>
      </c>
    </row>
    <row r="27" spans="2:39" s="109" customFormat="1">
      <c r="B27" s="109" t="s">
        <v>4</v>
      </c>
      <c r="C27" s="109">
        <v>733.3</v>
      </c>
      <c r="D27" s="109">
        <v>733.5</v>
      </c>
      <c r="E27" s="109">
        <v>733.8</v>
      </c>
      <c r="F27" s="109">
        <v>734.1</v>
      </c>
      <c r="G27" s="109">
        <v>735.7</v>
      </c>
      <c r="H27" s="109">
        <v>735.8</v>
      </c>
      <c r="I27" s="109">
        <v>735.8</v>
      </c>
      <c r="J27" s="109">
        <v>735.9</v>
      </c>
      <c r="K27" s="109">
        <v>736.1</v>
      </c>
      <c r="L27" s="109">
        <v>736.2</v>
      </c>
      <c r="M27" s="109">
        <v>736.2</v>
      </c>
      <c r="N27" s="109">
        <v>736.2</v>
      </c>
      <c r="O27" s="110">
        <v>735</v>
      </c>
      <c r="P27" s="110">
        <v>734.8</v>
      </c>
      <c r="Q27" s="109">
        <v>734.8</v>
      </c>
      <c r="R27" s="109">
        <v>734.7</v>
      </c>
      <c r="S27" s="109">
        <v>734.6</v>
      </c>
      <c r="T27" s="109">
        <v>734.6</v>
      </c>
      <c r="U27" s="109">
        <v>734.6</v>
      </c>
      <c r="V27" s="109">
        <v>734.7</v>
      </c>
      <c r="W27" s="109">
        <v>734.6</v>
      </c>
      <c r="X27" s="109">
        <v>734.6</v>
      </c>
      <c r="Y27" s="109">
        <v>734.6</v>
      </c>
      <c r="Z27" s="109">
        <v>734.6</v>
      </c>
      <c r="AA27" s="109">
        <v>734.6</v>
      </c>
      <c r="AD27" s="109">
        <v>733.7</v>
      </c>
      <c r="AE27" s="109">
        <v>730.2</v>
      </c>
      <c r="AF27" s="109">
        <v>735.6</v>
      </c>
      <c r="AG27" s="109">
        <v>734.3</v>
      </c>
      <c r="AH27" s="109">
        <v>734.1</v>
      </c>
      <c r="AI27" s="109">
        <v>735.9</v>
      </c>
      <c r="AJ27" s="109">
        <v>736.2</v>
      </c>
      <c r="AK27" s="109">
        <v>734.7</v>
      </c>
      <c r="AL27" s="109">
        <v>734.6</v>
      </c>
      <c r="AM27" s="109">
        <f>+Z27</f>
        <v>734.6</v>
      </c>
    </row>
    <row r="30" spans="2:39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9">G9/C9-1</f>
        <v>-0.14266375091117356</v>
      </c>
      <c r="H30" s="31">
        <f t="shared" si="19"/>
        <v>9.7254277755670637E-2</v>
      </c>
      <c r="I30" s="31">
        <f>I9/E9-1</f>
        <v>1.4060208746657477E-2</v>
      </c>
      <c r="J30" s="31">
        <f t="shared" ref="J30" si="20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21">N9/J9-1</f>
        <v>-0.11683453237410069</v>
      </c>
      <c r="O30" s="31">
        <f t="shared" si="21"/>
        <v>0.27374566109182719</v>
      </c>
      <c r="P30" s="31">
        <f t="shared" si="21"/>
        <v>1.1044303797468351</v>
      </c>
      <c r="Q30" s="31">
        <f t="shared" si="21"/>
        <v>0.26281797812046914</v>
      </c>
      <c r="R30" s="31">
        <f t="shared" si="21"/>
        <v>-0.29330943847072888</v>
      </c>
      <c r="S30" s="31">
        <f t="shared" si="21"/>
        <v>-0.25566703827573389</v>
      </c>
      <c r="T30" s="31">
        <f t="shared" si="21"/>
        <v>-9.8717381689517936E-2</v>
      </c>
      <c r="U30" s="31">
        <f t="shared" ref="U30" si="22">U9/Q9-1</f>
        <v>-3.0372612462164716E-2</v>
      </c>
      <c r="V30" s="31">
        <f t="shared" ref="V30" si="23">V9/R9-1</f>
        <v>0.53046953046953038</v>
      </c>
      <c r="W30" s="31">
        <f t="shared" ref="W30:X30" si="24">W9/S9-1</f>
        <v>0.19271093359960045</v>
      </c>
      <c r="X30" s="31">
        <f t="shared" si="24"/>
        <v>0.26832858965551076</v>
      </c>
      <c r="Y30" s="31">
        <f t="shared" ref="Y30" si="25">Y9/U9-1</f>
        <v>0.38256189451022604</v>
      </c>
      <c r="Z30" s="31">
        <f t="shared" ref="Z30" si="26">Z9/V9-1</f>
        <v>-8.2847961438039519E-3</v>
      </c>
      <c r="AA30" s="31">
        <f t="shared" ref="AA30" si="27">AA9/W9-1</f>
        <v>0.25101158085670439</v>
      </c>
      <c r="AD30" s="59" t="s">
        <v>186</v>
      </c>
      <c r="AE30" s="31">
        <f t="shared" ref="AE30" si="28">AE9/AD9-1</f>
        <v>-5.7355934359496263E-2</v>
      </c>
      <c r="AF30" s="31">
        <f t="shared" ref="AF30" si="29">AF9/AE9-1</f>
        <v>4.881833977159622E-2</v>
      </c>
      <c r="AG30" s="31">
        <f t="shared" ref="AG30" si="30">AG9/AF9-1</f>
        <v>-6.0828307197426601E-2</v>
      </c>
      <c r="AH30" s="31">
        <f t="shared" ref="AH30" si="31">AH9/AG9-1</f>
        <v>-0.13155686469268568</v>
      </c>
      <c r="AI30" s="31">
        <f t="shared" ref="AI30:AJ30" si="32">AI9/AH9-1</f>
        <v>7.7202184930291295E-2</v>
      </c>
      <c r="AJ30" s="31">
        <f t="shared" si="32"/>
        <v>-0.30965108190239088</v>
      </c>
      <c r="AK30" s="31">
        <f>AK9/AJ9-1</f>
        <v>0.11299090451062033</v>
      </c>
      <c r="AL30" s="31">
        <f t="shared" ref="AL30:AM30" si="33">AL9/AK9-1</f>
        <v>8.1768798246449892E-2</v>
      </c>
      <c r="AM30" s="31">
        <f t="shared" si="33"/>
        <v>0.16036032067659245</v>
      </c>
    </row>
    <row r="31" spans="2:39" s="24" customFormat="1">
      <c r="B31" s="24" t="s">
        <v>67</v>
      </c>
      <c r="C31" s="59" t="s">
        <v>186</v>
      </c>
      <c r="D31" s="24">
        <f t="shared" ref="D31" si="34">D9/C9-1</f>
        <v>0.30844527751744244</v>
      </c>
      <c r="E31" s="24">
        <f t="shared" ref="E31" si="35">E9/D9-1</f>
        <v>-7.7357739753282972E-2</v>
      </c>
      <c r="F31" s="24">
        <f t="shared" ref="F31" si="36">F9/E9-1</f>
        <v>0.46433192443716043</v>
      </c>
      <c r="G31" s="24">
        <f t="shared" ref="G31" si="37">G9/F9-1</f>
        <v>-0.51502120640904803</v>
      </c>
      <c r="H31" s="24">
        <f t="shared" ref="H31" si="38">H9/G9-1</f>
        <v>0.67460221061581449</v>
      </c>
      <c r="I31" s="24">
        <f t="shared" ref="I31" si="39">I9/H9-1</f>
        <v>-0.14731268586349466</v>
      </c>
      <c r="J31" s="24">
        <f t="shared" ref="J31" si="40">J9/I9-1</f>
        <v>0.77356243620279019</v>
      </c>
      <c r="K31" s="24">
        <f t="shared" ref="K31" si="41">K9/J9-1</f>
        <v>-0.69601918465227819</v>
      </c>
      <c r="L31" s="24">
        <f t="shared" ref="L31" si="42">L9/K9-1</f>
        <v>-0.15241401072893646</v>
      </c>
      <c r="M31" s="24">
        <f t="shared" ref="M31" si="43">M9/L9-1</f>
        <v>0.41232315711094558</v>
      </c>
      <c r="N31" s="24">
        <f t="shared" ref="N31:O31" si="44">N9/M9-1</f>
        <v>1.4270462633451957</v>
      </c>
      <c r="O31" s="24">
        <f t="shared" si="44"/>
        <v>-0.56158357771261003</v>
      </c>
      <c r="P31" s="24">
        <f>P9/O9-1</f>
        <v>0.40034683512944391</v>
      </c>
      <c r="Q31" s="24">
        <f t="shared" ref="Q31:R31" si="45">Q9/P9-1</f>
        <v>-0.15249889429455987</v>
      </c>
      <c r="R31" s="24">
        <f t="shared" si="45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6">U9/T9-1</f>
        <v>-8.8232407498282428E-2</v>
      </c>
      <c r="V31" s="24">
        <f t="shared" ref="V31" si="47">V9/U9-1</f>
        <v>1.1438105489773949</v>
      </c>
      <c r="W31" s="24">
        <f t="shared" ref="W31" si="48">W9/V9-1</f>
        <v>-0.64013858204458729</v>
      </c>
      <c r="X31" s="24">
        <f t="shared" ref="X31" si="49">X9/W9-1</f>
        <v>0.80312543602623143</v>
      </c>
      <c r="Y31" s="24">
        <f t="shared" ref="Y31" si="50">Y9/X9-1</f>
        <v>-6.113131625783419E-3</v>
      </c>
      <c r="Z31" s="24">
        <f t="shared" ref="Z31" si="51">Z9/Y9-1</f>
        <v>0.53776082217377752</v>
      </c>
      <c r="AA31" s="24">
        <f t="shared" ref="AA31" si="52">AA9/Z9-1</f>
        <v>-0.54604830135183025</v>
      </c>
      <c r="AD31" s="59" t="s">
        <v>186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  <c r="AK31" s="59" t="s">
        <v>186</v>
      </c>
      <c r="AL31" s="59" t="s">
        <v>186</v>
      </c>
      <c r="AM31" s="59" t="s">
        <v>186</v>
      </c>
    </row>
    <row r="32" spans="2:39" s="60" customFormat="1">
      <c r="B32" s="64" t="s">
        <v>57</v>
      </c>
      <c r="C32" s="59" t="s">
        <v>186</v>
      </c>
      <c r="D32" s="60">
        <f t="shared" ref="D32" si="53">D15/C15-1</f>
        <v>3.0612244897959107E-2</v>
      </c>
      <c r="E32" s="60">
        <f t="shared" ref="E32" si="54">E15/D15-1</f>
        <v>-0.13861386138613863</v>
      </c>
      <c r="F32" s="60">
        <f t="shared" ref="F32:S32" si="55">F15/E15-1</f>
        <v>1.0114942528735633</v>
      </c>
      <c r="G32" s="60">
        <f t="shared" si="55"/>
        <v>-0.46857142857142853</v>
      </c>
      <c r="H32" s="60">
        <f t="shared" si="55"/>
        <v>0.26881720430107525</v>
      </c>
      <c r="I32" s="60">
        <f t="shared" si="55"/>
        <v>-1.6949152542372947E-2</v>
      </c>
      <c r="J32" s="60">
        <f t="shared" si="55"/>
        <v>0.44827586206896552</v>
      </c>
      <c r="K32" s="60">
        <f t="shared" si="55"/>
        <v>-0.65476190476190477</v>
      </c>
      <c r="L32" s="60">
        <f t="shared" si="55"/>
        <v>0.10344827586206895</v>
      </c>
      <c r="M32" s="60">
        <f t="shared" si="55"/>
        <v>0.10937499999999978</v>
      </c>
      <c r="N32" s="60">
        <f t="shared" si="55"/>
        <v>0.47887323943661975</v>
      </c>
      <c r="O32" s="60">
        <f t="shared" si="55"/>
        <v>-0.19999999999999996</v>
      </c>
      <c r="P32" s="60">
        <f t="shared" si="55"/>
        <v>0.10714285714285721</v>
      </c>
      <c r="Q32" s="60">
        <f t="shared" si="55"/>
        <v>0.10752688172043001</v>
      </c>
      <c r="R32" s="60">
        <f t="shared" si="55"/>
        <v>0.45631067961165028</v>
      </c>
      <c r="S32" s="60">
        <f t="shared" si="55"/>
        <v>0.15999999999999992</v>
      </c>
      <c r="T32" s="60">
        <f>T15/S15-1</f>
        <v>0.43103448275862077</v>
      </c>
      <c r="U32" s="60">
        <f t="shared" ref="U32" si="56">U15/T15-1</f>
        <v>0.16465863453815266</v>
      </c>
      <c r="V32" s="60">
        <f t="shared" ref="V32" si="57">V15/U15-1</f>
        <v>0.33448275862068977</v>
      </c>
      <c r="W32" s="60">
        <f t="shared" ref="W32:X32" si="58">W15/V15-1</f>
        <v>-0.17829457364341095</v>
      </c>
      <c r="X32" s="60">
        <f t="shared" si="58"/>
        <v>-0.2515723270440251</v>
      </c>
      <c r="Y32" s="60">
        <f t="shared" ref="Y32" si="59">Y15/X15-1</f>
        <v>-0.2857142857142857</v>
      </c>
      <c r="Z32" s="60">
        <f t="shared" ref="Z32" si="60">Z15/Y15-1</f>
        <v>4.1176470588235148E-2</v>
      </c>
      <c r="AA32" s="60">
        <f t="shared" ref="AA32" si="61">AA15/Z15-1</f>
        <v>-0.31638418079096042</v>
      </c>
      <c r="AD32" s="59" t="s">
        <v>186</v>
      </c>
      <c r="AE32" s="65">
        <f t="shared" ref="AE32" si="62">AE15/AD15-1</f>
        <v>-0.11464968152866239</v>
      </c>
      <c r="AF32" s="65">
        <f t="shared" ref="AF32" si="63">AF15/AE15-1</f>
        <v>0.14148681055155876</v>
      </c>
      <c r="AG32" s="65">
        <f t="shared" ref="AG32" si="64">AG15/AF15-1</f>
        <v>3.3613445378151363E-2</v>
      </c>
      <c r="AH32" s="65">
        <f t="shared" ref="AH32" si="65">AH15/AG15-1</f>
        <v>-6.3008130081300795E-2</v>
      </c>
      <c r="AI32" s="65">
        <f t="shared" ref="AI32:AJ32" si="66">AI15/AH15-1</f>
        <v>7.1583514099782919E-2</v>
      </c>
      <c r="AJ32" s="65">
        <f t="shared" si="66"/>
        <v>-0.39676113360323884</v>
      </c>
      <c r="AK32" s="65">
        <f>AK15/AJ15-1</f>
        <v>0.44295302013422821</v>
      </c>
      <c r="AL32" s="65">
        <f t="shared" ref="AL32" si="67">AL15/AK15-1</f>
        <v>1.558139534883721</v>
      </c>
      <c r="AM32" s="65">
        <f t="shared" ref="AM32" si="68">AM15/AL15-1</f>
        <v>-0.17909090909090908</v>
      </c>
    </row>
    <row r="33" spans="2:39" s="24" customFormat="1">
      <c r="B33" s="63"/>
      <c r="C33" s="59"/>
      <c r="AH33" s="59"/>
      <c r="AI33" s="59"/>
      <c r="AJ33" s="59"/>
      <c r="AK33" s="59"/>
    </row>
    <row r="34" spans="2:39">
      <c r="B34" s="63"/>
    </row>
    <row r="36" spans="2:39">
      <c r="B36" s="3" t="s">
        <v>68</v>
      </c>
      <c r="C36" s="24">
        <f t="shared" ref="C36:D36" si="69">C11/C9</f>
        <v>0.15630532125377478</v>
      </c>
      <c r="D36" s="24">
        <f t="shared" si="69"/>
        <v>0.11165937126939909</v>
      </c>
      <c r="E36" s="24">
        <f t="shared" ref="E36:G36" si="70">E11/E9</f>
        <v>0.18873458121280079</v>
      </c>
      <c r="F36" s="24">
        <f t="shared" ref="F36" si="71">F11/F9</f>
        <v>0.15398209236569266</v>
      </c>
      <c r="G36" s="24">
        <f t="shared" si="70"/>
        <v>0.19907688570387463</v>
      </c>
      <c r="H36" s="24">
        <f>H11/H9</f>
        <v>0.14404874156814398</v>
      </c>
      <c r="I36" s="24">
        <f t="shared" ref="I36:J36" si="72">I11/I9</f>
        <v>0.13133718952024487</v>
      </c>
      <c r="J36" s="24">
        <f t="shared" si="72"/>
        <v>0.13362110311750594</v>
      </c>
      <c r="K36" s="24">
        <f t="shared" ref="K36" si="73">K11/K9</f>
        <v>0.29031240138845055</v>
      </c>
      <c r="L36" s="24">
        <f t="shared" ref="L36" si="74">L11/L9</f>
        <v>3.0528667163067926E-2</v>
      </c>
      <c r="M36" s="24">
        <f>M11/M9</f>
        <v>7.2228812442335658E-2</v>
      </c>
      <c r="N36" s="24">
        <f t="shared" ref="N36" si="75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76">Q11/Q9</f>
        <v>0.18964617472080164</v>
      </c>
      <c r="R36" s="24">
        <f t="shared" si="76"/>
        <v>0.1504649196956889</v>
      </c>
      <c r="S36" s="24">
        <f t="shared" ref="S36" si="77">S11/S9</f>
        <v>0.20086536861374604</v>
      </c>
      <c r="T36" s="24">
        <f>T11/T9</f>
        <v>0.2289724212385906</v>
      </c>
      <c r="U36" s="24">
        <f t="shared" ref="U36:V36" si="78">U11/U9</f>
        <v>0.19095801937567275</v>
      </c>
      <c r="V36" s="24">
        <f t="shared" si="78"/>
        <v>0.19120305282185177</v>
      </c>
      <c r="W36" s="24">
        <f t="shared" ref="W36:X36" si="79">W11/W9</f>
        <v>0.15864378401004597</v>
      </c>
      <c r="X36" s="24">
        <f t="shared" si="79"/>
        <v>0.17279269519461424</v>
      </c>
      <c r="Y36" s="24">
        <f t="shared" ref="Y36:Z36" si="80">Y11/Y9</f>
        <v>0.18148551853005304</v>
      </c>
      <c r="Z36" s="24">
        <f t="shared" si="80"/>
        <v>0.17189003088451218</v>
      </c>
      <c r="AA36" s="24">
        <f t="shared" ref="AA36" si="81">AA11/AA9</f>
        <v>0.18815525317867504</v>
      </c>
      <c r="AD36" s="24">
        <f t="shared" ref="AD36:AE36" si="82">AD11/AD9</f>
        <v>0.19884556672179113</v>
      </c>
      <c r="AE36" s="24">
        <f t="shared" si="82"/>
        <v>0.18746309947537998</v>
      </c>
      <c r="AF36" s="24">
        <f t="shared" ref="AF36:AG36" si="83">AF11/AF9</f>
        <v>0.19892239646160034</v>
      </c>
      <c r="AG36" s="24">
        <f t="shared" si="83"/>
        <v>0.18253900296268397</v>
      </c>
      <c r="AH36" s="24">
        <f t="shared" ref="AH36:AI36" si="84">AH11/AH9</f>
        <v>0.15144643174064798</v>
      </c>
      <c r="AI36" s="24">
        <f t="shared" si="84"/>
        <v>0.1456266246842163</v>
      </c>
      <c r="AJ36" s="24">
        <f>AJ11/AJ9</f>
        <v>0.12664739731112937</v>
      </c>
      <c r="AK36" s="24">
        <f>AK11/AK9</f>
        <v>0.15715238730582293</v>
      </c>
      <c r="AL36" s="24">
        <f t="shared" ref="AL36:AM36" si="85">AL11/AL9</f>
        <v>0.20090740903885118</v>
      </c>
      <c r="AM36" s="24">
        <f t="shared" si="85"/>
        <v>0.1726487615070704</v>
      </c>
    </row>
    <row r="37" spans="2:39">
      <c r="B37" s="3" t="s">
        <v>69</v>
      </c>
      <c r="C37" s="24">
        <f t="shared" ref="C37:D37" si="86">C18/C9</f>
        <v>-5.5191086118922062E-3</v>
      </c>
      <c r="D37" s="24">
        <f t="shared" si="86"/>
        <v>-1.4086748905690451E-2</v>
      </c>
      <c r="E37" s="24">
        <f t="shared" ref="E37:G37" si="87">E18/E9</f>
        <v>4.6838609505736171E-2</v>
      </c>
      <c r="F37" s="24">
        <f t="shared" ref="F37" si="88">F18/F9</f>
        <v>3.8878416588123597E-3</v>
      </c>
      <c r="G37" s="24">
        <f t="shared" si="87"/>
        <v>-1.8462285922507007E-2</v>
      </c>
      <c r="H37" s="24">
        <f>H18/H9</f>
        <v>1.9293537390295309E-2</v>
      </c>
      <c r="I37" s="24">
        <f t="shared" ref="I37:J37" si="89">I18/I9</f>
        <v>-1.7693092888737785E-2</v>
      </c>
      <c r="J37" s="24">
        <f t="shared" si="89"/>
        <v>-3.2422062350119955E-2</v>
      </c>
      <c r="K37" s="24">
        <f t="shared" ref="K37" si="90">K18/K9</f>
        <v>-7.3998106658251905E-2</v>
      </c>
      <c r="L37" s="24">
        <f t="shared" ref="L37" si="91">L18/L9</f>
        <v>-0.63737900223380473</v>
      </c>
      <c r="M37" s="24">
        <f>M18/M9</f>
        <v>-4.9690259654672372E-2</v>
      </c>
      <c r="N37" s="24">
        <f t="shared" ref="N37" si="92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93">Q18/Q9</f>
        <v>3.1311971610479127E-2</v>
      </c>
      <c r="R37" s="24">
        <f t="shared" si="93"/>
        <v>4.6568815799584988E-2</v>
      </c>
      <c r="S37" s="24">
        <f t="shared" ref="S37" si="94">S18/S9</f>
        <v>-6.0409385921118344E-2</v>
      </c>
      <c r="T37" s="24">
        <f>T18/T9</f>
        <v>6.5462753950338556E-2</v>
      </c>
      <c r="U37" s="24">
        <f t="shared" ref="U37:V37" si="95">U18/U9</f>
        <v>1.1948331539289545E-2</v>
      </c>
      <c r="V37" s="24">
        <f t="shared" si="95"/>
        <v>7.1199035950994152E-2</v>
      </c>
      <c r="W37" s="24">
        <f t="shared" ref="W37:X37" si="96">W18/W9</f>
        <v>-7.2694293288684347E-2</v>
      </c>
      <c r="X37" s="24">
        <f t="shared" si="96"/>
        <v>5.6643194304727966E-2</v>
      </c>
      <c r="Y37" s="24">
        <f t="shared" ref="Y37:Z37" si="97">Y18/Y9</f>
        <v>6.5711616318903862E-2</v>
      </c>
      <c r="Z37" s="24">
        <f t="shared" si="97"/>
        <v>0.10581742696572324</v>
      </c>
      <c r="AA37" s="24">
        <f t="shared" ref="AA37" si="98">AA18/AA9</f>
        <v>-4.349765781842466E-3</v>
      </c>
      <c r="AD37" s="24">
        <f t="shared" ref="AD37:AE37" si="99">AD18/AD9</f>
        <v>8.6391680447780173E-2</v>
      </c>
      <c r="AE37" s="24">
        <f t="shared" si="99"/>
        <v>5.5920109309896944E-2</v>
      </c>
      <c r="AF37" s="24">
        <f t="shared" ref="AF37:AG37" si="100">AF18/AF9</f>
        <v>3.3132287897064766E-2</v>
      </c>
      <c r="AG37" s="24">
        <f t="shared" si="100"/>
        <v>5.6393745825698366E-2</v>
      </c>
      <c r="AH37" s="24">
        <f t="shared" ref="AH37:AI37" si="101">AH18/AH9</f>
        <v>6.9610143755792601E-3</v>
      </c>
      <c r="AI37" s="24">
        <f t="shared" si="101"/>
        <v>-1.4095851792186873E-2</v>
      </c>
      <c r="AJ37" s="24">
        <f>AJ18/AJ9</f>
        <v>-8.5757471294847662E-2</v>
      </c>
      <c r="AK37" s="24">
        <f>AK18/AK9</f>
        <v>4.7960545125321614E-2</v>
      </c>
      <c r="AL37" s="24">
        <f t="shared" ref="AL37:AM37" si="102">AL18/AL9</f>
        <v>-2.4337062813849026E-2</v>
      </c>
      <c r="AM37" s="24">
        <f t="shared" si="102"/>
        <v>5.9694410173673787E-2</v>
      </c>
    </row>
    <row r="38" spans="2:39">
      <c r="B38" s="3" t="s">
        <v>70</v>
      </c>
      <c r="C38" s="24">
        <f t="shared" ref="C38:D38" si="103">C23/C9</f>
        <v>-3.6342809538685919E-2</v>
      </c>
      <c r="D38" s="24">
        <f t="shared" si="103"/>
        <v>-9.9243931555909312E-2</v>
      </c>
      <c r="E38" s="24">
        <f t="shared" ref="E38:G38" si="104">E23/E9</f>
        <v>-9.1434486327957032E-3</v>
      </c>
      <c r="F38" s="24">
        <f t="shared" ref="F38" si="105">F23/F9</f>
        <v>2.2384542884070799E-3</v>
      </c>
      <c r="G38" s="24">
        <f t="shared" si="104"/>
        <v>-5.0042511842584743E-2</v>
      </c>
      <c r="H38" s="24">
        <f>H23/H9</f>
        <v>6.6729527816059642E-3</v>
      </c>
      <c r="I38" s="24">
        <f t="shared" ref="I38:J38" si="106">I23/I9</f>
        <v>-6.4052398775093694E-2</v>
      </c>
      <c r="J38" s="24">
        <f t="shared" si="106"/>
        <v>-0.10033573141486815</v>
      </c>
      <c r="K38" s="24">
        <f t="shared" ref="K38" si="107">K23/K9</f>
        <v>-0.45850426001893357</v>
      </c>
      <c r="L38" s="24">
        <f t="shared" ref="L38" si="108">L23/L9</f>
        <v>-0.58190618019359619</v>
      </c>
      <c r="M38" s="24">
        <f>M23/M9</f>
        <v>-0.15750626070910759</v>
      </c>
      <c r="N38" s="24">
        <f t="shared" ref="N38" si="109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110">Q23/Q9</f>
        <v>-4.7698570086629734E-2</v>
      </c>
      <c r="R38" s="24">
        <f t="shared" si="110"/>
        <v>2.3053869207714925E-3</v>
      </c>
      <c r="S38" s="24">
        <f t="shared" ref="S38" si="111">S23/S9</f>
        <v>-5.1090031619237815E-2</v>
      </c>
      <c r="T38" s="24">
        <f>T23/T9</f>
        <v>7.2725488271665487E-2</v>
      </c>
      <c r="U38" s="24">
        <f t="shared" ref="U38:V38" si="112">U23/U9</f>
        <v>-4.4564047362755668E-2</v>
      </c>
      <c r="V38" s="24">
        <f t="shared" si="112"/>
        <v>1.1598714601325551E-2</v>
      </c>
      <c r="W38" s="24">
        <f t="shared" ref="W38:X38" si="113">W23/W9</f>
        <v>-0.10143714245849039</v>
      </c>
      <c r="X38" s="24">
        <f t="shared" si="113"/>
        <v>-2.0196548788980924E-2</v>
      </c>
      <c r="Y38" s="24">
        <f t="shared" ref="Y38:Z38" si="114">Y23/Y9</f>
        <v>5.0062285892245498E-2</v>
      </c>
      <c r="Z38" s="24">
        <f t="shared" si="114"/>
        <v>6.895853374512681E-2</v>
      </c>
      <c r="AA38" s="24">
        <f t="shared" ref="AA38" si="115">AA23/AA9</f>
        <v>3.6136515726076339E-2</v>
      </c>
      <c r="AD38" s="24">
        <f t="shared" ref="AD38:AE38" si="116">AD23/AD9</f>
        <v>5.5288767332400457E-2</v>
      </c>
      <c r="AE38" s="24">
        <f t="shared" si="116"/>
        <v>1.3629999493935688E-2</v>
      </c>
      <c r="AF38" s="24">
        <f t="shared" ref="AF38:AG38" si="117">AF23/AF9</f>
        <v>2.6988339364696447E-2</v>
      </c>
      <c r="AG38" s="24">
        <f t="shared" si="117"/>
        <v>4.5005394482215411E-2</v>
      </c>
      <c r="AH38" s="24">
        <f t="shared" ref="AH38:AI38" si="118">AH23/AH9</f>
        <v>-3.3759933742186117E-2</v>
      </c>
      <c r="AI38" s="24">
        <f t="shared" si="118"/>
        <v>-5.7939442756196682E-2</v>
      </c>
      <c r="AJ38" s="24">
        <f>AJ23/AJ9</f>
        <v>-0.1931266739147729</v>
      </c>
      <c r="AK38" s="24">
        <f>AK23/AK9</f>
        <v>-1.0364052225293087E-2</v>
      </c>
      <c r="AL38" s="24">
        <f t="shared" ref="AL38:AM38" si="119">AL23/AL9</f>
        <v>-4.4819839661703845E-2</v>
      </c>
      <c r="AM38" s="24">
        <f t="shared" si="119"/>
        <v>3.1185346872924055E-2</v>
      </c>
    </row>
    <row r="39" spans="2:39">
      <c r="B39" s="3" t="s">
        <v>71</v>
      </c>
      <c r="C39" s="24">
        <f t="shared" ref="C39:D39" si="120">C22/C21</f>
        <v>0.35250463821892336</v>
      </c>
      <c r="D39" s="24">
        <f t="shared" si="120"/>
        <v>-0.80986937590711117</v>
      </c>
      <c r="E39" s="24">
        <f t="shared" ref="E39:G39" si="121">E22/E21</f>
        <v>2.3417721518987515</v>
      </c>
      <c r="F39" s="24">
        <f t="shared" ref="F39" si="122">F22/F21</f>
        <v>1.255033557046968</v>
      </c>
      <c r="G39" s="24">
        <f t="shared" si="121"/>
        <v>0.12711864406779658</v>
      </c>
      <c r="H39" s="24">
        <f>H22/H21</f>
        <v>2.4375000000000546</v>
      </c>
      <c r="I39" s="24">
        <f t="shared" ref="I39:J39" si="123">I22/I21</f>
        <v>-1.0974930362116948</v>
      </c>
      <c r="J39" s="24">
        <f t="shared" si="123"/>
        <v>-1.1633919338159242</v>
      </c>
      <c r="K39" s="24">
        <f t="shared" ref="K39:L39" si="124">K22/K21</f>
        <v>-1.6982358402971207</v>
      </c>
      <c r="L39" s="24">
        <f t="shared" si="124"/>
        <v>0.19887237314197853</v>
      </c>
      <c r="M39" s="24">
        <f>M22/M21</f>
        <v>0.19582772543741597</v>
      </c>
      <c r="N39" s="24">
        <f t="shared" ref="N39" si="125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26">Q22/Q21</f>
        <v>-0.82800000000000162</v>
      </c>
      <c r="R39" s="24">
        <f t="shared" si="126"/>
        <v>0.94800693240901301</v>
      </c>
      <c r="S39" s="24">
        <f t="shared" ref="S39" si="127">S22/S21</f>
        <v>0.62098765432098757</v>
      </c>
      <c r="T39" s="24">
        <f>T22/T21</f>
        <v>-0.49696969696969745</v>
      </c>
      <c r="U39" s="24">
        <f t="shared" ref="U39:V39" si="128">U22/U21</f>
        <v>0.10195227765726678</v>
      </c>
      <c r="V39" s="24">
        <f t="shared" si="128"/>
        <v>0.76760563380281721</v>
      </c>
      <c r="W39" s="24">
        <f t="shared" ref="W39:X39" si="129">W22/W21</f>
        <v>0.29554263565891453</v>
      </c>
      <c r="X39" s="24">
        <f t="shared" si="129"/>
        <v>-31.624999999998199</v>
      </c>
      <c r="Y39" s="24">
        <f t="shared" ref="Y39:Z39" si="130">Y22/Y21</f>
        <v>-0.12412587412587384</v>
      </c>
      <c r="Z39" s="24">
        <f t="shared" si="130"/>
        <v>0.18686567164179108</v>
      </c>
      <c r="AA39" s="24">
        <f t="shared" ref="AA39" si="131">AA22/AA21</f>
        <v>1.8181818181818153E-2</v>
      </c>
      <c r="AD39" s="24">
        <f t="shared" ref="AD39:AE39" si="132">AD22/AD21</f>
        <v>0.30998213931335583</v>
      </c>
      <c r="AE39" s="24">
        <f t="shared" si="132"/>
        <v>0.75966686496133218</v>
      </c>
      <c r="AF39" s="24">
        <f t="shared" ref="AF39:AG39" si="133">AF22/AF21</f>
        <v>-5.4682589566310433E-2</v>
      </c>
      <c r="AG39" s="24">
        <f t="shared" si="133"/>
        <v>8.8449531737773007E-2</v>
      </c>
      <c r="AH39" s="24">
        <f t="shared" ref="AH39:AI39" si="134">AH22/AH21</f>
        <v>-0.25697503671071947</v>
      </c>
      <c r="AI39" s="24">
        <f t="shared" si="134"/>
        <v>-0.6997851772287863</v>
      </c>
      <c r="AJ39" s="24">
        <f>AJ22/AJ21</f>
        <v>-0.14656801007556672</v>
      </c>
      <c r="AK39" s="24">
        <f>AK22/AK21</f>
        <v>2.5875912408759256</v>
      </c>
      <c r="AL39" s="24">
        <f t="shared" ref="AL39:AM39" si="135">AL22/AL21</f>
        <v>1.1175898931000964E-2</v>
      </c>
      <c r="AM39" s="24">
        <f t="shared" si="135"/>
        <v>-0.36122618061308914</v>
      </c>
    </row>
    <row r="42" spans="2:39">
      <c r="B42" s="30" t="s">
        <v>82</v>
      </c>
    </row>
    <row r="43" spans="2:39" s="2" customFormat="1">
      <c r="B43" s="26" t="s">
        <v>83</v>
      </c>
      <c r="C43" s="2">
        <f t="shared" ref="C43:D43" si="136">C44+C52</f>
        <v>25</v>
      </c>
      <c r="D43" s="2">
        <f t="shared" si="136"/>
        <v>48</v>
      </c>
      <c r="E43" s="2">
        <f t="shared" ref="E43:F43" si="137">E44+E52</f>
        <v>39</v>
      </c>
      <c r="F43" s="2">
        <f t="shared" si="137"/>
        <v>69</v>
      </c>
      <c r="G43" s="2">
        <f t="shared" ref="G43:H43" si="138">G44+G52</f>
        <v>22</v>
      </c>
      <c r="H43" s="2">
        <f t="shared" si="138"/>
        <v>51</v>
      </c>
      <c r="I43" s="2">
        <f t="shared" ref="I43:J43" si="139">I44+I52</f>
        <v>44</v>
      </c>
      <c r="J43" s="2">
        <f t="shared" si="139"/>
        <v>81</v>
      </c>
      <c r="K43" s="2">
        <f t="shared" ref="K43:L43" si="140">K44+K52</f>
        <v>14</v>
      </c>
      <c r="L43" s="2">
        <f t="shared" si="140"/>
        <v>17</v>
      </c>
      <c r="M43" s="2">
        <f t="shared" ref="M43" si="141">M44+M52</f>
        <v>48</v>
      </c>
      <c r="N43" s="2">
        <f t="shared" ref="N43:S43" si="142">N44+N52</f>
        <v>71</v>
      </c>
      <c r="O43" s="2">
        <f t="shared" ref="O43" si="143">O44+O52</f>
        <v>22</v>
      </c>
      <c r="P43" s="2">
        <f t="shared" si="142"/>
        <v>34</v>
      </c>
      <c r="Q43" s="2">
        <f t="shared" si="142"/>
        <v>30</v>
      </c>
      <c r="R43" s="2">
        <f t="shared" si="142"/>
        <v>55</v>
      </c>
      <c r="S43" s="2">
        <f t="shared" si="142"/>
        <v>26</v>
      </c>
      <c r="T43" s="2">
        <f>T44+T52</f>
        <v>32</v>
      </c>
      <c r="U43" s="2">
        <f t="shared" ref="U43:V43" si="144">U44+U52</f>
        <v>33</v>
      </c>
      <c r="V43" s="2">
        <f t="shared" si="144"/>
        <v>80</v>
      </c>
      <c r="W43" s="2">
        <f t="shared" ref="W43:X43" si="145">W44+W52</f>
        <v>15</v>
      </c>
      <c r="X43" s="2">
        <f t="shared" si="145"/>
        <v>47</v>
      </c>
      <c r="Y43" s="2">
        <f t="shared" ref="Y43:Z43" si="146">Y44+Y52</f>
        <v>43</v>
      </c>
      <c r="Z43" s="2">
        <f t="shared" si="146"/>
        <v>74</v>
      </c>
      <c r="AA43" s="2">
        <f t="shared" ref="AA43" si="147">AA44+AA52</f>
        <v>25</v>
      </c>
      <c r="AD43" s="2">
        <f t="shared" ref="AD43:AE43" si="148">AD44+AD52</f>
        <v>208</v>
      </c>
      <c r="AE43" s="2">
        <f t="shared" si="148"/>
        <v>221</v>
      </c>
      <c r="AF43" s="2">
        <f t="shared" ref="AF43:AG43" si="149">AF44+AF52</f>
        <v>225</v>
      </c>
      <c r="AG43" s="2">
        <f t="shared" si="149"/>
        <v>210</v>
      </c>
      <c r="AH43" s="2">
        <f t="shared" ref="AH43:AI43" si="150">AH44+AH52</f>
        <v>178</v>
      </c>
      <c r="AI43" s="2">
        <f t="shared" si="150"/>
        <v>198</v>
      </c>
      <c r="AJ43" s="2">
        <f>AJ44+AJ52</f>
        <v>130</v>
      </c>
      <c r="AK43" s="2">
        <f>AK44+AK52</f>
        <v>141</v>
      </c>
      <c r="AL43" s="2">
        <f t="shared" ref="AL43:AM43" si="151">AL44+AL52</f>
        <v>171</v>
      </c>
      <c r="AM43" s="2">
        <f t="shared" si="151"/>
        <v>179</v>
      </c>
    </row>
    <row r="44" spans="2:39" s="37" customFormat="1">
      <c r="B44" s="46" t="s">
        <v>84</v>
      </c>
      <c r="C44" s="37">
        <f t="shared" ref="C44" si="152">SUM(C45:C50)</f>
        <v>14</v>
      </c>
      <c r="D44" s="37">
        <f>SUM(D45:D50)</f>
        <v>28</v>
      </c>
      <c r="E44" s="37">
        <f>SUM(E45:E50)</f>
        <v>15</v>
      </c>
      <c r="F44" s="37">
        <f t="shared" ref="F44" si="153">SUM(F45:F50)</f>
        <v>33</v>
      </c>
      <c r="G44" s="37">
        <f t="shared" ref="G44" si="154">SUM(G45:G50)</f>
        <v>11</v>
      </c>
      <c r="H44" s="37">
        <f t="shared" ref="H44:T44" si="155">SUM(H45:H50)</f>
        <v>26</v>
      </c>
      <c r="I44" s="37">
        <f t="shared" si="155"/>
        <v>17</v>
      </c>
      <c r="J44" s="37">
        <f t="shared" si="155"/>
        <v>35</v>
      </c>
      <c r="K44" s="37">
        <f t="shared" si="155"/>
        <v>5</v>
      </c>
      <c r="L44" s="37">
        <f t="shared" si="155"/>
        <v>4</v>
      </c>
      <c r="M44" s="37">
        <f t="shared" si="155"/>
        <v>27</v>
      </c>
      <c r="N44" s="37">
        <f t="shared" si="155"/>
        <v>28</v>
      </c>
      <c r="O44" s="37">
        <f t="shared" si="155"/>
        <v>9</v>
      </c>
      <c r="P44" s="37">
        <f t="shared" si="155"/>
        <v>14</v>
      </c>
      <c r="Q44" s="37">
        <f t="shared" si="155"/>
        <v>9</v>
      </c>
      <c r="R44" s="37">
        <f t="shared" si="155"/>
        <v>16</v>
      </c>
      <c r="S44" s="37">
        <f t="shared" si="155"/>
        <v>6</v>
      </c>
      <c r="T44" s="37">
        <f t="shared" si="155"/>
        <v>11</v>
      </c>
      <c r="U44" s="37">
        <f t="shared" ref="U44:V44" si="156">SUM(U45:U50)</f>
        <v>10</v>
      </c>
      <c r="V44" s="37">
        <f t="shared" si="156"/>
        <v>30</v>
      </c>
      <c r="W44" s="37">
        <f t="shared" ref="W44:X44" si="157">SUM(W45:W50)</f>
        <v>7</v>
      </c>
      <c r="X44" s="37">
        <f t="shared" si="157"/>
        <v>17</v>
      </c>
      <c r="Y44" s="37">
        <f t="shared" ref="Y44:Z44" si="158">SUM(Y45:Y50)</f>
        <v>15</v>
      </c>
      <c r="Z44" s="37">
        <f t="shared" si="158"/>
        <v>25</v>
      </c>
      <c r="AA44" s="37">
        <f t="shared" ref="AA44" si="159">SUM(AA45:AA50)</f>
        <v>7</v>
      </c>
      <c r="AD44" s="37">
        <f t="shared" ref="AD44:AE44" si="160">SUM(AD45:AD50)</f>
        <v>92</v>
      </c>
      <c r="AE44" s="37">
        <f t="shared" si="160"/>
        <v>101</v>
      </c>
      <c r="AF44" s="37">
        <f t="shared" ref="AF44:AG44" si="161">SUM(AF45:AF50)</f>
        <v>108</v>
      </c>
      <c r="AG44" s="37">
        <f t="shared" si="161"/>
        <v>101</v>
      </c>
      <c r="AH44" s="37">
        <f t="shared" ref="AH44:AI44" si="162">SUM(AH45:AH50)</f>
        <v>90</v>
      </c>
      <c r="AI44" s="37">
        <f t="shared" si="162"/>
        <v>89</v>
      </c>
      <c r="AJ44" s="37">
        <f t="shared" ref="AJ44:AK44" si="163">SUM(AJ45:AJ50)</f>
        <v>44</v>
      </c>
      <c r="AK44" s="37">
        <f t="shared" si="163"/>
        <v>48</v>
      </c>
      <c r="AL44" s="37">
        <f t="shared" ref="AL44:AM44" si="164">SUM(AL45:AL50)</f>
        <v>57</v>
      </c>
      <c r="AM44" s="37">
        <f t="shared" si="164"/>
        <v>64</v>
      </c>
    </row>
    <row r="45" spans="2:39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D45" s="36">
        <v>1</v>
      </c>
      <c r="AE45" s="36">
        <v>2</v>
      </c>
      <c r="AF45" s="36">
        <v>0</v>
      </c>
      <c r="AG45" s="36">
        <v>0</v>
      </c>
      <c r="AH45" s="36">
        <v>1</v>
      </c>
      <c r="AI45" s="36">
        <v>0</v>
      </c>
      <c r="AJ45" s="36">
        <v>0</v>
      </c>
      <c r="AK45" s="36">
        <v>0</v>
      </c>
      <c r="AL45" s="36">
        <f t="shared" ref="AL45:AL50" si="165">SUM(S45:V45)</f>
        <v>0</v>
      </c>
      <c r="AM45" s="36">
        <f>SUM(W45:Z45)</f>
        <v>0</v>
      </c>
    </row>
    <row r="46" spans="2:39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Z46" s="36">
        <v>7</v>
      </c>
      <c r="AA46" s="36">
        <v>3</v>
      </c>
      <c r="AD46" s="36">
        <v>62</v>
      </c>
      <c r="AE46" s="36">
        <v>82</v>
      </c>
      <c r="AF46" s="36">
        <v>90</v>
      </c>
      <c r="AG46" s="36">
        <v>79</v>
      </c>
      <c r="AH46" s="36">
        <v>67</v>
      </c>
      <c r="AI46" s="36">
        <v>67</v>
      </c>
      <c r="AJ46" s="36">
        <v>32</v>
      </c>
      <c r="AK46" s="36">
        <v>27</v>
      </c>
      <c r="AL46" s="36">
        <f t="shared" si="165"/>
        <v>35</v>
      </c>
      <c r="AM46" s="36">
        <f t="shared" ref="AM46:AM50" si="166">SUM(W46:Z46)</f>
        <v>25</v>
      </c>
    </row>
    <row r="47" spans="2:39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D47" s="36">
        <v>19</v>
      </c>
      <c r="AE47" s="36">
        <v>8</v>
      </c>
      <c r="AF47" s="36">
        <v>11</v>
      </c>
      <c r="AG47" s="36">
        <v>12</v>
      </c>
      <c r="AH47" s="36">
        <v>13</v>
      </c>
      <c r="AI47" s="36">
        <v>5</v>
      </c>
      <c r="AJ47" s="36">
        <v>1</v>
      </c>
      <c r="AK47" s="36">
        <v>0</v>
      </c>
      <c r="AL47" s="36">
        <f t="shared" si="165"/>
        <v>3</v>
      </c>
      <c r="AM47" s="36">
        <f t="shared" si="166"/>
        <v>0</v>
      </c>
    </row>
    <row r="48" spans="2:39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D48" s="36">
        <v>10</v>
      </c>
      <c r="AE48" s="36">
        <v>9</v>
      </c>
      <c r="AF48" s="36">
        <v>7</v>
      </c>
      <c r="AG48" s="36">
        <v>10</v>
      </c>
      <c r="AH48" s="36">
        <v>5</v>
      </c>
      <c r="AI48" s="36">
        <v>3</v>
      </c>
      <c r="AJ48" s="36">
        <v>0</v>
      </c>
      <c r="AK48" s="36">
        <v>0</v>
      </c>
      <c r="AL48" s="36">
        <f t="shared" si="165"/>
        <v>0</v>
      </c>
      <c r="AM48" s="36">
        <f t="shared" si="166"/>
        <v>0</v>
      </c>
    </row>
    <row r="49" spans="2:39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Z49" s="36">
        <v>1</v>
      </c>
      <c r="AA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4</v>
      </c>
      <c r="AI49" s="36">
        <v>7</v>
      </c>
      <c r="AJ49" s="36">
        <v>4</v>
      </c>
      <c r="AK49" s="36">
        <v>2</v>
      </c>
      <c r="AL49" s="36">
        <f t="shared" si="165"/>
        <v>1</v>
      </c>
      <c r="AM49" s="36">
        <f t="shared" si="166"/>
        <v>1</v>
      </c>
    </row>
    <row r="50" spans="2:39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Z50" s="36">
        <v>17</v>
      </c>
      <c r="AA50" s="36">
        <v>4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7</v>
      </c>
      <c r="AJ50" s="36">
        <v>7</v>
      </c>
      <c r="AK50" s="36">
        <v>19</v>
      </c>
      <c r="AL50" s="36">
        <f t="shared" si="165"/>
        <v>18</v>
      </c>
      <c r="AM50" s="36">
        <f t="shared" si="166"/>
        <v>38</v>
      </c>
    </row>
    <row r="51" spans="2:39" s="36" customFormat="1">
      <c r="B51" s="45"/>
    </row>
    <row r="52" spans="2:39" s="37" customFormat="1">
      <c r="B52" s="46" t="s">
        <v>87</v>
      </c>
      <c r="C52" s="37">
        <f t="shared" ref="C52" si="167">C53+C54+C55</f>
        <v>11</v>
      </c>
      <c r="D52" s="37">
        <f>D53+D54+D55</f>
        <v>20</v>
      </c>
      <c r="E52" s="37">
        <f>E53+E54+E55</f>
        <v>24</v>
      </c>
      <c r="F52" s="37">
        <f t="shared" ref="F52" si="168">F53+F54+F55</f>
        <v>36</v>
      </c>
      <c r="G52" s="37">
        <f>G53+G54+G55</f>
        <v>11</v>
      </c>
      <c r="H52" s="37">
        <f>H53+H54+H55</f>
        <v>25</v>
      </c>
      <c r="I52" s="37">
        <f t="shared" ref="I52:J52" si="169">I53+I54+I55</f>
        <v>27</v>
      </c>
      <c r="J52" s="37">
        <f t="shared" si="169"/>
        <v>46</v>
      </c>
      <c r="K52" s="37">
        <f>K53+K54+K55</f>
        <v>9</v>
      </c>
      <c r="L52" s="37">
        <f>L53+L54+L55</f>
        <v>13</v>
      </c>
      <c r="M52" s="37">
        <f t="shared" ref="M52" si="170">M53+M54+M55</f>
        <v>21</v>
      </c>
      <c r="N52" s="37">
        <f t="shared" ref="N52:AA52" si="171">N53+N54+N55</f>
        <v>43</v>
      </c>
      <c r="O52" s="37">
        <f t="shared" si="171"/>
        <v>13</v>
      </c>
      <c r="P52" s="37">
        <f t="shared" si="171"/>
        <v>20</v>
      </c>
      <c r="Q52" s="37">
        <f t="shared" si="171"/>
        <v>21</v>
      </c>
      <c r="R52" s="37">
        <f t="shared" si="171"/>
        <v>39</v>
      </c>
      <c r="S52" s="37">
        <f t="shared" si="171"/>
        <v>20</v>
      </c>
      <c r="T52" s="37">
        <f t="shared" si="171"/>
        <v>21</v>
      </c>
      <c r="U52" s="37">
        <f t="shared" si="171"/>
        <v>23</v>
      </c>
      <c r="V52" s="37">
        <f t="shared" si="171"/>
        <v>50</v>
      </c>
      <c r="W52" s="37">
        <f t="shared" si="171"/>
        <v>8</v>
      </c>
      <c r="X52" s="37">
        <f t="shared" si="171"/>
        <v>30</v>
      </c>
      <c r="Y52" s="37">
        <f t="shared" si="171"/>
        <v>28</v>
      </c>
      <c r="Z52" s="37">
        <f t="shared" si="171"/>
        <v>49</v>
      </c>
      <c r="AA52" s="37">
        <f t="shared" si="171"/>
        <v>18</v>
      </c>
      <c r="AD52" s="37">
        <f t="shared" ref="AD52:AE52" si="172">AD53+AD54+AD55</f>
        <v>116</v>
      </c>
      <c r="AE52" s="37">
        <f t="shared" si="172"/>
        <v>120</v>
      </c>
      <c r="AF52" s="37">
        <f t="shared" ref="AF52:AG52" si="173">AF53+AF54+AF55</f>
        <v>117</v>
      </c>
      <c r="AG52" s="37">
        <f t="shared" si="173"/>
        <v>109</v>
      </c>
      <c r="AH52" s="37">
        <f t="shared" ref="AH52:AI52" si="174">AH53+AH54+AH55</f>
        <v>88</v>
      </c>
      <c r="AI52" s="37">
        <f t="shared" si="174"/>
        <v>109</v>
      </c>
      <c r="AJ52" s="37">
        <f>AJ53+AJ54+AJ55</f>
        <v>86</v>
      </c>
      <c r="AK52" s="37">
        <f>AK53+AK54+AK55</f>
        <v>93</v>
      </c>
      <c r="AL52" s="37">
        <f>AL53+AL54+AL55</f>
        <v>114</v>
      </c>
      <c r="AM52" s="37">
        <f>AM53+AM54+AM55</f>
        <v>115</v>
      </c>
    </row>
    <row r="53" spans="2:39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Z53" s="36">
        <v>30</v>
      </c>
      <c r="AA53" s="36">
        <v>11</v>
      </c>
      <c r="AD53" s="36">
        <v>92</v>
      </c>
      <c r="AE53" s="36">
        <v>82</v>
      </c>
      <c r="AF53" s="36">
        <v>73</v>
      </c>
      <c r="AG53" s="36">
        <v>72</v>
      </c>
      <c r="AH53" s="36">
        <v>64</v>
      </c>
      <c r="AI53" s="36">
        <v>62</v>
      </c>
      <c r="AJ53" s="36">
        <v>56</v>
      </c>
      <c r="AK53" s="36">
        <v>62</v>
      </c>
      <c r="AL53" s="36">
        <f>SUM(S53:V53)</f>
        <v>72</v>
      </c>
      <c r="AM53" s="36">
        <f t="shared" ref="AM53:AM55" si="175">SUM(W53:Z53)</f>
        <v>74</v>
      </c>
    </row>
    <row r="54" spans="2:39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Z54" s="36">
        <v>19</v>
      </c>
      <c r="AA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30</v>
      </c>
      <c r="AK54" s="36">
        <v>31</v>
      </c>
      <c r="AL54" s="36">
        <f>SUM(S54:V54)</f>
        <v>42</v>
      </c>
      <c r="AM54" s="36">
        <f t="shared" si="175"/>
        <v>41</v>
      </c>
    </row>
    <row r="55" spans="2:39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7</v>
      </c>
      <c r="AD55" s="36">
        <v>24</v>
      </c>
      <c r="AE55" s="36">
        <v>38</v>
      </c>
      <c r="AF55" s="36">
        <v>44</v>
      </c>
      <c r="AG55" s="36">
        <v>37</v>
      </c>
      <c r="AH55" s="36">
        <v>24</v>
      </c>
      <c r="AI55" s="36">
        <v>47</v>
      </c>
      <c r="AJ55" s="36">
        <v>0</v>
      </c>
      <c r="AK55" s="36">
        <v>0</v>
      </c>
      <c r="AL55" s="36">
        <f>SUM(S55:V55)</f>
        <v>0</v>
      </c>
      <c r="AM55" s="36">
        <f t="shared" si="175"/>
        <v>0</v>
      </c>
    </row>
    <row r="56" spans="2:39" s="36" customFormat="1">
      <c r="B56" s="45"/>
    </row>
    <row r="57" spans="2:39" s="37" customFormat="1">
      <c r="B57" s="26" t="s">
        <v>202</v>
      </c>
      <c r="C57" s="62" t="s">
        <v>186</v>
      </c>
      <c r="D57" s="62" t="s">
        <v>186</v>
      </c>
      <c r="E57" s="62" t="s">
        <v>186</v>
      </c>
      <c r="F57" s="62" t="s">
        <v>186</v>
      </c>
      <c r="G57" s="61">
        <f t="shared" ref="G57:S57" si="176">G43/C43-1</f>
        <v>-0.12</v>
      </c>
      <c r="H57" s="61">
        <f t="shared" si="176"/>
        <v>6.25E-2</v>
      </c>
      <c r="I57" s="61">
        <f t="shared" si="176"/>
        <v>0.12820512820512819</v>
      </c>
      <c r="J57" s="61">
        <f t="shared" si="176"/>
        <v>0.17391304347826098</v>
      </c>
      <c r="K57" s="61">
        <f t="shared" si="176"/>
        <v>-0.36363636363636365</v>
      </c>
      <c r="L57" s="61">
        <f t="shared" si="176"/>
        <v>-0.66666666666666674</v>
      </c>
      <c r="M57" s="61">
        <f t="shared" si="176"/>
        <v>9.0909090909090828E-2</v>
      </c>
      <c r="N57" s="61">
        <f t="shared" si="176"/>
        <v>-0.12345679012345678</v>
      </c>
      <c r="O57" s="61">
        <f t="shared" si="176"/>
        <v>0.5714285714285714</v>
      </c>
      <c r="P57" s="61">
        <f t="shared" si="176"/>
        <v>1</v>
      </c>
      <c r="Q57" s="61">
        <f t="shared" si="176"/>
        <v>-0.375</v>
      </c>
      <c r="R57" s="61">
        <f t="shared" si="176"/>
        <v>-0.22535211267605637</v>
      </c>
      <c r="S57" s="61">
        <f t="shared" si="176"/>
        <v>0.18181818181818188</v>
      </c>
      <c r="T57" s="61">
        <f>T43/P43-1</f>
        <v>-5.8823529411764719E-2</v>
      </c>
      <c r="U57" s="61">
        <f t="shared" ref="U57" si="177">U43/Q43-1</f>
        <v>0.10000000000000009</v>
      </c>
      <c r="V57" s="61">
        <f t="shared" ref="V57" si="178">V43/R43-1</f>
        <v>0.45454545454545459</v>
      </c>
      <c r="W57" s="61">
        <f t="shared" ref="W57" si="179">W43/S43-1</f>
        <v>-0.42307692307692313</v>
      </c>
      <c r="X57" s="61">
        <f t="shared" ref="X57" si="180">X43/T43-1</f>
        <v>0.46875</v>
      </c>
      <c r="Y57" s="61">
        <f t="shared" ref="Y57" si="181">Y43/U43-1</f>
        <v>0.30303030303030298</v>
      </c>
      <c r="Z57" s="61">
        <f t="shared" ref="Z57" si="182">Z43/V43-1</f>
        <v>-7.4999999999999956E-2</v>
      </c>
      <c r="AA57" s="61">
        <f t="shared" ref="AA57" si="183">AA43/W43-1</f>
        <v>0.66666666666666674</v>
      </c>
      <c r="AD57" s="62" t="s">
        <v>186</v>
      </c>
      <c r="AE57" s="61">
        <f t="shared" ref="AE57" si="184">AE43/AD43-1</f>
        <v>6.25E-2</v>
      </c>
      <c r="AF57" s="61">
        <f t="shared" ref="AF57" si="185">AF43/AE43-1</f>
        <v>1.8099547511312153E-2</v>
      </c>
      <c r="AG57" s="61">
        <f t="shared" ref="AG57" si="186">AG43/AF43-1</f>
        <v>-6.6666666666666652E-2</v>
      </c>
      <c r="AH57" s="61">
        <f t="shared" ref="AH57" si="187">AH43/AG43-1</f>
        <v>-0.15238095238095239</v>
      </c>
      <c r="AI57" s="61">
        <f t="shared" ref="AI57:AJ57" si="188">AI43/AH43-1</f>
        <v>0.11235955056179781</v>
      </c>
      <c r="AJ57" s="61">
        <f t="shared" si="188"/>
        <v>-0.34343434343434343</v>
      </c>
      <c r="AK57" s="61">
        <f>AK43/AJ43-1</f>
        <v>8.4615384615384537E-2</v>
      </c>
      <c r="AL57" s="61">
        <f t="shared" ref="AL57" si="189">AL43/AK43-1</f>
        <v>0.2127659574468086</v>
      </c>
      <c r="AM57" s="61">
        <f t="shared" ref="AM57" si="190">AM43/AL43-1</f>
        <v>4.6783625730994149E-2</v>
      </c>
    </row>
    <row r="58" spans="2:39" s="36" customFormat="1">
      <c r="B58" s="27" t="s">
        <v>203</v>
      </c>
      <c r="C58" s="62" t="s">
        <v>186</v>
      </c>
      <c r="D58" s="60">
        <f t="shared" ref="D58" si="191">D43/C43-1</f>
        <v>0.91999999999999993</v>
      </c>
      <c r="E58" s="60">
        <f t="shared" ref="E58" si="192">E43/D43-1</f>
        <v>-0.1875</v>
      </c>
      <c r="F58" s="60">
        <f t="shared" ref="F58:S58" si="193">F43/E43-1</f>
        <v>0.76923076923076916</v>
      </c>
      <c r="G58" s="60">
        <f t="shared" si="193"/>
        <v>-0.6811594202898551</v>
      </c>
      <c r="H58" s="60">
        <f t="shared" si="193"/>
        <v>1.3181818181818183</v>
      </c>
      <c r="I58" s="60">
        <f t="shared" si="193"/>
        <v>-0.13725490196078427</v>
      </c>
      <c r="J58" s="60">
        <f t="shared" si="193"/>
        <v>0.84090909090909083</v>
      </c>
      <c r="K58" s="60">
        <f t="shared" si="193"/>
        <v>-0.8271604938271605</v>
      </c>
      <c r="L58" s="60">
        <f t="shared" si="193"/>
        <v>0.21428571428571419</v>
      </c>
      <c r="M58" s="60">
        <f t="shared" si="193"/>
        <v>1.8235294117647061</v>
      </c>
      <c r="N58" s="60">
        <f t="shared" si="193"/>
        <v>0.47916666666666674</v>
      </c>
      <c r="O58" s="60">
        <f t="shared" si="193"/>
        <v>-0.6901408450704225</v>
      </c>
      <c r="P58" s="60">
        <f t="shared" si="193"/>
        <v>0.54545454545454541</v>
      </c>
      <c r="Q58" s="60">
        <f t="shared" si="193"/>
        <v>-0.11764705882352944</v>
      </c>
      <c r="R58" s="60">
        <f t="shared" si="193"/>
        <v>0.83333333333333326</v>
      </c>
      <c r="S58" s="60">
        <f t="shared" si="193"/>
        <v>-0.52727272727272734</v>
      </c>
      <c r="T58" s="60">
        <f>T43/S43-1</f>
        <v>0.23076923076923084</v>
      </c>
      <c r="U58" s="60">
        <f t="shared" ref="U58" si="194">U43/T43-1</f>
        <v>3.125E-2</v>
      </c>
      <c r="V58" s="60">
        <f t="shared" ref="V58" si="195">V43/U43-1</f>
        <v>1.4242424242424243</v>
      </c>
      <c r="W58" s="60">
        <f t="shared" ref="W58" si="196">W43/V43-1</f>
        <v>-0.8125</v>
      </c>
      <c r="X58" s="60">
        <f t="shared" ref="X58" si="197">X43/W43-1</f>
        <v>2.1333333333333333</v>
      </c>
      <c r="Y58" s="60">
        <f t="shared" ref="Y58" si="198">Y43/X43-1</f>
        <v>-8.5106382978723416E-2</v>
      </c>
      <c r="Z58" s="60">
        <f t="shared" ref="Z58" si="199">Z43/Y43-1</f>
        <v>0.72093023255813948</v>
      </c>
      <c r="AA58" s="60">
        <f t="shared" ref="AA58" si="200">AA43/Z43-1</f>
        <v>-0.66216216216216217</v>
      </c>
      <c r="AD58" s="62" t="s">
        <v>186</v>
      </c>
      <c r="AE58" s="62" t="s">
        <v>186</v>
      </c>
      <c r="AF58" s="62" t="s">
        <v>186</v>
      </c>
      <c r="AG58" s="62" t="s">
        <v>186</v>
      </c>
      <c r="AH58" s="62" t="s">
        <v>186</v>
      </c>
      <c r="AI58" s="62" t="s">
        <v>186</v>
      </c>
      <c r="AJ58" s="62" t="s">
        <v>186</v>
      </c>
      <c r="AK58" s="62" t="s">
        <v>186</v>
      </c>
      <c r="AL58" s="62" t="s">
        <v>186</v>
      </c>
      <c r="AM58" s="62" t="s">
        <v>186</v>
      </c>
    </row>
    <row r="60" spans="2:39">
      <c r="B60" s="30" t="s">
        <v>74</v>
      </c>
    </row>
    <row r="61" spans="2:39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V61" s="25">
        <v>1816.9</v>
      </c>
      <c r="W61" s="25">
        <v>1156.4000000000001</v>
      </c>
      <c r="X61" s="25">
        <v>1356.8</v>
      </c>
      <c r="Y61" s="25">
        <v>1030.5</v>
      </c>
      <c r="Z61" s="25">
        <v>1629.2</v>
      </c>
      <c r="AA61" s="25">
        <v>919.7</v>
      </c>
      <c r="AD61" s="25">
        <v>1713</v>
      </c>
      <c r="AE61" s="25">
        <v>2165.5</v>
      </c>
      <c r="AF61" s="25">
        <v>1241.5</v>
      </c>
      <c r="AG61" s="25">
        <v>1270.8</v>
      </c>
      <c r="AH61" s="25">
        <f t="shared" ref="AH61:AH72" si="201">F61</f>
        <v>1280.9000000000001</v>
      </c>
      <c r="AI61" s="25">
        <f t="shared" ref="AI61:AI72" si="202">J61</f>
        <v>2307.6999999999998</v>
      </c>
      <c r="AJ61" s="25">
        <f t="shared" ref="AJ61:AJ72" si="203">N61</f>
        <v>1883.1</v>
      </c>
      <c r="AK61" s="25">
        <f t="shared" ref="AK61:AK72" si="204">R61</f>
        <v>1818.3</v>
      </c>
      <c r="AL61" s="25">
        <f t="shared" ref="AL61:AL72" si="205">V61</f>
        <v>1816.9</v>
      </c>
      <c r="AM61" s="25">
        <f>+Z61</f>
        <v>1629.2</v>
      </c>
    </row>
    <row r="62" spans="2:39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V62" s="25">
        <v>494.4</v>
      </c>
      <c r="W62" s="25">
        <v>874</v>
      </c>
      <c r="X62" s="25">
        <v>768.4</v>
      </c>
      <c r="Y62" s="25">
        <v>551.70000000000005</v>
      </c>
      <c r="Z62" s="25">
        <v>521.70000000000005</v>
      </c>
      <c r="AA62" s="25">
        <v>555.5</v>
      </c>
      <c r="AD62" s="25">
        <v>710.6</v>
      </c>
      <c r="AE62" s="25">
        <v>622.6</v>
      </c>
      <c r="AF62" s="25">
        <v>1775.5</v>
      </c>
      <c r="AG62" s="25">
        <v>2365.6</v>
      </c>
      <c r="AH62" s="25">
        <f t="shared" si="201"/>
        <v>1743.4</v>
      </c>
      <c r="AI62" s="25">
        <f t="shared" si="202"/>
        <v>410.9</v>
      </c>
      <c r="AJ62" s="25">
        <f t="shared" si="203"/>
        <v>817.5</v>
      </c>
      <c r="AK62" s="25">
        <f t="shared" si="204"/>
        <v>750.8</v>
      </c>
      <c r="AL62" s="25">
        <f t="shared" si="205"/>
        <v>494.4</v>
      </c>
      <c r="AM62" s="25">
        <f>+Z62</f>
        <v>521.70000000000005</v>
      </c>
    </row>
    <row r="63" spans="2:39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V63" s="11">
        <v>202.9</v>
      </c>
      <c r="W63" s="11">
        <v>197</v>
      </c>
      <c r="X63" s="11">
        <v>208.8</v>
      </c>
      <c r="Y63" s="11">
        <v>263.5</v>
      </c>
      <c r="Z63" s="11">
        <v>217.6</v>
      </c>
      <c r="AA63" s="11">
        <v>212.9</v>
      </c>
      <c r="AD63" s="11">
        <v>696.9</v>
      </c>
      <c r="AE63" s="11">
        <v>781.9</v>
      </c>
      <c r="AF63" s="11">
        <v>665.4</v>
      </c>
      <c r="AG63" s="11">
        <v>717.1</v>
      </c>
      <c r="AH63" s="11">
        <f t="shared" si="201"/>
        <v>318</v>
      </c>
      <c r="AI63" s="11">
        <f t="shared" si="202"/>
        <v>294.2</v>
      </c>
      <c r="AJ63" s="11">
        <f t="shared" si="203"/>
        <v>203.4</v>
      </c>
      <c r="AK63" s="11">
        <f t="shared" si="204"/>
        <v>189</v>
      </c>
      <c r="AL63" s="11">
        <f t="shared" si="205"/>
        <v>202.9</v>
      </c>
      <c r="AM63" s="11">
        <f>+Z63</f>
        <v>217.6</v>
      </c>
    </row>
    <row r="64" spans="2:39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V64" s="11">
        <v>5.4</v>
      </c>
      <c r="W64" s="11">
        <v>13.4</v>
      </c>
      <c r="X64" s="11">
        <v>14.9</v>
      </c>
      <c r="Y64" s="11">
        <v>4.7</v>
      </c>
      <c r="Z64" s="11">
        <v>17.5</v>
      </c>
      <c r="AA64" s="11">
        <v>53.9</v>
      </c>
      <c r="AD64" s="11">
        <v>5.2</v>
      </c>
      <c r="AE64" s="11">
        <v>5.2</v>
      </c>
      <c r="AF64" s="11">
        <v>21</v>
      </c>
      <c r="AG64" s="11">
        <v>29.5</v>
      </c>
      <c r="AH64" s="11">
        <f t="shared" si="201"/>
        <v>5.4</v>
      </c>
      <c r="AI64" s="11">
        <f t="shared" si="202"/>
        <v>1.4</v>
      </c>
      <c r="AJ64" s="11">
        <f t="shared" si="203"/>
        <v>8.3000000000000007</v>
      </c>
      <c r="AK64" s="11">
        <f t="shared" si="204"/>
        <v>0.1</v>
      </c>
      <c r="AL64" s="11">
        <f t="shared" si="205"/>
        <v>5.4</v>
      </c>
      <c r="AM64" s="11">
        <f t="shared" ref="AM64:AM67" si="206">+Z64</f>
        <v>17.5</v>
      </c>
    </row>
    <row r="65" spans="2:39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V65" s="11">
        <v>50.8</v>
      </c>
      <c r="W65" s="11">
        <v>50.7</v>
      </c>
      <c r="X65" s="11">
        <v>9.5</v>
      </c>
      <c r="Y65" s="11">
        <v>6.4</v>
      </c>
      <c r="Z65" s="11">
        <v>8.4</v>
      </c>
      <c r="AA65" s="11">
        <v>12.9</v>
      </c>
      <c r="AD65" s="11">
        <v>13.6</v>
      </c>
      <c r="AE65" s="11">
        <v>10.8</v>
      </c>
      <c r="AF65" s="11">
        <v>8.5</v>
      </c>
      <c r="AG65" s="11">
        <v>2.1</v>
      </c>
      <c r="AH65" s="11">
        <f t="shared" si="201"/>
        <v>1.2</v>
      </c>
      <c r="AI65" s="11">
        <f t="shared" si="202"/>
        <v>1.5</v>
      </c>
      <c r="AJ65" s="11">
        <f t="shared" si="203"/>
        <v>8.5</v>
      </c>
      <c r="AK65" s="11">
        <f t="shared" si="204"/>
        <v>9.6</v>
      </c>
      <c r="AL65" s="11">
        <f t="shared" si="205"/>
        <v>50.8</v>
      </c>
      <c r="AM65" s="11">
        <f t="shared" si="206"/>
        <v>8.4</v>
      </c>
    </row>
    <row r="66" spans="2:39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D66" s="11">
        <v>9</v>
      </c>
      <c r="AE66" s="11">
        <v>91.4</v>
      </c>
      <c r="AF66" s="11">
        <v>142.80000000000001</v>
      </c>
      <c r="AG66" s="11">
        <v>185.6</v>
      </c>
      <c r="AH66" s="11">
        <f t="shared" si="201"/>
        <v>218.5</v>
      </c>
      <c r="AI66" s="11">
        <f t="shared" si="202"/>
        <v>4</v>
      </c>
      <c r="AJ66" s="11">
        <f t="shared" si="203"/>
        <v>0</v>
      </c>
      <c r="AK66" s="11">
        <f t="shared" si="204"/>
        <v>0</v>
      </c>
      <c r="AL66" s="11">
        <f t="shared" si="205"/>
        <v>0</v>
      </c>
      <c r="AM66" s="11">
        <f t="shared" si="206"/>
        <v>0</v>
      </c>
    </row>
    <row r="67" spans="2:39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V67" s="11">
        <v>505.4</v>
      </c>
      <c r="W67" s="11">
        <v>566.4</v>
      </c>
      <c r="X67" s="11">
        <v>583.5</v>
      </c>
      <c r="Y67" s="11">
        <v>569</v>
      </c>
      <c r="Z67" s="11">
        <v>509.1</v>
      </c>
      <c r="AA67" s="11">
        <v>542.1</v>
      </c>
      <c r="AD67" s="11">
        <v>0</v>
      </c>
      <c r="AE67" s="11">
        <v>0</v>
      </c>
      <c r="AF67" s="11">
        <v>0</v>
      </c>
      <c r="AG67" s="11">
        <v>0</v>
      </c>
      <c r="AH67" s="11">
        <f t="shared" si="201"/>
        <v>358</v>
      </c>
      <c r="AI67" s="11">
        <f t="shared" si="202"/>
        <v>495.7</v>
      </c>
      <c r="AJ67" s="11">
        <f t="shared" si="203"/>
        <v>461.8</v>
      </c>
      <c r="AK67" s="11">
        <f t="shared" si="204"/>
        <v>582.29999999999995</v>
      </c>
      <c r="AL67" s="11">
        <f t="shared" si="205"/>
        <v>505.4</v>
      </c>
      <c r="AM67" s="11">
        <f t="shared" si="206"/>
        <v>509.1</v>
      </c>
    </row>
    <row r="68" spans="2:39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V68" s="25">
        <v>2329</v>
      </c>
      <c r="W68" s="25">
        <v>2803.4</v>
      </c>
      <c r="X68" s="25">
        <v>2888.9</v>
      </c>
      <c r="Y68" s="25">
        <v>3053.1</v>
      </c>
      <c r="Z68" s="25">
        <v>2636</v>
      </c>
      <c r="AA68" s="25">
        <v>3120.7</v>
      </c>
      <c r="AD68" s="25">
        <v>2405.3000000000002</v>
      </c>
      <c r="AE68" s="25">
        <v>2314.6</v>
      </c>
      <c r="AF68" s="25">
        <v>2496.4</v>
      </c>
      <c r="AG68" s="25">
        <v>2148.6999999999998</v>
      </c>
      <c r="AH68" s="25">
        <f t="shared" si="201"/>
        <v>2507</v>
      </c>
      <c r="AI68" s="25">
        <f t="shared" si="202"/>
        <v>2384</v>
      </c>
      <c r="AJ68" s="25">
        <f t="shared" si="203"/>
        <v>2437.9</v>
      </c>
      <c r="AK68" s="25">
        <f t="shared" si="204"/>
        <v>1986</v>
      </c>
      <c r="AL68" s="25">
        <f t="shared" si="205"/>
        <v>2329</v>
      </c>
      <c r="AM68" s="25">
        <f>+Z68</f>
        <v>2636</v>
      </c>
    </row>
    <row r="69" spans="2:39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V69" s="11">
        <v>105.5</v>
      </c>
      <c r="W69" s="11">
        <v>113.4</v>
      </c>
      <c r="X69" s="11">
        <v>169.4</v>
      </c>
      <c r="Y69" s="11">
        <v>179.2</v>
      </c>
      <c r="Z69" s="11">
        <v>203</v>
      </c>
      <c r="AA69" s="11">
        <v>211.4</v>
      </c>
      <c r="AD69" s="11">
        <v>89.2</v>
      </c>
      <c r="AE69" s="11">
        <v>130.19999999999999</v>
      </c>
      <c r="AF69" s="11">
        <v>80.7</v>
      </c>
      <c r="AG69" s="11">
        <v>76.900000000000006</v>
      </c>
      <c r="AH69" s="11">
        <f t="shared" si="201"/>
        <v>95.3</v>
      </c>
      <c r="AI69" s="11">
        <f t="shared" si="202"/>
        <v>92.6</v>
      </c>
      <c r="AJ69" s="11">
        <f t="shared" si="203"/>
        <v>114.1</v>
      </c>
      <c r="AK69" s="11">
        <f t="shared" si="204"/>
        <v>114.5</v>
      </c>
      <c r="AL69" s="11">
        <f t="shared" si="205"/>
        <v>105.5</v>
      </c>
      <c r="AM69" s="11">
        <f t="shared" ref="AM69:AM72" si="207">+Z69</f>
        <v>203</v>
      </c>
    </row>
    <row r="70" spans="2:39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f t="shared" si="201"/>
        <v>339.9</v>
      </c>
      <c r="AI70" s="11">
        <f t="shared" si="202"/>
        <v>0.2</v>
      </c>
      <c r="AJ70" s="11">
        <f t="shared" si="203"/>
        <v>0.2</v>
      </c>
      <c r="AK70" s="11">
        <f t="shared" si="204"/>
        <v>0.6</v>
      </c>
      <c r="AL70" s="11">
        <f t="shared" si="205"/>
        <v>0</v>
      </c>
      <c r="AM70" s="11">
        <f t="shared" si="207"/>
        <v>0</v>
      </c>
    </row>
    <row r="71" spans="2:39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V71" s="11">
        <v>246.3</v>
      </c>
      <c r="W71" s="11">
        <v>250.4</v>
      </c>
      <c r="X71" s="11">
        <v>232.3</v>
      </c>
      <c r="Y71" s="11">
        <v>233.8</v>
      </c>
      <c r="Z71" s="11">
        <v>312.89999999999998</v>
      </c>
      <c r="AA71" s="11">
        <v>233.8</v>
      </c>
      <c r="AD71" s="11">
        <v>167.9</v>
      </c>
      <c r="AE71" s="11">
        <v>289.39999999999998</v>
      </c>
      <c r="AF71" s="11">
        <v>349.9</v>
      </c>
      <c r="AG71" s="11">
        <v>255.4</v>
      </c>
      <c r="AH71" s="11">
        <f t="shared" si="201"/>
        <v>203.5</v>
      </c>
      <c r="AI71" s="11">
        <f t="shared" si="202"/>
        <v>199.4</v>
      </c>
      <c r="AJ71" s="11">
        <f t="shared" si="203"/>
        <v>180.9</v>
      </c>
      <c r="AK71" s="11">
        <f t="shared" si="204"/>
        <v>193.7</v>
      </c>
      <c r="AL71" s="11">
        <f t="shared" si="205"/>
        <v>246.3</v>
      </c>
      <c r="AM71" s="11">
        <f t="shared" si="207"/>
        <v>312.89999999999998</v>
      </c>
    </row>
    <row r="72" spans="2:39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6.6</v>
      </c>
      <c r="Z72" s="11">
        <v>0</v>
      </c>
      <c r="AA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f t="shared" si="201"/>
        <v>0</v>
      </c>
      <c r="AI72" s="11">
        <f t="shared" si="202"/>
        <v>0</v>
      </c>
      <c r="AJ72" s="11">
        <f t="shared" si="203"/>
        <v>0</v>
      </c>
      <c r="AK72" s="11">
        <f t="shared" si="204"/>
        <v>230.9</v>
      </c>
      <c r="AL72" s="11">
        <f t="shared" si="205"/>
        <v>0</v>
      </c>
      <c r="AM72" s="11">
        <f t="shared" si="207"/>
        <v>0</v>
      </c>
    </row>
    <row r="73" spans="2:39">
      <c r="B73" s="3" t="s">
        <v>104</v>
      </c>
      <c r="C73" s="11">
        <f t="shared" ref="C73:AA73" si="208">SUM(C61:C72)</f>
        <v>7152.2</v>
      </c>
      <c r="D73" s="11">
        <f t="shared" si="208"/>
        <v>7091.7</v>
      </c>
      <c r="E73" s="11">
        <f t="shared" si="208"/>
        <v>7067.9</v>
      </c>
      <c r="F73" s="11">
        <f t="shared" si="208"/>
        <v>7071.0999999999995</v>
      </c>
      <c r="G73" s="11">
        <f t="shared" si="208"/>
        <v>7000.3</v>
      </c>
      <c r="H73" s="11">
        <f t="shared" si="208"/>
        <v>7009.2</v>
      </c>
      <c r="I73" s="11">
        <f t="shared" si="208"/>
        <v>6737.2</v>
      </c>
      <c r="J73" s="11">
        <f t="shared" si="208"/>
        <v>6191.5999999999995</v>
      </c>
      <c r="K73" s="11">
        <f t="shared" si="208"/>
        <v>6442.2</v>
      </c>
      <c r="L73" s="11">
        <f t="shared" si="208"/>
        <v>6081.4000000000005</v>
      </c>
      <c r="M73" s="11">
        <f t="shared" si="208"/>
        <v>6019.7999999999993</v>
      </c>
      <c r="N73" s="11">
        <f t="shared" si="208"/>
        <v>6115.7</v>
      </c>
      <c r="O73" s="11">
        <f t="shared" si="208"/>
        <v>5903</v>
      </c>
      <c r="P73" s="11">
        <f t="shared" si="208"/>
        <v>5929.3</v>
      </c>
      <c r="Q73" s="11">
        <f t="shared" si="208"/>
        <v>6019.7999999999993</v>
      </c>
      <c r="R73" s="11">
        <f t="shared" si="208"/>
        <v>5875.7999999999993</v>
      </c>
      <c r="S73" s="11">
        <f t="shared" si="208"/>
        <v>5536.6</v>
      </c>
      <c r="T73" s="11">
        <f t="shared" si="208"/>
        <v>5367.9000000000005</v>
      </c>
      <c r="U73" s="11">
        <f t="shared" si="208"/>
        <v>5581.5999999999995</v>
      </c>
      <c r="V73" s="11">
        <f t="shared" si="208"/>
        <v>5756.6000000000013</v>
      </c>
      <c r="W73" s="11">
        <f t="shared" si="208"/>
        <v>6025.0999999999995</v>
      </c>
      <c r="X73" s="11">
        <f t="shared" si="208"/>
        <v>6232.5</v>
      </c>
      <c r="Y73" s="11">
        <f t="shared" si="208"/>
        <v>5898.5</v>
      </c>
      <c r="Z73" s="11">
        <f t="shared" si="208"/>
        <v>6055.4</v>
      </c>
      <c r="AA73" s="11">
        <f t="shared" si="208"/>
        <v>5862.9000000000005</v>
      </c>
      <c r="AD73" s="11">
        <f t="shared" ref="AD73:AG73" si="209">SUM(AD61:AD72)</f>
        <v>5810.7</v>
      </c>
      <c r="AE73" s="11">
        <f t="shared" si="209"/>
        <v>6411.5999999999995</v>
      </c>
      <c r="AF73" s="11">
        <f t="shared" si="209"/>
        <v>6781.7</v>
      </c>
      <c r="AG73" s="11">
        <f t="shared" si="209"/>
        <v>7051.7</v>
      </c>
      <c r="AH73" s="11">
        <f t="shared" ref="AH73:AI73" si="210">SUM(AH61:AH72)</f>
        <v>7071.0999999999995</v>
      </c>
      <c r="AI73" s="11">
        <f t="shared" si="210"/>
        <v>6191.5999999999995</v>
      </c>
      <c r="AJ73" s="11">
        <f>SUM(AJ61:AJ72)</f>
        <v>6115.7</v>
      </c>
      <c r="AK73" s="11">
        <f>SUM(AK61:AK72)</f>
        <v>5875.7999999999993</v>
      </c>
      <c r="AL73" s="11">
        <f>SUM(AL61:AL72)</f>
        <v>5756.6000000000013</v>
      </c>
      <c r="AM73" s="11">
        <f t="shared" ref="AM73" si="211">SUM(AM61:AM72)</f>
        <v>6055.4</v>
      </c>
    </row>
    <row r="74" spans="2:39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V74" s="25">
        <v>170</v>
      </c>
      <c r="W74" s="25">
        <v>170</v>
      </c>
      <c r="X74" s="25">
        <v>170</v>
      </c>
      <c r="Y74" s="25">
        <v>170</v>
      </c>
      <c r="Z74" s="25">
        <v>170</v>
      </c>
      <c r="AA74" s="25">
        <v>283.2</v>
      </c>
      <c r="AD74" s="25">
        <v>45.8</v>
      </c>
      <c r="AE74" s="25">
        <v>749.6</v>
      </c>
      <c r="AF74" s="25">
        <v>168.2</v>
      </c>
      <c r="AG74" s="25">
        <v>251.3</v>
      </c>
      <c r="AH74" s="25">
        <f t="shared" ref="AH74:AH87" si="212">F74</f>
        <v>183.5</v>
      </c>
      <c r="AI74" s="25">
        <f t="shared" ref="AI74:AI86" si="213">J74</f>
        <v>61.3</v>
      </c>
      <c r="AJ74" s="25">
        <f t="shared" ref="AJ74:AJ86" si="214">N74</f>
        <v>51.7</v>
      </c>
      <c r="AK74" s="25">
        <f t="shared" ref="AK74:AK86" si="215">R74</f>
        <v>65.599999999999994</v>
      </c>
      <c r="AL74" s="25">
        <f t="shared" ref="AL74:AL86" si="216">V74</f>
        <v>170</v>
      </c>
      <c r="AM74" s="25">
        <f>+Z74</f>
        <v>170</v>
      </c>
    </row>
    <row r="75" spans="2:39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V75" s="11">
        <v>0.7</v>
      </c>
      <c r="W75" s="11">
        <v>3.4</v>
      </c>
      <c r="X75" s="11">
        <v>3.4</v>
      </c>
      <c r="Y75" s="11">
        <v>3.3</v>
      </c>
      <c r="Z75" s="11">
        <v>2.4</v>
      </c>
      <c r="AA75" s="11">
        <v>2.2999999999999998</v>
      </c>
      <c r="AD75" s="11">
        <v>0</v>
      </c>
      <c r="AE75" s="11">
        <v>0</v>
      </c>
      <c r="AF75" s="11">
        <v>0</v>
      </c>
      <c r="AG75" s="11">
        <v>0</v>
      </c>
      <c r="AH75" s="11">
        <f t="shared" si="212"/>
        <v>0</v>
      </c>
      <c r="AI75" s="11">
        <f t="shared" si="213"/>
        <v>0</v>
      </c>
      <c r="AJ75" s="11">
        <f t="shared" si="214"/>
        <v>0</v>
      </c>
      <c r="AK75" s="11">
        <f t="shared" si="215"/>
        <v>0</v>
      </c>
      <c r="AL75" s="11">
        <f t="shared" si="216"/>
        <v>0.7</v>
      </c>
      <c r="AM75" s="11">
        <f>+Z75</f>
        <v>2.4</v>
      </c>
    </row>
    <row r="76" spans="2:39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V76" s="25">
        <v>5.7</v>
      </c>
      <c r="W76" s="25">
        <v>0.7</v>
      </c>
      <c r="X76" s="25">
        <v>1.8</v>
      </c>
      <c r="Y76" s="25">
        <v>0</v>
      </c>
      <c r="Z76" s="25">
        <v>0</v>
      </c>
      <c r="AA76" s="25">
        <v>0.1</v>
      </c>
      <c r="AD76" s="25">
        <v>12.7</v>
      </c>
      <c r="AE76" s="25">
        <v>9.1999999999999993</v>
      </c>
      <c r="AF76" s="25">
        <v>11.1</v>
      </c>
      <c r="AG76" s="25">
        <v>4.8</v>
      </c>
      <c r="AH76" s="25">
        <f t="shared" si="212"/>
        <v>4.0999999999999996</v>
      </c>
      <c r="AI76" s="25">
        <f t="shared" si="213"/>
        <v>0.7</v>
      </c>
      <c r="AJ76" s="25">
        <f t="shared" si="214"/>
        <v>1.3</v>
      </c>
      <c r="AK76" s="25">
        <f t="shared" si="215"/>
        <v>0</v>
      </c>
      <c r="AL76" s="25">
        <f t="shared" si="216"/>
        <v>5.7</v>
      </c>
      <c r="AM76" s="25">
        <f>+Z76</f>
        <v>0</v>
      </c>
    </row>
    <row r="77" spans="2:39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D77" s="11">
        <v>416.6</v>
      </c>
      <c r="AE77" s="11">
        <v>316.60000000000002</v>
      </c>
      <c r="AF77" s="11">
        <v>180.5</v>
      </c>
      <c r="AG77" s="11">
        <v>103.1</v>
      </c>
      <c r="AH77" s="11">
        <f t="shared" si="212"/>
        <v>17.399999999999999</v>
      </c>
      <c r="AI77" s="11">
        <f t="shared" si="213"/>
        <v>13.6</v>
      </c>
      <c r="AJ77" s="11">
        <f t="shared" si="214"/>
        <v>0</v>
      </c>
      <c r="AK77" s="11">
        <f t="shared" si="215"/>
        <v>0</v>
      </c>
      <c r="AL77" s="11">
        <f t="shared" si="216"/>
        <v>0</v>
      </c>
      <c r="AM77" s="11">
        <f t="shared" ref="AM77:AM86" si="217">+Z77</f>
        <v>0</v>
      </c>
    </row>
    <row r="78" spans="2:39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D78" s="11">
        <v>582</v>
      </c>
      <c r="AE78" s="11">
        <v>577.29999999999995</v>
      </c>
      <c r="AF78" s="11">
        <v>511.4</v>
      </c>
      <c r="AG78" s="11">
        <v>393.8</v>
      </c>
      <c r="AH78" s="11">
        <f t="shared" si="212"/>
        <v>9.8000000000000007</v>
      </c>
      <c r="AI78" s="11">
        <f t="shared" si="213"/>
        <v>0.8</v>
      </c>
      <c r="AJ78" s="11">
        <f t="shared" si="214"/>
        <v>1.5</v>
      </c>
      <c r="AK78" s="11">
        <f t="shared" si="215"/>
        <v>2.4</v>
      </c>
      <c r="AL78" s="11">
        <f t="shared" si="216"/>
        <v>0</v>
      </c>
      <c r="AM78" s="11">
        <f t="shared" si="217"/>
        <v>0</v>
      </c>
    </row>
    <row r="79" spans="2:39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V79" s="11">
        <v>50.4</v>
      </c>
      <c r="W79" s="11">
        <v>55.5</v>
      </c>
      <c r="X79" s="11">
        <v>68.3</v>
      </c>
      <c r="Y79" s="11">
        <v>34.6</v>
      </c>
      <c r="Z79" s="11">
        <v>54.4</v>
      </c>
      <c r="AA79" s="11">
        <v>49.2</v>
      </c>
      <c r="AD79" s="11">
        <v>55</v>
      </c>
      <c r="AE79" s="11">
        <v>45.4</v>
      </c>
      <c r="AF79" s="11">
        <v>28.9</v>
      </c>
      <c r="AG79" s="11">
        <v>14.3</v>
      </c>
      <c r="AH79" s="11">
        <f t="shared" si="212"/>
        <v>10.5</v>
      </c>
      <c r="AI79" s="11">
        <f t="shared" si="213"/>
        <v>9.1999999999999993</v>
      </c>
      <c r="AJ79" s="11">
        <f t="shared" si="214"/>
        <v>21.4</v>
      </c>
      <c r="AK79" s="11">
        <f t="shared" si="215"/>
        <v>22.4</v>
      </c>
      <c r="AL79" s="11">
        <f t="shared" si="216"/>
        <v>50.4</v>
      </c>
      <c r="AM79" s="11">
        <f t="shared" si="217"/>
        <v>54.4</v>
      </c>
    </row>
    <row r="80" spans="2:39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V80" s="11">
        <v>2.2999999999999998</v>
      </c>
      <c r="W80" s="11">
        <v>2.8</v>
      </c>
      <c r="X80" s="11">
        <v>2.9</v>
      </c>
      <c r="Y80" s="11">
        <v>2.8</v>
      </c>
      <c r="Z80" s="11">
        <v>3.4</v>
      </c>
      <c r="AA80" s="11">
        <v>2</v>
      </c>
      <c r="AD80" s="11">
        <v>6.9</v>
      </c>
      <c r="AE80" s="11">
        <v>1.5</v>
      </c>
      <c r="AF80" s="11">
        <v>0</v>
      </c>
      <c r="AG80" s="11">
        <v>0</v>
      </c>
      <c r="AH80" s="11">
        <f t="shared" si="212"/>
        <v>0</v>
      </c>
      <c r="AI80" s="11">
        <f t="shared" si="213"/>
        <v>0</v>
      </c>
      <c r="AJ80" s="11">
        <f t="shared" si="214"/>
        <v>0</v>
      </c>
      <c r="AK80" s="11">
        <f t="shared" si="215"/>
        <v>0</v>
      </c>
      <c r="AL80" s="11">
        <f t="shared" si="216"/>
        <v>2.2999999999999998</v>
      </c>
      <c r="AM80" s="11">
        <f t="shared" si="217"/>
        <v>3.4</v>
      </c>
    </row>
    <row r="81" spans="2:39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V81" s="11">
        <v>48.1</v>
      </c>
      <c r="W81" s="11">
        <v>49.7</v>
      </c>
      <c r="X81" s="11">
        <v>49.8</v>
      </c>
      <c r="Y81" s="11">
        <v>49.8</v>
      </c>
      <c r="Z81" s="11">
        <v>137.69999999999999</v>
      </c>
      <c r="AA81" s="11">
        <v>126.6</v>
      </c>
      <c r="AD81" s="11">
        <v>8.1</v>
      </c>
      <c r="AE81" s="11">
        <v>4.5</v>
      </c>
      <c r="AF81" s="11">
        <v>3.4</v>
      </c>
      <c r="AG81" s="11">
        <v>2.8</v>
      </c>
      <c r="AH81" s="11">
        <f t="shared" si="212"/>
        <v>21.6</v>
      </c>
      <c r="AI81" s="11">
        <f t="shared" si="213"/>
        <v>35</v>
      </c>
      <c r="AJ81" s="11">
        <f t="shared" si="214"/>
        <v>104.6</v>
      </c>
      <c r="AK81" s="11">
        <f t="shared" si="215"/>
        <v>97.6</v>
      </c>
      <c r="AL81" s="11">
        <f t="shared" si="216"/>
        <v>48.1</v>
      </c>
      <c r="AM81" s="11">
        <f t="shared" si="217"/>
        <v>137.69999999999999</v>
      </c>
    </row>
    <row r="82" spans="2:39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V82" s="11">
        <v>135.19999999999999</v>
      </c>
      <c r="W82" s="11">
        <v>145.69999999999999</v>
      </c>
      <c r="X82" s="11">
        <v>155.80000000000001</v>
      </c>
      <c r="Y82" s="11">
        <v>150.4</v>
      </c>
      <c r="Z82" s="11">
        <v>141.30000000000001</v>
      </c>
      <c r="AA82" s="11">
        <v>135.5</v>
      </c>
      <c r="AD82" s="11">
        <v>186.1</v>
      </c>
      <c r="AE82" s="11">
        <v>119.8</v>
      </c>
      <c r="AF82" s="11">
        <v>156.69999999999999</v>
      </c>
      <c r="AG82" s="11">
        <v>121.5</v>
      </c>
      <c r="AH82" s="11">
        <f t="shared" si="212"/>
        <v>105.6</v>
      </c>
      <c r="AI82" s="11">
        <f t="shared" si="213"/>
        <v>93.9</v>
      </c>
      <c r="AJ82" s="11">
        <f t="shared" si="214"/>
        <v>120.7</v>
      </c>
      <c r="AK82" s="11">
        <f t="shared" si="215"/>
        <v>125.6</v>
      </c>
      <c r="AL82" s="11">
        <f t="shared" si="216"/>
        <v>135.19999999999999</v>
      </c>
      <c r="AM82" s="11">
        <f t="shared" si="217"/>
        <v>141.30000000000001</v>
      </c>
    </row>
    <row r="83" spans="2:39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V83" s="11">
        <v>12.3</v>
      </c>
      <c r="W83" s="11">
        <v>11.2</v>
      </c>
      <c r="X83" s="11">
        <v>13.9</v>
      </c>
      <c r="Y83" s="11">
        <v>19.8</v>
      </c>
      <c r="Z83" s="11">
        <v>28.2</v>
      </c>
      <c r="AA83" s="11">
        <v>53.2</v>
      </c>
      <c r="AD83" s="11">
        <v>0.4</v>
      </c>
      <c r="AE83" s="11">
        <v>1.2</v>
      </c>
      <c r="AF83" s="11">
        <v>3.9</v>
      </c>
      <c r="AG83" s="11">
        <v>5.6</v>
      </c>
      <c r="AH83" s="11">
        <f t="shared" si="212"/>
        <v>6.3</v>
      </c>
      <c r="AI83" s="11">
        <f t="shared" si="213"/>
        <v>8.1</v>
      </c>
      <c r="AJ83" s="11">
        <f t="shared" si="214"/>
        <v>5.2</v>
      </c>
      <c r="AK83" s="11">
        <f t="shared" si="215"/>
        <v>4.4000000000000004</v>
      </c>
      <c r="AL83" s="11">
        <f t="shared" si="216"/>
        <v>12.3</v>
      </c>
      <c r="AM83" s="11">
        <f t="shared" si="217"/>
        <v>28.2</v>
      </c>
    </row>
    <row r="84" spans="2:39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V84" s="11">
        <v>1649.2</v>
      </c>
      <c r="W84" s="11">
        <v>1668.6</v>
      </c>
      <c r="X84" s="11">
        <v>1680.1</v>
      </c>
      <c r="Y84" s="11">
        <v>1709.2</v>
      </c>
      <c r="Z84" s="11">
        <v>1770.7</v>
      </c>
      <c r="AA84" s="11">
        <v>1790.8</v>
      </c>
      <c r="AD84" s="11">
        <v>2025.8</v>
      </c>
      <c r="AE84" s="11">
        <v>2027.4</v>
      </c>
      <c r="AF84" s="11">
        <v>2154.1999999999998</v>
      </c>
      <c r="AG84" s="11">
        <v>2104.9</v>
      </c>
      <c r="AH84" s="11">
        <f t="shared" si="212"/>
        <v>1964.7</v>
      </c>
      <c r="AI84" s="11">
        <f t="shared" si="213"/>
        <v>2058.6</v>
      </c>
      <c r="AJ84" s="11">
        <f t="shared" si="214"/>
        <v>1956</v>
      </c>
      <c r="AK84" s="11">
        <f t="shared" si="215"/>
        <v>1687.6</v>
      </c>
      <c r="AL84" s="11">
        <f t="shared" si="216"/>
        <v>1649.2</v>
      </c>
      <c r="AM84" s="11">
        <f t="shared" si="217"/>
        <v>1770.7</v>
      </c>
    </row>
    <row r="85" spans="2:39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V85" s="11">
        <v>2246.5</v>
      </c>
      <c r="W85" s="11">
        <v>2260</v>
      </c>
      <c r="X85" s="11">
        <v>2283.6999999999998</v>
      </c>
      <c r="Y85" s="11">
        <v>2304.1</v>
      </c>
      <c r="Z85" s="11">
        <v>2331</v>
      </c>
      <c r="AA85" s="11">
        <v>2381.5</v>
      </c>
      <c r="AD85" s="11">
        <v>1260.9000000000001</v>
      </c>
      <c r="AE85" s="11">
        <v>1405.4</v>
      </c>
      <c r="AF85" s="11">
        <v>1664.6</v>
      </c>
      <c r="AG85" s="11">
        <v>1882.4</v>
      </c>
      <c r="AH85" s="11">
        <f t="shared" si="212"/>
        <v>1898.8</v>
      </c>
      <c r="AI85" s="11">
        <f t="shared" si="213"/>
        <v>2051.6999999999998</v>
      </c>
      <c r="AJ85" s="11">
        <f t="shared" si="214"/>
        <v>2075.6</v>
      </c>
      <c r="AK85" s="11">
        <f t="shared" si="215"/>
        <v>2213.4</v>
      </c>
      <c r="AL85" s="11">
        <f t="shared" si="216"/>
        <v>2246.5</v>
      </c>
      <c r="AM85" s="11">
        <f t="shared" si="217"/>
        <v>2331</v>
      </c>
    </row>
    <row r="86" spans="2:39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V86" s="11">
        <v>65.099999999999994</v>
      </c>
      <c r="W86" s="11">
        <v>65</v>
      </c>
      <c r="X86" s="11">
        <v>66.5</v>
      </c>
      <c r="Y86" s="11">
        <v>71.099999999999994</v>
      </c>
      <c r="Z86" s="11">
        <v>88</v>
      </c>
      <c r="AA86" s="11">
        <v>86.4</v>
      </c>
      <c r="AD86" s="11">
        <v>0</v>
      </c>
      <c r="AE86" s="11">
        <v>0</v>
      </c>
      <c r="AF86" s="11">
        <v>0</v>
      </c>
      <c r="AG86" s="11">
        <v>0</v>
      </c>
      <c r="AH86" s="11">
        <f t="shared" si="212"/>
        <v>0</v>
      </c>
      <c r="AI86" s="11">
        <f t="shared" si="213"/>
        <v>48</v>
      </c>
      <c r="AJ86" s="11">
        <f t="shared" si="214"/>
        <v>62.3</v>
      </c>
      <c r="AK86" s="11">
        <f t="shared" si="215"/>
        <v>60.2</v>
      </c>
      <c r="AL86" s="11">
        <f t="shared" si="216"/>
        <v>65.099999999999994</v>
      </c>
      <c r="AM86" s="11">
        <f t="shared" si="217"/>
        <v>88</v>
      </c>
    </row>
    <row r="87" spans="2:39">
      <c r="B87" s="3" t="s">
        <v>98</v>
      </c>
      <c r="C87" s="11">
        <f t="shared" ref="C87:AA87" si="218">SUM(C74:C86)+C73</f>
        <v>11995.099999999999</v>
      </c>
      <c r="D87" s="11">
        <f t="shared" si="218"/>
        <v>11811.099999999999</v>
      </c>
      <c r="E87" s="11">
        <f t="shared" si="218"/>
        <v>11794.5</v>
      </c>
      <c r="F87" s="11">
        <f t="shared" si="218"/>
        <v>11293.4</v>
      </c>
      <c r="G87" s="11">
        <f t="shared" si="218"/>
        <v>11185.6</v>
      </c>
      <c r="H87" s="11">
        <f t="shared" si="218"/>
        <v>11273.4</v>
      </c>
      <c r="I87" s="11">
        <f t="shared" si="218"/>
        <v>11062.5</v>
      </c>
      <c r="J87" s="11">
        <f t="shared" si="218"/>
        <v>10572.5</v>
      </c>
      <c r="K87" s="11">
        <f t="shared" si="218"/>
        <v>10856.099999999999</v>
      </c>
      <c r="L87" s="11">
        <f t="shared" si="218"/>
        <v>10325.400000000001</v>
      </c>
      <c r="M87" s="11">
        <f t="shared" si="218"/>
        <v>10382.700000000001</v>
      </c>
      <c r="N87" s="11">
        <f t="shared" si="218"/>
        <v>10516</v>
      </c>
      <c r="O87" s="11">
        <f t="shared" si="218"/>
        <v>10308.1</v>
      </c>
      <c r="P87" s="11">
        <f t="shared" si="218"/>
        <v>10341.299999999999</v>
      </c>
      <c r="Q87" s="11">
        <f t="shared" si="218"/>
        <v>10382.700000000001</v>
      </c>
      <c r="R87" s="11">
        <f t="shared" si="218"/>
        <v>10155</v>
      </c>
      <c r="S87" s="11">
        <f t="shared" si="218"/>
        <v>9868.4</v>
      </c>
      <c r="T87" s="11">
        <f t="shared" si="218"/>
        <v>9698.7999999999993</v>
      </c>
      <c r="U87" s="11">
        <f t="shared" si="218"/>
        <v>9932.4</v>
      </c>
      <c r="V87" s="11">
        <f t="shared" si="218"/>
        <v>10142.100000000002</v>
      </c>
      <c r="W87" s="11">
        <f t="shared" si="218"/>
        <v>10457.700000000001</v>
      </c>
      <c r="X87" s="11">
        <f t="shared" si="218"/>
        <v>10728.7</v>
      </c>
      <c r="Y87" s="11">
        <f t="shared" si="218"/>
        <v>10413.6</v>
      </c>
      <c r="Z87" s="11">
        <f t="shared" si="218"/>
        <v>10782.5</v>
      </c>
      <c r="AA87" s="11">
        <f t="shared" si="218"/>
        <v>10773.7</v>
      </c>
      <c r="AD87" s="11">
        <f t="shared" ref="AD87:AG87" si="219">SUM(AD74:AD86)+AD73</f>
        <v>10411</v>
      </c>
      <c r="AE87" s="11">
        <f t="shared" si="219"/>
        <v>11669.5</v>
      </c>
      <c r="AF87" s="11">
        <f t="shared" si="219"/>
        <v>11664.599999999999</v>
      </c>
      <c r="AG87" s="11">
        <f t="shared" si="219"/>
        <v>11936.2</v>
      </c>
      <c r="AH87" s="11">
        <f t="shared" si="212"/>
        <v>11293.4</v>
      </c>
      <c r="AI87" s="11">
        <f t="shared" ref="AI87" si="220">SUM(AI74:AI86)+AI73</f>
        <v>10572.5</v>
      </c>
      <c r="AJ87" s="11">
        <f>SUM(AJ74:AJ86)+AJ73</f>
        <v>10516</v>
      </c>
      <c r="AK87" s="11">
        <f>SUM(AK74:AK86)+AK73</f>
        <v>10155</v>
      </c>
      <c r="AL87" s="11">
        <f t="shared" ref="AL87:AM87" si="221">SUM(AL74:AL86)+AL73</f>
        <v>10142.100000000002</v>
      </c>
      <c r="AM87" s="11">
        <f t="shared" si="221"/>
        <v>10782.5</v>
      </c>
    </row>
    <row r="88" spans="2:39">
      <c r="H88" s="11"/>
      <c r="I88" s="11"/>
      <c r="L88" s="11"/>
      <c r="P88" s="11"/>
      <c r="Q88" s="11"/>
      <c r="R88" s="11"/>
      <c r="S88" s="11"/>
      <c r="T88" s="11"/>
      <c r="V88" s="11"/>
      <c r="X88" s="11"/>
      <c r="AD88" s="11"/>
      <c r="AE88" s="11"/>
      <c r="AF88" s="11"/>
      <c r="AG88" s="11"/>
      <c r="AH88" s="11"/>
      <c r="AM88" s="11"/>
    </row>
    <row r="89" spans="2:39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V89" s="11">
        <v>739.5</v>
      </c>
      <c r="W89" s="11">
        <v>814.7</v>
      </c>
      <c r="X89" s="11">
        <v>819.8</v>
      </c>
      <c r="Y89" s="11">
        <v>881.6</v>
      </c>
      <c r="Z89" s="11">
        <v>787</v>
      </c>
      <c r="AA89" s="11">
        <v>922.1</v>
      </c>
      <c r="AD89" s="11">
        <v>980.6</v>
      </c>
      <c r="AE89" s="11">
        <v>1034.9000000000001</v>
      </c>
      <c r="AF89" s="3">
        <v>952.1</v>
      </c>
      <c r="AG89" s="3">
        <v>824.7</v>
      </c>
      <c r="AH89" s="11">
        <f>G89</f>
        <v>870</v>
      </c>
      <c r="AI89" s="11">
        <f t="shared" ref="AI89:AI116" si="222">J89</f>
        <v>832.7</v>
      </c>
      <c r="AJ89" s="11">
        <f t="shared" ref="AJ89:AJ103" si="223">N89</f>
        <v>502.3</v>
      </c>
      <c r="AK89" s="11">
        <f t="shared" ref="AK89:AK103" si="224">R89</f>
        <v>495.2</v>
      </c>
      <c r="AL89" s="11">
        <f t="shared" ref="AL89:AL103" si="225">V89</f>
        <v>739.5</v>
      </c>
      <c r="AM89" s="11">
        <f t="shared" ref="AM89:AM91" si="226">+Z89</f>
        <v>787</v>
      </c>
    </row>
    <row r="90" spans="2:39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V90" s="11">
        <v>27.5</v>
      </c>
      <c r="W90" s="11">
        <v>29.2</v>
      </c>
      <c r="X90" s="11">
        <v>29.7</v>
      </c>
      <c r="Y90" s="11">
        <v>37.1</v>
      </c>
      <c r="Z90" s="11">
        <v>37.6</v>
      </c>
      <c r="AA90" s="11">
        <v>40.299999999999997</v>
      </c>
      <c r="AD90" s="11">
        <v>0</v>
      </c>
      <c r="AE90" s="11">
        <v>0</v>
      </c>
      <c r="AF90" s="11">
        <f>G90</f>
        <v>0</v>
      </c>
      <c r="AG90" s="11">
        <f>H90</f>
        <v>0</v>
      </c>
      <c r="AH90" s="11">
        <f>I90</f>
        <v>0</v>
      </c>
      <c r="AI90" s="11">
        <f t="shared" si="222"/>
        <v>0</v>
      </c>
      <c r="AJ90" s="11">
        <f t="shared" si="223"/>
        <v>0</v>
      </c>
      <c r="AK90" s="11">
        <f t="shared" si="224"/>
        <v>14.8</v>
      </c>
      <c r="AL90" s="11">
        <f t="shared" si="225"/>
        <v>27.5</v>
      </c>
      <c r="AM90" s="11">
        <f t="shared" si="226"/>
        <v>37.6</v>
      </c>
    </row>
    <row r="91" spans="2:39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V91" s="11">
        <v>12</v>
      </c>
      <c r="W91" s="11">
        <v>12.2</v>
      </c>
      <c r="X91" s="11">
        <v>11.5</v>
      </c>
      <c r="Y91" s="11">
        <v>12.2</v>
      </c>
      <c r="Z91" s="11">
        <v>13.8</v>
      </c>
      <c r="AA91" s="11">
        <v>15.4</v>
      </c>
      <c r="AD91" s="11">
        <v>0</v>
      </c>
      <c r="AE91" s="11">
        <v>0</v>
      </c>
      <c r="AF91" s="11">
        <f>G91</f>
        <v>8.5</v>
      </c>
      <c r="AG91" s="11">
        <f>H91</f>
        <v>9.5</v>
      </c>
      <c r="AH91" s="11">
        <f>G91</f>
        <v>8.5</v>
      </c>
      <c r="AI91" s="11">
        <f t="shared" si="222"/>
        <v>8</v>
      </c>
      <c r="AJ91" s="11">
        <f t="shared" si="223"/>
        <v>11.4</v>
      </c>
      <c r="AK91" s="11">
        <f t="shared" si="224"/>
        <v>11.5</v>
      </c>
      <c r="AL91" s="11">
        <f t="shared" si="225"/>
        <v>12</v>
      </c>
      <c r="AM91" s="11">
        <f t="shared" si="226"/>
        <v>13.8</v>
      </c>
    </row>
    <row r="92" spans="2:39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V92" s="25">
        <v>308.5</v>
      </c>
      <c r="W92" s="25">
        <v>301</v>
      </c>
      <c r="X92" s="25">
        <v>854.5</v>
      </c>
      <c r="Y92" s="25">
        <v>111.6</v>
      </c>
      <c r="Z92" s="25">
        <v>127.1</v>
      </c>
      <c r="AA92" s="25">
        <v>96.5</v>
      </c>
      <c r="AD92" s="25">
        <v>89.7</v>
      </c>
      <c r="AE92" s="25">
        <v>219.4</v>
      </c>
      <c r="AF92" s="25">
        <v>510.3</v>
      </c>
      <c r="AG92" s="25">
        <v>388.9</v>
      </c>
      <c r="AH92" s="25">
        <f t="shared" ref="AH92:AH116" si="227">F92</f>
        <v>179.3</v>
      </c>
      <c r="AI92" s="11">
        <f t="shared" si="222"/>
        <v>215</v>
      </c>
      <c r="AJ92" s="25">
        <f t="shared" si="223"/>
        <v>375.5</v>
      </c>
      <c r="AK92" s="25">
        <f t="shared" si="224"/>
        <v>574.20000000000005</v>
      </c>
      <c r="AL92" s="25">
        <f t="shared" si="225"/>
        <v>308.5</v>
      </c>
      <c r="AM92" s="25">
        <f>+Z92</f>
        <v>127.1</v>
      </c>
    </row>
    <row r="93" spans="2:39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D93" s="25">
        <v>10.3</v>
      </c>
      <c r="AE93" s="25">
        <v>10.1</v>
      </c>
      <c r="AF93" s="25">
        <v>22.9</v>
      </c>
      <c r="AG93" s="25">
        <v>17.600000000000001</v>
      </c>
      <c r="AH93" s="11">
        <f t="shared" si="227"/>
        <v>324</v>
      </c>
      <c r="AI93" s="11">
        <f t="shared" si="222"/>
        <v>4</v>
      </c>
      <c r="AJ93" s="25">
        <f t="shared" si="223"/>
        <v>0</v>
      </c>
      <c r="AK93" s="25">
        <f t="shared" si="224"/>
        <v>0</v>
      </c>
      <c r="AL93" s="11">
        <f t="shared" si="225"/>
        <v>0</v>
      </c>
      <c r="AM93" s="11">
        <f t="shared" ref="AM93:AM95" si="228">+Z93</f>
        <v>0</v>
      </c>
    </row>
    <row r="94" spans="2:39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V94" s="11">
        <v>319.89999999999998</v>
      </c>
      <c r="W94" s="11">
        <v>368.1</v>
      </c>
      <c r="X94" s="11">
        <v>348.7</v>
      </c>
      <c r="Y94" s="11">
        <v>368.9</v>
      </c>
      <c r="Z94" s="11">
        <v>332.3</v>
      </c>
      <c r="AA94" s="11">
        <v>397.1</v>
      </c>
      <c r="AD94" s="11">
        <v>324.5</v>
      </c>
      <c r="AE94" s="11">
        <v>291.10000000000002</v>
      </c>
      <c r="AF94" s="11">
        <v>379.5</v>
      </c>
      <c r="AG94" s="11">
        <v>292.2</v>
      </c>
      <c r="AH94" s="11">
        <f t="shared" si="227"/>
        <v>288.39999999999998</v>
      </c>
      <c r="AI94" s="11">
        <f t="shared" si="222"/>
        <v>289.8</v>
      </c>
      <c r="AJ94" s="11">
        <f t="shared" si="223"/>
        <v>249.9</v>
      </c>
      <c r="AK94" s="11">
        <f t="shared" si="224"/>
        <v>241.3</v>
      </c>
      <c r="AL94" s="11">
        <f t="shared" si="225"/>
        <v>319.89999999999998</v>
      </c>
      <c r="AM94" s="11">
        <f t="shared" si="228"/>
        <v>332.3</v>
      </c>
    </row>
    <row r="95" spans="2:39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V95" s="11">
        <v>1469</v>
      </c>
      <c r="W95" s="11">
        <v>1580.9</v>
      </c>
      <c r="X95" s="11">
        <v>1658.4</v>
      </c>
      <c r="Y95" s="11">
        <v>1784</v>
      </c>
      <c r="Z95" s="11">
        <v>1919</v>
      </c>
      <c r="AA95" s="11">
        <v>1995.4</v>
      </c>
      <c r="AD95" s="11">
        <v>652.5</v>
      </c>
      <c r="AE95" s="11">
        <v>743.8</v>
      </c>
      <c r="AF95" s="11">
        <v>716.4</v>
      </c>
      <c r="AG95" s="11">
        <v>799.2</v>
      </c>
      <c r="AH95" s="11">
        <f t="shared" si="227"/>
        <v>1045.4000000000001</v>
      </c>
      <c r="AI95" s="11">
        <f t="shared" si="222"/>
        <v>1171.7</v>
      </c>
      <c r="AJ95" s="11">
        <f t="shared" si="223"/>
        <v>1033</v>
      </c>
      <c r="AK95" s="11">
        <f t="shared" si="224"/>
        <v>1204.5999999999999</v>
      </c>
      <c r="AL95" s="11">
        <f t="shared" si="225"/>
        <v>1469</v>
      </c>
      <c r="AM95" s="11">
        <f t="shared" si="228"/>
        <v>1919</v>
      </c>
    </row>
    <row r="96" spans="2:39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V96" s="25">
        <v>57.4</v>
      </c>
      <c r="W96" s="25">
        <v>60.9</v>
      </c>
      <c r="X96" s="25">
        <v>99.3</v>
      </c>
      <c r="Y96" s="25">
        <v>87.4</v>
      </c>
      <c r="Z96" s="25">
        <v>85.7</v>
      </c>
      <c r="AA96" s="25">
        <v>61.8</v>
      </c>
      <c r="AD96" s="25">
        <v>15.4</v>
      </c>
      <c r="AE96" s="25">
        <v>12.3</v>
      </c>
      <c r="AF96" s="25">
        <v>8.4</v>
      </c>
      <c r="AG96" s="25">
        <v>8.8000000000000007</v>
      </c>
      <c r="AH96" s="25">
        <f t="shared" si="227"/>
        <v>8.1</v>
      </c>
      <c r="AI96" s="25">
        <f t="shared" si="222"/>
        <v>4.5</v>
      </c>
      <c r="AJ96" s="25">
        <f t="shared" si="223"/>
        <v>1.2</v>
      </c>
      <c r="AK96" s="25">
        <f t="shared" si="224"/>
        <v>2.9</v>
      </c>
      <c r="AL96" s="25">
        <f t="shared" si="225"/>
        <v>57.4</v>
      </c>
      <c r="AM96" s="25">
        <f>+Z96</f>
        <v>85.7</v>
      </c>
    </row>
    <row r="97" spans="2:39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V97" s="11">
        <v>47.2</v>
      </c>
      <c r="W97" s="11">
        <v>32.299999999999997</v>
      </c>
      <c r="X97" s="11">
        <v>33.9</v>
      </c>
      <c r="Y97" s="11">
        <v>34.799999999999997</v>
      </c>
      <c r="Z97" s="11">
        <v>42.6</v>
      </c>
      <c r="AA97" s="11">
        <v>38.1</v>
      </c>
      <c r="AD97" s="3">
        <v>125.6</v>
      </c>
      <c r="AE97" s="11">
        <v>70.8</v>
      </c>
      <c r="AF97" s="11">
        <v>43.6</v>
      </c>
      <c r="AG97" s="11">
        <v>70.7</v>
      </c>
      <c r="AH97" s="11">
        <f t="shared" si="227"/>
        <v>68.400000000000006</v>
      </c>
      <c r="AI97" s="11">
        <f t="shared" si="222"/>
        <v>63.8</v>
      </c>
      <c r="AJ97" s="11">
        <f t="shared" si="223"/>
        <v>71.900000000000006</v>
      </c>
      <c r="AK97" s="11">
        <f t="shared" si="224"/>
        <v>40.4</v>
      </c>
      <c r="AL97" s="11">
        <f t="shared" si="225"/>
        <v>47.2</v>
      </c>
      <c r="AM97" s="11">
        <f t="shared" ref="AM97:AM103" si="229">+Z97</f>
        <v>42.6</v>
      </c>
    </row>
    <row r="98" spans="2:39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V98" s="11">
        <v>107.2</v>
      </c>
      <c r="W98" s="11">
        <v>117.3</v>
      </c>
      <c r="X98" s="11">
        <v>141.9</v>
      </c>
      <c r="Y98" s="11">
        <v>147.30000000000001</v>
      </c>
      <c r="Z98" s="11">
        <v>195.6</v>
      </c>
      <c r="AA98" s="11">
        <v>201.7</v>
      </c>
      <c r="AD98" s="11">
        <v>8.6</v>
      </c>
      <c r="AE98" s="11">
        <v>118.1</v>
      </c>
      <c r="AF98" s="11">
        <v>25.9</v>
      </c>
      <c r="AG98" s="11">
        <v>16.100000000000001</v>
      </c>
      <c r="AH98" s="11">
        <f t="shared" si="227"/>
        <v>48</v>
      </c>
      <c r="AI98" s="11">
        <f t="shared" si="222"/>
        <v>97.5</v>
      </c>
      <c r="AJ98" s="11">
        <f t="shared" si="223"/>
        <v>40.700000000000003</v>
      </c>
      <c r="AK98" s="11">
        <f t="shared" si="224"/>
        <v>71.599999999999994</v>
      </c>
      <c r="AL98" s="11">
        <f t="shared" si="225"/>
        <v>107.2</v>
      </c>
      <c r="AM98" s="11">
        <f t="shared" si="229"/>
        <v>195.6</v>
      </c>
    </row>
    <row r="99" spans="2:39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D99" s="11">
        <v>29.5</v>
      </c>
      <c r="AE99" s="11">
        <v>161.5</v>
      </c>
      <c r="AF99" s="11">
        <v>49.7</v>
      </c>
      <c r="AG99" s="11">
        <v>22.2</v>
      </c>
      <c r="AH99" s="11">
        <f t="shared" si="227"/>
        <v>51</v>
      </c>
      <c r="AI99" s="11">
        <f t="shared" si="222"/>
        <v>30.7</v>
      </c>
      <c r="AJ99" s="11">
        <f t="shared" si="223"/>
        <v>42.6</v>
      </c>
      <c r="AK99" s="11">
        <f t="shared" si="224"/>
        <v>15.8</v>
      </c>
      <c r="AL99" s="11">
        <f t="shared" si="225"/>
        <v>0</v>
      </c>
      <c r="AM99" s="11">
        <f t="shared" si="229"/>
        <v>0</v>
      </c>
    </row>
    <row r="100" spans="2:39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V100" s="11">
        <v>2.6</v>
      </c>
      <c r="W100" s="11">
        <v>2.6</v>
      </c>
      <c r="X100" s="11">
        <v>6.4</v>
      </c>
      <c r="Y100" s="11">
        <v>9</v>
      </c>
      <c r="Z100" s="11">
        <v>10.199999999999999</v>
      </c>
      <c r="AA100" s="11">
        <v>8.6</v>
      </c>
      <c r="AD100" s="11">
        <v>183.5</v>
      </c>
      <c r="AE100" s="11">
        <v>320</v>
      </c>
      <c r="AF100" s="11">
        <v>311.5</v>
      </c>
      <c r="AG100" s="11">
        <v>164.1</v>
      </c>
      <c r="AH100" s="11">
        <f t="shared" si="227"/>
        <v>2</v>
      </c>
      <c r="AI100" s="11">
        <f t="shared" si="222"/>
        <v>2</v>
      </c>
      <c r="AJ100" s="11">
        <f t="shared" si="223"/>
        <v>0.5</v>
      </c>
      <c r="AK100" s="11">
        <f t="shared" si="224"/>
        <v>2.5</v>
      </c>
      <c r="AL100" s="11">
        <f t="shared" si="225"/>
        <v>2.6</v>
      </c>
      <c r="AM100" s="11">
        <f t="shared" si="229"/>
        <v>10.199999999999999</v>
      </c>
    </row>
    <row r="101" spans="2:39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V101" s="11">
        <v>126.4</v>
      </c>
      <c r="W101" s="11">
        <v>124.9</v>
      </c>
      <c r="X101" s="11">
        <v>100.4</v>
      </c>
      <c r="Y101" s="11">
        <v>102.5</v>
      </c>
      <c r="Z101" s="11">
        <v>114.7</v>
      </c>
      <c r="AA101" s="11">
        <v>93.6</v>
      </c>
      <c r="AD101" s="11">
        <v>95.4</v>
      </c>
      <c r="AE101" s="11">
        <v>95.7</v>
      </c>
      <c r="AF101" s="11">
        <v>135.80000000000001</v>
      </c>
      <c r="AG101" s="11">
        <v>141.30000000000001</v>
      </c>
      <c r="AH101" s="11">
        <f t="shared" si="227"/>
        <v>116.9</v>
      </c>
      <c r="AI101" s="11">
        <f t="shared" si="222"/>
        <v>117.3</v>
      </c>
      <c r="AJ101" s="11">
        <f t="shared" si="223"/>
        <v>98.5</v>
      </c>
      <c r="AK101" s="11">
        <f t="shared" si="224"/>
        <v>108.9</v>
      </c>
      <c r="AL101" s="11">
        <f t="shared" si="225"/>
        <v>126.4</v>
      </c>
      <c r="AM101" s="11">
        <f t="shared" si="229"/>
        <v>114.7</v>
      </c>
    </row>
    <row r="102" spans="2:39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D102" s="11">
        <v>37.299999999999997</v>
      </c>
      <c r="AE102" s="11">
        <v>2.7</v>
      </c>
      <c r="AF102" s="11">
        <v>24.8</v>
      </c>
      <c r="AG102" s="11">
        <v>36.799999999999997</v>
      </c>
      <c r="AH102" s="11">
        <f t="shared" si="227"/>
        <v>5</v>
      </c>
      <c r="AI102" s="11">
        <f t="shared" si="222"/>
        <v>1.4</v>
      </c>
      <c r="AJ102" s="11">
        <f t="shared" si="223"/>
        <v>1.2</v>
      </c>
      <c r="AK102" s="11">
        <f t="shared" si="224"/>
        <v>0</v>
      </c>
      <c r="AL102" s="11">
        <f t="shared" si="225"/>
        <v>0</v>
      </c>
      <c r="AM102" s="11">
        <f t="shared" si="229"/>
        <v>0</v>
      </c>
    </row>
    <row r="103" spans="2:39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0.7</v>
      </c>
      <c r="Z103" s="11">
        <v>0</v>
      </c>
      <c r="AA103" s="11">
        <v>0</v>
      </c>
      <c r="AD103" s="11">
        <v>0</v>
      </c>
      <c r="AE103" s="11">
        <v>0</v>
      </c>
      <c r="AF103" s="11">
        <f>G103</f>
        <v>0</v>
      </c>
      <c r="AG103" s="11">
        <f>H103</f>
        <v>0</v>
      </c>
      <c r="AH103" s="11">
        <f t="shared" si="227"/>
        <v>0</v>
      </c>
      <c r="AI103" s="11">
        <f t="shared" si="222"/>
        <v>0</v>
      </c>
      <c r="AJ103" s="11">
        <f t="shared" si="223"/>
        <v>0</v>
      </c>
      <c r="AK103" s="11">
        <f t="shared" si="224"/>
        <v>45.1</v>
      </c>
      <c r="AL103" s="11">
        <f t="shared" si="225"/>
        <v>0</v>
      </c>
      <c r="AM103" s="11">
        <f t="shared" si="229"/>
        <v>0</v>
      </c>
    </row>
    <row r="104" spans="2:39">
      <c r="B104" s="3" t="s">
        <v>115</v>
      </c>
      <c r="C104" s="11">
        <f t="shared" ref="C104:AA104" si="230">SUM(C89:C103)</f>
        <v>2938.9</v>
      </c>
      <c r="D104" s="11">
        <f t="shared" si="230"/>
        <v>2981.9999999999995</v>
      </c>
      <c r="E104" s="11">
        <f t="shared" si="230"/>
        <v>3321.4</v>
      </c>
      <c r="F104" s="11">
        <f t="shared" si="230"/>
        <v>3028.6000000000004</v>
      </c>
      <c r="G104" s="11">
        <f t="shared" si="230"/>
        <v>3116.7999999999997</v>
      </c>
      <c r="H104" s="11">
        <f t="shared" si="230"/>
        <v>3235.1000000000004</v>
      </c>
      <c r="I104" s="11">
        <f t="shared" si="230"/>
        <v>3200.8999999999996</v>
      </c>
      <c r="J104" s="11">
        <f t="shared" si="230"/>
        <v>2838.4</v>
      </c>
      <c r="K104" s="11">
        <f t="shared" si="230"/>
        <v>3364.2999999999993</v>
      </c>
      <c r="L104" s="11">
        <f t="shared" si="230"/>
        <v>2938</v>
      </c>
      <c r="M104" s="11">
        <f t="shared" si="230"/>
        <v>2953.6</v>
      </c>
      <c r="N104" s="11">
        <f t="shared" si="230"/>
        <v>2428.6999999999998</v>
      </c>
      <c r="O104" s="11">
        <f t="shared" si="230"/>
        <v>2410.1999999999998</v>
      </c>
      <c r="P104" s="11">
        <f t="shared" si="230"/>
        <v>2856.2400000000002</v>
      </c>
      <c r="Q104" s="11">
        <f t="shared" si="230"/>
        <v>2953.6</v>
      </c>
      <c r="R104" s="11">
        <f t="shared" si="230"/>
        <v>2828.8</v>
      </c>
      <c r="S104" s="11">
        <f t="shared" si="230"/>
        <v>2756.3</v>
      </c>
      <c r="T104" s="11">
        <f t="shared" si="230"/>
        <v>2640.1000000000004</v>
      </c>
      <c r="U104" s="11">
        <f t="shared" si="230"/>
        <v>3150.6</v>
      </c>
      <c r="V104" s="11">
        <f t="shared" si="230"/>
        <v>3217.2</v>
      </c>
      <c r="W104" s="11">
        <f t="shared" si="230"/>
        <v>3444.1000000000008</v>
      </c>
      <c r="X104" s="11">
        <f t="shared" si="230"/>
        <v>4104.5</v>
      </c>
      <c r="Y104" s="11">
        <f t="shared" si="230"/>
        <v>3577.1000000000004</v>
      </c>
      <c r="Z104" s="11">
        <f t="shared" si="230"/>
        <v>3665.5999999999995</v>
      </c>
      <c r="AA104" s="11">
        <f t="shared" si="230"/>
        <v>3870.6</v>
      </c>
      <c r="AD104" s="11">
        <f t="shared" ref="AD104:AG104" si="231">SUM(AD89:AD103)</f>
        <v>2552.9</v>
      </c>
      <c r="AE104" s="11">
        <f t="shared" si="231"/>
        <v>3080.4</v>
      </c>
      <c r="AF104" s="11">
        <f t="shared" si="231"/>
        <v>3189.4000000000005</v>
      </c>
      <c r="AG104" s="11">
        <f t="shared" si="231"/>
        <v>2792.1</v>
      </c>
      <c r="AH104" s="11">
        <f t="shared" si="227"/>
        <v>3028.6000000000004</v>
      </c>
      <c r="AI104" s="11">
        <f t="shared" si="222"/>
        <v>2838.4</v>
      </c>
      <c r="AJ104" s="11">
        <f>SUM(AJ89:AJ103)</f>
        <v>2428.6999999999998</v>
      </c>
      <c r="AK104" s="11">
        <f>SUM(AK89:AK103)</f>
        <v>2828.8</v>
      </c>
      <c r="AL104" s="11">
        <f>SUM(AL89:AL103)</f>
        <v>3217.2</v>
      </c>
      <c r="AM104" s="11">
        <f>SUM(AM89:AM103)</f>
        <v>3665.5999999999995</v>
      </c>
    </row>
    <row r="105" spans="2:39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V105" s="11">
        <v>59</v>
      </c>
      <c r="W105" s="11">
        <v>59.1</v>
      </c>
      <c r="X105" s="11">
        <v>61.9</v>
      </c>
      <c r="Y105" s="11">
        <v>66</v>
      </c>
      <c r="Z105" s="11">
        <v>82.2</v>
      </c>
      <c r="AA105" s="11">
        <v>79.2</v>
      </c>
      <c r="AD105" s="11">
        <v>0</v>
      </c>
      <c r="AE105" s="11">
        <v>0</v>
      </c>
      <c r="AF105" s="11">
        <v>0</v>
      </c>
      <c r="AG105" s="11">
        <v>0</v>
      </c>
      <c r="AH105" s="11">
        <f t="shared" si="227"/>
        <v>0</v>
      </c>
      <c r="AI105" s="11">
        <f t="shared" si="222"/>
        <v>39.9</v>
      </c>
      <c r="AJ105" s="11">
        <f t="shared" ref="AJ105:AJ116" si="232">N105</f>
        <v>53.3</v>
      </c>
      <c r="AK105" s="11">
        <f t="shared" ref="AK105:AK116" si="233">R105</f>
        <v>52.3</v>
      </c>
      <c r="AL105" s="11">
        <f t="shared" ref="AL105:AL116" si="234">V105</f>
        <v>59</v>
      </c>
      <c r="AM105" s="11">
        <f>+Z105</f>
        <v>82.2</v>
      </c>
    </row>
    <row r="106" spans="2:39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V106" s="25">
        <v>2894.7</v>
      </c>
      <c r="W106" s="25">
        <v>3037.1</v>
      </c>
      <c r="X106" s="25">
        <v>2631.1</v>
      </c>
      <c r="Y106" s="25">
        <v>2752.9</v>
      </c>
      <c r="Z106" s="25">
        <v>2759.3</v>
      </c>
      <c r="AA106" s="25">
        <v>2527.8000000000002</v>
      </c>
      <c r="AD106" s="25">
        <v>2418.4</v>
      </c>
      <c r="AE106" s="25">
        <v>3311.1</v>
      </c>
      <c r="AF106" s="25">
        <v>3249.6</v>
      </c>
      <c r="AG106" s="25">
        <v>3809.6</v>
      </c>
      <c r="AH106" s="25">
        <f t="shared" si="227"/>
        <v>3468.4</v>
      </c>
      <c r="AI106" s="25">
        <f t="shared" si="222"/>
        <v>3177.3</v>
      </c>
      <c r="AJ106" s="25">
        <f t="shared" si="232"/>
        <v>4072.5</v>
      </c>
      <c r="AK106" s="25">
        <f t="shared" si="233"/>
        <v>3452.7</v>
      </c>
      <c r="AL106" s="25">
        <f t="shared" si="234"/>
        <v>2894.7</v>
      </c>
      <c r="AM106" s="25">
        <f>+Z106</f>
        <v>2759.3</v>
      </c>
    </row>
    <row r="107" spans="2:39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D107" s="25">
        <v>389.7</v>
      </c>
      <c r="AE107" s="25">
        <v>374.7</v>
      </c>
      <c r="AF107" s="25">
        <v>351</v>
      </c>
      <c r="AG107" s="25">
        <v>346.5</v>
      </c>
      <c r="AH107" s="25">
        <f t="shared" si="227"/>
        <v>17.399999999999999</v>
      </c>
      <c r="AI107" s="25">
        <f t="shared" si="222"/>
        <v>13.6</v>
      </c>
      <c r="AJ107" s="25">
        <f t="shared" si="232"/>
        <v>0</v>
      </c>
      <c r="AK107" s="25">
        <f t="shared" si="233"/>
        <v>0</v>
      </c>
      <c r="AL107" s="25">
        <f t="shared" si="234"/>
        <v>0</v>
      </c>
      <c r="AM107" s="25">
        <f>+Z107</f>
        <v>0</v>
      </c>
    </row>
    <row r="108" spans="2:39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V108" s="11">
        <v>51.1</v>
      </c>
      <c r="W108" s="11">
        <v>45.5</v>
      </c>
      <c r="X108" s="11">
        <v>52.9</v>
      </c>
      <c r="Y108" s="11">
        <v>47.3</v>
      </c>
      <c r="Z108" s="11">
        <v>55.4</v>
      </c>
      <c r="AA108" s="11">
        <v>61</v>
      </c>
      <c r="AD108" s="11">
        <v>87.6</v>
      </c>
      <c r="AE108" s="11">
        <v>39.6</v>
      </c>
      <c r="AF108" s="11">
        <v>16.899999999999999</v>
      </c>
      <c r="AG108" s="11">
        <v>21.5</v>
      </c>
      <c r="AH108" s="11">
        <f t="shared" si="227"/>
        <v>28.6</v>
      </c>
      <c r="AI108" s="11">
        <f t="shared" si="222"/>
        <v>18</v>
      </c>
      <c r="AJ108" s="11">
        <f t="shared" si="232"/>
        <v>42.3</v>
      </c>
      <c r="AK108" s="11">
        <f t="shared" si="233"/>
        <v>57.6</v>
      </c>
      <c r="AL108" s="11">
        <f t="shared" si="234"/>
        <v>51.1</v>
      </c>
      <c r="AM108" s="11">
        <f t="shared" ref="AM108:AM116" si="235">+Z108</f>
        <v>55.4</v>
      </c>
    </row>
    <row r="109" spans="2:39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V109" s="11">
        <v>495</v>
      </c>
      <c r="W109" s="11">
        <v>526.70000000000005</v>
      </c>
      <c r="X109" s="11">
        <v>518.5</v>
      </c>
      <c r="Y109" s="11">
        <v>598.9</v>
      </c>
      <c r="Z109" s="11">
        <v>621.9</v>
      </c>
      <c r="AA109" s="11">
        <v>672.4</v>
      </c>
      <c r="AD109" s="11">
        <v>176.1</v>
      </c>
      <c r="AE109" s="11">
        <v>164.1</v>
      </c>
      <c r="AF109" s="11">
        <v>139.80000000000001</v>
      </c>
      <c r="AG109" s="11">
        <v>104.1</v>
      </c>
      <c r="AH109" s="11">
        <f t="shared" si="227"/>
        <v>198.2</v>
      </c>
      <c r="AI109" s="11">
        <f t="shared" si="222"/>
        <v>257.8</v>
      </c>
      <c r="AJ109" s="11">
        <f t="shared" si="232"/>
        <v>262.39999999999998</v>
      </c>
      <c r="AK109" s="11">
        <f t="shared" si="233"/>
        <v>308.7</v>
      </c>
      <c r="AL109" s="11">
        <f t="shared" si="234"/>
        <v>495</v>
      </c>
      <c r="AM109" s="11">
        <f t="shared" si="235"/>
        <v>621.9</v>
      </c>
    </row>
    <row r="110" spans="2:39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V110" s="11">
        <v>40.1</v>
      </c>
      <c r="W110" s="11">
        <v>41.3</v>
      </c>
      <c r="X110" s="11">
        <v>58.4</v>
      </c>
      <c r="Y110" s="11">
        <v>52.6</v>
      </c>
      <c r="Z110" s="11">
        <v>39.5</v>
      </c>
      <c r="AA110" s="11">
        <v>25.8</v>
      </c>
      <c r="AD110" s="11">
        <v>0</v>
      </c>
      <c r="AE110" s="11">
        <v>0</v>
      </c>
      <c r="AF110" s="11">
        <v>0</v>
      </c>
      <c r="AG110" s="11">
        <v>0.1</v>
      </c>
      <c r="AH110" s="11">
        <f t="shared" si="227"/>
        <v>0</v>
      </c>
      <c r="AI110" s="11">
        <f t="shared" si="222"/>
        <v>0</v>
      </c>
      <c r="AJ110" s="11">
        <f t="shared" si="232"/>
        <v>8.6999999999999993</v>
      </c>
      <c r="AK110" s="11">
        <f t="shared" si="233"/>
        <v>3</v>
      </c>
      <c r="AL110" s="11">
        <f t="shared" si="234"/>
        <v>40.1</v>
      </c>
      <c r="AM110" s="11">
        <f t="shared" si="235"/>
        <v>39.5</v>
      </c>
    </row>
    <row r="111" spans="2:39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V111" s="11">
        <v>13.2</v>
      </c>
      <c r="W111" s="11">
        <v>20.399999999999999</v>
      </c>
      <c r="X111" s="11">
        <v>22.3</v>
      </c>
      <c r="Y111" s="11">
        <v>22.3</v>
      </c>
      <c r="Z111" s="11">
        <v>18.3</v>
      </c>
      <c r="AA111" s="11">
        <v>17.2</v>
      </c>
      <c r="AD111" s="11">
        <v>144.1</v>
      </c>
      <c r="AE111" s="11">
        <v>80.599999999999994</v>
      </c>
      <c r="AF111" s="11">
        <v>67.900000000000006</v>
      </c>
      <c r="AG111" s="11">
        <v>70.2</v>
      </c>
      <c r="AH111" s="11">
        <f t="shared" si="227"/>
        <v>58.2</v>
      </c>
      <c r="AI111" s="11">
        <f t="shared" si="222"/>
        <v>13.4</v>
      </c>
      <c r="AJ111" s="11">
        <f t="shared" si="232"/>
        <v>11.8</v>
      </c>
      <c r="AK111" s="11">
        <f t="shared" si="233"/>
        <v>10</v>
      </c>
      <c r="AL111" s="11">
        <f t="shared" si="234"/>
        <v>13.2</v>
      </c>
      <c r="AM111" s="11">
        <f t="shared" si="235"/>
        <v>18.3</v>
      </c>
    </row>
    <row r="112" spans="2:39">
      <c r="B112" s="3" t="s">
        <v>267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4</v>
      </c>
      <c r="W112" s="11">
        <v>4.2</v>
      </c>
      <c r="X112" s="11">
        <v>4.5</v>
      </c>
      <c r="Y112" s="11">
        <v>4.5</v>
      </c>
      <c r="Z112" s="11">
        <v>5.0999999999999996</v>
      </c>
      <c r="AA112" s="11">
        <v>5.0999999999999996</v>
      </c>
      <c r="AD112" s="11"/>
      <c r="AE112" s="11"/>
      <c r="AF112" s="11"/>
      <c r="AG112" s="11"/>
      <c r="AH112" s="11">
        <f t="shared" si="227"/>
        <v>0</v>
      </c>
      <c r="AI112" s="11">
        <f t="shared" si="222"/>
        <v>0</v>
      </c>
      <c r="AJ112" s="11">
        <f t="shared" si="232"/>
        <v>0</v>
      </c>
      <c r="AK112" s="11">
        <f t="shared" si="233"/>
        <v>0</v>
      </c>
      <c r="AL112" s="11">
        <f t="shared" si="234"/>
        <v>4</v>
      </c>
      <c r="AM112" s="11">
        <f t="shared" si="235"/>
        <v>5.0999999999999996</v>
      </c>
    </row>
    <row r="113" spans="2:39">
      <c r="B113" s="3" t="s">
        <v>117</v>
      </c>
      <c r="C113" s="11">
        <v>248.2</v>
      </c>
      <c r="D113" s="11">
        <v>298.3</v>
      </c>
      <c r="E113" s="11">
        <v>287.89999999999998</v>
      </c>
      <c r="F113" s="11">
        <v>254</v>
      </c>
      <c r="G113" s="11">
        <v>235.8</v>
      </c>
      <c r="H113" s="11">
        <v>214.2</v>
      </c>
      <c r="I113" s="11">
        <v>242.7</v>
      </c>
      <c r="J113" s="11">
        <v>301</v>
      </c>
      <c r="K113" s="11">
        <v>492.1</v>
      </c>
      <c r="L113" s="11">
        <v>508.6</v>
      </c>
      <c r="M113" s="11">
        <v>428.6</v>
      </c>
      <c r="N113" s="11">
        <v>474.7</v>
      </c>
      <c r="O113" s="11">
        <v>488.7</v>
      </c>
      <c r="P113" s="11">
        <v>444.8</v>
      </c>
      <c r="Q113" s="11">
        <v>428.6</v>
      </c>
      <c r="R113" s="11">
        <v>505.8</v>
      </c>
      <c r="S113" s="11">
        <v>376.1</v>
      </c>
      <c r="T113" s="11">
        <v>334.4</v>
      </c>
      <c r="U113" s="11">
        <v>309.10000000000002</v>
      </c>
      <c r="V113" s="11">
        <v>370.6</v>
      </c>
      <c r="W113" s="11">
        <v>328.7</v>
      </c>
      <c r="X113" s="11">
        <v>329.6</v>
      </c>
      <c r="Y113" s="11">
        <v>312.60000000000002</v>
      </c>
      <c r="Z113" s="11">
        <v>304.7</v>
      </c>
      <c r="AA113" s="11">
        <v>283.5</v>
      </c>
      <c r="AD113" s="11">
        <v>270.39999999999998</v>
      </c>
      <c r="AE113" s="11">
        <v>417.3</v>
      </c>
      <c r="AF113" s="11">
        <v>263.3</v>
      </c>
      <c r="AG113" s="11">
        <v>251.3</v>
      </c>
      <c r="AH113" s="11">
        <f t="shared" si="227"/>
        <v>254</v>
      </c>
      <c r="AI113" s="11">
        <f t="shared" si="222"/>
        <v>301</v>
      </c>
      <c r="AJ113" s="11">
        <f t="shared" si="232"/>
        <v>474.7</v>
      </c>
      <c r="AK113" s="11">
        <f t="shared" si="233"/>
        <v>505.8</v>
      </c>
      <c r="AL113" s="11">
        <f t="shared" si="234"/>
        <v>370.6</v>
      </c>
      <c r="AM113" s="11">
        <f t="shared" si="235"/>
        <v>304.7</v>
      </c>
    </row>
    <row r="114" spans="2:39">
      <c r="B114" s="3" t="s">
        <v>184</v>
      </c>
      <c r="C114" s="11">
        <v>115.8</v>
      </c>
      <c r="D114" s="11">
        <v>103.9</v>
      </c>
      <c r="E114" s="11">
        <v>102</v>
      </c>
      <c r="F114" s="11">
        <v>101.1</v>
      </c>
      <c r="G114" s="11">
        <v>121.2</v>
      </c>
      <c r="H114" s="11">
        <v>123</v>
      </c>
      <c r="I114" s="11">
        <v>129.69999999999999</v>
      </c>
      <c r="J114" s="11">
        <v>109.6</v>
      </c>
      <c r="K114" s="11">
        <v>99.4</v>
      </c>
      <c r="L114" s="11">
        <v>69.2</v>
      </c>
      <c r="M114" s="11">
        <v>63.1</v>
      </c>
      <c r="N114" s="11">
        <v>82.6</v>
      </c>
      <c r="O114" s="11">
        <v>78.599999999999994</v>
      </c>
      <c r="P114" s="11">
        <v>73.8</v>
      </c>
      <c r="Q114" s="11">
        <v>63.1</v>
      </c>
      <c r="R114" s="11">
        <v>2.9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D114" s="11">
        <v>208.5</v>
      </c>
      <c r="AE114" s="11">
        <v>131.6</v>
      </c>
      <c r="AF114" s="11">
        <v>161.1</v>
      </c>
      <c r="AG114" s="11">
        <v>134.6</v>
      </c>
      <c r="AH114" s="11">
        <f t="shared" si="227"/>
        <v>101.1</v>
      </c>
      <c r="AI114" s="11">
        <f t="shared" si="222"/>
        <v>109.6</v>
      </c>
      <c r="AJ114" s="11">
        <f t="shared" si="232"/>
        <v>82.6</v>
      </c>
      <c r="AK114" s="11">
        <f t="shared" si="233"/>
        <v>2.9</v>
      </c>
      <c r="AL114" s="11">
        <f t="shared" si="234"/>
        <v>0</v>
      </c>
      <c r="AM114" s="11">
        <f t="shared" si="235"/>
        <v>0</v>
      </c>
    </row>
    <row r="115" spans="2:39">
      <c r="B115" s="3" t="s">
        <v>112</v>
      </c>
      <c r="C115" s="11">
        <v>95.9</v>
      </c>
      <c r="D115" s="11">
        <v>93.3</v>
      </c>
      <c r="E115" s="11">
        <v>83.8</v>
      </c>
      <c r="F115" s="11">
        <v>73.2</v>
      </c>
      <c r="G115" s="11">
        <v>70.099999999999994</v>
      </c>
      <c r="H115" s="11">
        <v>68.2</v>
      </c>
      <c r="I115" s="11">
        <v>65.2</v>
      </c>
      <c r="J115" s="11">
        <v>63.7</v>
      </c>
      <c r="K115" s="11">
        <v>61.2</v>
      </c>
      <c r="L115" s="11">
        <v>60.1</v>
      </c>
      <c r="M115" s="11">
        <v>66.400000000000006</v>
      </c>
      <c r="N115" s="11">
        <v>57.3</v>
      </c>
      <c r="O115" s="11">
        <v>56.5</v>
      </c>
      <c r="P115" s="11">
        <v>67.599999999999994</v>
      </c>
      <c r="Q115" s="11">
        <v>66.400000000000006</v>
      </c>
      <c r="R115" s="11">
        <v>37.700000000000003</v>
      </c>
      <c r="S115" s="11">
        <v>37.6</v>
      </c>
      <c r="T115" s="11">
        <v>27.2</v>
      </c>
      <c r="U115" s="11">
        <v>25.6</v>
      </c>
      <c r="V115" s="11">
        <v>22.6</v>
      </c>
      <c r="W115" s="11">
        <v>21.9</v>
      </c>
      <c r="X115" s="11">
        <v>21.2</v>
      </c>
      <c r="Y115" s="11">
        <v>20.5</v>
      </c>
      <c r="Z115" s="11">
        <v>17.7</v>
      </c>
      <c r="AA115" s="11">
        <v>16.399999999999999</v>
      </c>
      <c r="AD115" s="11">
        <v>145.4</v>
      </c>
      <c r="AE115" s="11">
        <v>117.5</v>
      </c>
      <c r="AF115" s="11">
        <v>113.9</v>
      </c>
      <c r="AG115" s="11">
        <v>97.5</v>
      </c>
      <c r="AH115" s="11">
        <f t="shared" si="227"/>
        <v>73.2</v>
      </c>
      <c r="AI115" s="11">
        <f t="shared" si="222"/>
        <v>63.7</v>
      </c>
      <c r="AJ115" s="11">
        <f t="shared" si="232"/>
        <v>57.3</v>
      </c>
      <c r="AK115" s="11">
        <f t="shared" si="233"/>
        <v>37.700000000000003</v>
      </c>
      <c r="AL115" s="11">
        <f t="shared" si="234"/>
        <v>22.6</v>
      </c>
      <c r="AM115" s="11">
        <f t="shared" si="235"/>
        <v>17.7</v>
      </c>
    </row>
    <row r="116" spans="2:39">
      <c r="B116" s="3" t="s">
        <v>113</v>
      </c>
      <c r="C116" s="11">
        <v>139.6</v>
      </c>
      <c r="D116" s="11">
        <v>124.2</v>
      </c>
      <c r="E116" s="11">
        <v>121.5</v>
      </c>
      <c r="F116" s="11">
        <v>125.5</v>
      </c>
      <c r="G116" s="11">
        <v>117.4</v>
      </c>
      <c r="H116" s="11">
        <v>125.7</v>
      </c>
      <c r="I116" s="11">
        <v>122.9</v>
      </c>
      <c r="J116" s="11">
        <v>125.2</v>
      </c>
      <c r="K116" s="11">
        <v>108.7</v>
      </c>
      <c r="L116" s="11">
        <v>107.8</v>
      </c>
      <c r="M116" s="11">
        <v>108.4</v>
      </c>
      <c r="N116" s="11">
        <v>114.2</v>
      </c>
      <c r="O116" s="11">
        <v>105.1</v>
      </c>
      <c r="P116" s="11">
        <v>112.3</v>
      </c>
      <c r="Q116" s="11">
        <v>108.4</v>
      </c>
      <c r="R116" s="11">
        <v>120.5</v>
      </c>
      <c r="S116" s="11">
        <v>141.9</v>
      </c>
      <c r="T116" s="11">
        <v>133.4</v>
      </c>
      <c r="U116" s="11">
        <v>134.5</v>
      </c>
      <c r="V116" s="11">
        <v>150.19999999999999</v>
      </c>
      <c r="W116" s="11">
        <v>156.69999999999999</v>
      </c>
      <c r="X116" s="11">
        <v>166.8</v>
      </c>
      <c r="Y116" s="11">
        <v>163.30000000000001</v>
      </c>
      <c r="Z116" s="11">
        <v>173.5</v>
      </c>
      <c r="AA116" s="11">
        <v>172.4</v>
      </c>
      <c r="AD116" s="11">
        <v>153.1</v>
      </c>
      <c r="AE116" s="11">
        <v>108.9</v>
      </c>
      <c r="AF116" s="11">
        <v>179</v>
      </c>
      <c r="AG116" s="11">
        <v>136.19999999999999</v>
      </c>
      <c r="AH116" s="11">
        <f t="shared" si="227"/>
        <v>125.5</v>
      </c>
      <c r="AI116" s="11">
        <f t="shared" si="222"/>
        <v>125.2</v>
      </c>
      <c r="AJ116" s="11">
        <f t="shared" si="232"/>
        <v>114.2</v>
      </c>
      <c r="AK116" s="11">
        <f t="shared" si="233"/>
        <v>120.5</v>
      </c>
      <c r="AL116" s="11">
        <f t="shared" si="234"/>
        <v>150.19999999999999</v>
      </c>
      <c r="AM116" s="11">
        <f t="shared" si="235"/>
        <v>173.5</v>
      </c>
    </row>
    <row r="117" spans="2:39">
      <c r="B117" s="3" t="s">
        <v>118</v>
      </c>
      <c r="C117" s="11">
        <f t="shared" ref="C117:AA117" si="236">SUM(C105:C116)+C104</f>
        <v>7811.2000000000007</v>
      </c>
      <c r="D117" s="11">
        <f t="shared" si="236"/>
        <v>7821</v>
      </c>
      <c r="E117" s="11">
        <f t="shared" si="236"/>
        <v>7824.7999999999993</v>
      </c>
      <c r="F117" s="11">
        <f t="shared" si="236"/>
        <v>7353.2</v>
      </c>
      <c r="G117" s="11">
        <f t="shared" si="236"/>
        <v>7293.7999999999993</v>
      </c>
      <c r="H117" s="11">
        <f t="shared" si="236"/>
        <v>7363.3</v>
      </c>
      <c r="I117" s="11">
        <f t="shared" si="236"/>
        <v>7260.1999999999989</v>
      </c>
      <c r="J117" s="11">
        <f t="shared" si="236"/>
        <v>6957.9</v>
      </c>
      <c r="K117" s="11">
        <f t="shared" si="236"/>
        <v>7571.6999999999989</v>
      </c>
      <c r="L117" s="11">
        <f t="shared" si="236"/>
        <v>7345.1</v>
      </c>
      <c r="M117" s="11">
        <f t="shared" si="236"/>
        <v>7574.5</v>
      </c>
      <c r="N117" s="11">
        <f t="shared" si="236"/>
        <v>7608.5</v>
      </c>
      <c r="O117" s="11">
        <f t="shared" si="236"/>
        <v>7513.7</v>
      </c>
      <c r="P117" s="11">
        <f t="shared" si="236"/>
        <v>7455.6400000000012</v>
      </c>
      <c r="Q117" s="11">
        <f t="shared" si="236"/>
        <v>7574.5</v>
      </c>
      <c r="R117" s="11">
        <f t="shared" si="236"/>
        <v>7379.9999999999991</v>
      </c>
      <c r="S117" s="11">
        <f t="shared" si="236"/>
        <v>7111.5000000000009</v>
      </c>
      <c r="T117" s="11">
        <f t="shared" si="236"/>
        <v>6826.0999999999995</v>
      </c>
      <c r="U117" s="11">
        <f t="shared" si="236"/>
        <v>7221.2999999999993</v>
      </c>
      <c r="V117" s="11">
        <f t="shared" si="236"/>
        <v>7317.6999999999989</v>
      </c>
      <c r="W117" s="11">
        <f t="shared" si="236"/>
        <v>7685.7000000000007</v>
      </c>
      <c r="X117" s="11">
        <f t="shared" si="236"/>
        <v>7971.7000000000007</v>
      </c>
      <c r="Y117" s="11">
        <f t="shared" si="236"/>
        <v>7618.0000000000009</v>
      </c>
      <c r="Z117" s="11">
        <f t="shared" si="236"/>
        <v>7743.1999999999989</v>
      </c>
      <c r="AA117" s="11">
        <f t="shared" si="236"/>
        <v>7731.4</v>
      </c>
      <c r="AD117" s="11">
        <f t="shared" ref="AD117:AG117" si="237">SUM(AD105:AD116)+AD104</f>
        <v>6546.2</v>
      </c>
      <c r="AE117" s="11">
        <f t="shared" si="237"/>
        <v>7825.7999999999993</v>
      </c>
      <c r="AF117" s="11">
        <f t="shared" si="237"/>
        <v>7731.9000000000005</v>
      </c>
      <c r="AG117" s="11">
        <f t="shared" si="237"/>
        <v>7763.7000000000007</v>
      </c>
      <c r="AH117" s="11">
        <f t="shared" ref="AH117:AI117" si="238">SUM(AH105:AH116)+AH104</f>
        <v>7353.2</v>
      </c>
      <c r="AI117" s="11">
        <f t="shared" si="238"/>
        <v>6957.9</v>
      </c>
      <c r="AJ117" s="11">
        <f>SUM(AJ105:AJ116)+AJ104</f>
        <v>7608.5</v>
      </c>
      <c r="AK117" s="11">
        <f>SUM(AK105:AK116)+AK104</f>
        <v>7379.9999999999991</v>
      </c>
      <c r="AL117" s="11">
        <f>SUM(AL105:AL116)+AL104</f>
        <v>7317.6999999999989</v>
      </c>
      <c r="AM117" s="11">
        <f>SUM(AM105:AM116)+AM104</f>
        <v>7743.1999999999989</v>
      </c>
    </row>
    <row r="118" spans="2:39">
      <c r="G118" s="11"/>
      <c r="H118" s="11"/>
      <c r="I118" s="11"/>
      <c r="L118" s="11"/>
      <c r="P118" s="11"/>
      <c r="Q118" s="11"/>
      <c r="R118" s="11"/>
      <c r="S118" s="11"/>
      <c r="T118" s="11"/>
      <c r="U118" s="11"/>
      <c r="V118" s="11"/>
      <c r="AD118" s="11"/>
      <c r="AE118" s="11"/>
      <c r="AM118" s="11"/>
    </row>
    <row r="119" spans="2:39">
      <c r="B119" s="3" t="s">
        <v>119</v>
      </c>
      <c r="C119" s="11">
        <v>4183.8999999999996</v>
      </c>
      <c r="D119" s="11">
        <v>3990.1</v>
      </c>
      <c r="E119" s="11">
        <v>3969.7</v>
      </c>
      <c r="F119" s="11">
        <v>3940.1</v>
      </c>
      <c r="G119" s="11">
        <v>3891.7</v>
      </c>
      <c r="H119" s="11">
        <v>3910.1</v>
      </c>
      <c r="I119" s="11">
        <v>3802.3</v>
      </c>
      <c r="J119" s="11">
        <v>3614.6</v>
      </c>
      <c r="K119" s="11">
        <v>3284.4</v>
      </c>
      <c r="L119" s="11">
        <v>2980.3</v>
      </c>
      <c r="M119" s="11">
        <v>2808.2</v>
      </c>
      <c r="N119" s="11">
        <v>2907.5</v>
      </c>
      <c r="O119" s="11">
        <v>2794.4</v>
      </c>
      <c r="P119" s="11">
        <v>2885.7</v>
      </c>
      <c r="Q119" s="11">
        <v>2808.2</v>
      </c>
      <c r="R119" s="11">
        <v>2775</v>
      </c>
      <c r="S119" s="11">
        <v>2756.9</v>
      </c>
      <c r="T119" s="11">
        <v>2872.7</v>
      </c>
      <c r="U119" s="11">
        <v>2711.1</v>
      </c>
      <c r="V119" s="11">
        <v>2824.4</v>
      </c>
      <c r="W119" s="11">
        <v>2772</v>
      </c>
      <c r="X119" s="11">
        <v>2757</v>
      </c>
      <c r="Y119" s="11">
        <v>2795.6</v>
      </c>
      <c r="Z119" s="11">
        <v>3039.3</v>
      </c>
      <c r="AA119" s="11">
        <v>3042.3</v>
      </c>
      <c r="AD119" s="11">
        <v>3864.8</v>
      </c>
      <c r="AE119" s="11">
        <v>3843.7</v>
      </c>
      <c r="AF119" s="11">
        <v>3941.2</v>
      </c>
      <c r="AG119" s="11">
        <v>4182</v>
      </c>
      <c r="AH119" s="11">
        <f>F119</f>
        <v>3940.1</v>
      </c>
      <c r="AI119" s="11">
        <f>J119</f>
        <v>3614.6</v>
      </c>
      <c r="AJ119" s="11">
        <f>N119</f>
        <v>2907.5</v>
      </c>
      <c r="AK119" s="11">
        <f>R119</f>
        <v>2775</v>
      </c>
      <c r="AL119" s="11">
        <f>V119</f>
        <v>2824.4</v>
      </c>
      <c r="AM119" s="11">
        <f>+Z119</f>
        <v>3039.3</v>
      </c>
    </row>
    <row r="120" spans="2:39">
      <c r="B120" s="3" t="s">
        <v>120</v>
      </c>
      <c r="C120" s="11">
        <f t="shared" ref="C120:D120" si="239">C119+C117</f>
        <v>11995.1</v>
      </c>
      <c r="D120" s="11">
        <f t="shared" si="239"/>
        <v>11811.1</v>
      </c>
      <c r="E120" s="11">
        <f t="shared" ref="E120:K120" si="240">E119+E117</f>
        <v>11794.5</v>
      </c>
      <c r="F120" s="11">
        <f t="shared" si="240"/>
        <v>11293.3</v>
      </c>
      <c r="G120" s="11">
        <f t="shared" ref="G120" si="241">G119+G117</f>
        <v>11185.5</v>
      </c>
      <c r="H120" s="11">
        <f t="shared" si="240"/>
        <v>11273.4</v>
      </c>
      <c r="I120" s="11">
        <f t="shared" si="240"/>
        <v>11062.5</v>
      </c>
      <c r="J120" s="11">
        <f t="shared" si="240"/>
        <v>10572.5</v>
      </c>
      <c r="K120" s="11">
        <f t="shared" si="240"/>
        <v>10856.099999999999</v>
      </c>
      <c r="L120" s="11">
        <f t="shared" ref="L120:X120" si="242">L119+L117</f>
        <v>10325.400000000001</v>
      </c>
      <c r="M120" s="11">
        <f t="shared" si="242"/>
        <v>10382.700000000001</v>
      </c>
      <c r="N120" s="11">
        <f t="shared" si="242"/>
        <v>10516</v>
      </c>
      <c r="O120" s="11">
        <f t="shared" si="242"/>
        <v>10308.1</v>
      </c>
      <c r="P120" s="11">
        <f t="shared" si="242"/>
        <v>10341.34</v>
      </c>
      <c r="Q120" s="11">
        <f t="shared" si="242"/>
        <v>10382.700000000001</v>
      </c>
      <c r="R120" s="11">
        <f t="shared" si="242"/>
        <v>10155</v>
      </c>
      <c r="S120" s="11">
        <f t="shared" si="242"/>
        <v>9868.4000000000015</v>
      </c>
      <c r="T120" s="11">
        <f t="shared" si="242"/>
        <v>9698.7999999999993</v>
      </c>
      <c r="U120" s="11">
        <f t="shared" si="242"/>
        <v>9932.4</v>
      </c>
      <c r="V120" s="11">
        <f t="shared" si="242"/>
        <v>10142.099999999999</v>
      </c>
      <c r="W120" s="11">
        <f t="shared" si="242"/>
        <v>10457.700000000001</v>
      </c>
      <c r="X120" s="11">
        <f t="shared" si="242"/>
        <v>10728.7</v>
      </c>
      <c r="Y120" s="11">
        <f t="shared" ref="Y120:AA120" si="243">Y119+Y117</f>
        <v>10413.6</v>
      </c>
      <c r="Z120" s="11">
        <f t="shared" si="243"/>
        <v>10782.5</v>
      </c>
      <c r="AA120" s="11">
        <f t="shared" si="243"/>
        <v>10773.7</v>
      </c>
      <c r="AD120" s="11">
        <f t="shared" ref="AD120:AG120" si="244">AD119+AD117</f>
        <v>10411</v>
      </c>
      <c r="AE120" s="11">
        <f t="shared" si="244"/>
        <v>11669.5</v>
      </c>
      <c r="AF120" s="11">
        <f t="shared" si="244"/>
        <v>11673.1</v>
      </c>
      <c r="AG120" s="11">
        <f t="shared" si="244"/>
        <v>11945.7</v>
      </c>
      <c r="AH120" s="11">
        <f t="shared" ref="AH120:AM120" si="245">AH119+AH117</f>
        <v>11293.3</v>
      </c>
      <c r="AI120" s="11">
        <f t="shared" si="245"/>
        <v>10572.5</v>
      </c>
      <c r="AJ120" s="11">
        <f t="shared" si="245"/>
        <v>10516</v>
      </c>
      <c r="AK120" s="11">
        <f t="shared" si="245"/>
        <v>10155</v>
      </c>
      <c r="AL120" s="11">
        <f t="shared" si="245"/>
        <v>10142.099999999999</v>
      </c>
      <c r="AM120" s="11">
        <f t="shared" si="245"/>
        <v>10782.5</v>
      </c>
    </row>
    <row r="121" spans="2:39">
      <c r="C121" s="11"/>
      <c r="D121" s="11"/>
      <c r="E121" s="11"/>
      <c r="F121" s="11"/>
      <c r="G121" s="11"/>
      <c r="H121" s="11"/>
      <c r="J121" s="11"/>
      <c r="K121" s="11"/>
      <c r="L121" s="11"/>
      <c r="U121" s="11"/>
      <c r="AD121" s="11"/>
      <c r="AE121" s="11"/>
      <c r="AF121" s="11"/>
      <c r="AG121" s="11"/>
    </row>
    <row r="122" spans="2:39">
      <c r="B122" s="3" t="s">
        <v>121</v>
      </c>
      <c r="C122" s="11">
        <f t="shared" ref="C122:D122" si="246">C87-C117</f>
        <v>4183.8999999999978</v>
      </c>
      <c r="D122" s="11">
        <f t="shared" si="246"/>
        <v>3990.0999999999985</v>
      </c>
      <c r="E122" s="11">
        <f t="shared" ref="E122" si="247">E87-E117</f>
        <v>3969.7000000000007</v>
      </c>
      <c r="F122" s="11">
        <f t="shared" ref="F122:G122" si="248">F87-F117</f>
        <v>3940.2</v>
      </c>
      <c r="G122" s="11">
        <f t="shared" si="248"/>
        <v>3891.8000000000011</v>
      </c>
      <c r="H122" s="11">
        <f t="shared" ref="H122:I122" si="249">H87-H117</f>
        <v>3910.0999999999995</v>
      </c>
      <c r="I122" s="11">
        <f t="shared" si="249"/>
        <v>3802.3000000000011</v>
      </c>
      <c r="J122" s="11">
        <f t="shared" ref="J122:K122" si="250">J87-J117</f>
        <v>3614.6000000000004</v>
      </c>
      <c r="K122" s="11">
        <f t="shared" si="250"/>
        <v>3284.3999999999996</v>
      </c>
      <c r="L122" s="11">
        <f t="shared" ref="L122:O122" si="251">L87-L117</f>
        <v>2980.3000000000011</v>
      </c>
      <c r="M122" s="11">
        <f t="shared" ref="M122" si="252">M87-M117</f>
        <v>2808.2000000000007</v>
      </c>
      <c r="N122" s="11">
        <f t="shared" si="251"/>
        <v>2907.5</v>
      </c>
      <c r="O122" s="11">
        <f t="shared" si="251"/>
        <v>2794.4000000000005</v>
      </c>
      <c r="P122" s="11">
        <f t="shared" ref="P122:Q122" si="253">P87-P117</f>
        <v>2885.659999999998</v>
      </c>
      <c r="Q122" s="11">
        <f t="shared" si="253"/>
        <v>2808.2000000000007</v>
      </c>
      <c r="R122" s="11">
        <f t="shared" ref="R122" si="254">R87-R117</f>
        <v>2775.0000000000009</v>
      </c>
      <c r="S122" s="11">
        <f>S87-S117</f>
        <v>2756.8999999999987</v>
      </c>
      <c r="T122" s="11">
        <f>T87-T117</f>
        <v>2872.7</v>
      </c>
      <c r="U122" s="11">
        <f t="shared" ref="U122:V122" si="255">U87-U117</f>
        <v>2711.1000000000004</v>
      </c>
      <c r="V122" s="11">
        <f t="shared" si="255"/>
        <v>2824.4000000000033</v>
      </c>
      <c r="W122" s="11">
        <f t="shared" ref="W122:X122" si="256">W87-W117</f>
        <v>2772</v>
      </c>
      <c r="X122" s="11">
        <f t="shared" si="256"/>
        <v>2757</v>
      </c>
      <c r="Y122" s="11">
        <f t="shared" ref="Y122:Z122" si="257">Y87-Y117</f>
        <v>2795.5999999999995</v>
      </c>
      <c r="Z122" s="11">
        <f t="shared" si="257"/>
        <v>3039.3000000000011</v>
      </c>
      <c r="AA122" s="11">
        <f t="shared" ref="AA122" si="258">AA87-AA117</f>
        <v>3042.3000000000011</v>
      </c>
      <c r="AD122" s="11">
        <f t="shared" ref="AD122:AE122" si="259">AD87-AD117</f>
        <v>3864.8</v>
      </c>
      <c r="AE122" s="11">
        <f t="shared" si="259"/>
        <v>3843.7000000000007</v>
      </c>
      <c r="AF122" s="11">
        <f t="shared" ref="AF122:AH122" si="260">AF87-AF117</f>
        <v>3932.699999999998</v>
      </c>
      <c r="AG122" s="11">
        <f t="shared" si="260"/>
        <v>4172.5</v>
      </c>
      <c r="AH122" s="11">
        <f t="shared" si="260"/>
        <v>3940.2</v>
      </c>
      <c r="AI122" s="11">
        <f t="shared" ref="AI122:AJ122" si="261">AI87-AI117</f>
        <v>3614.6000000000004</v>
      </c>
      <c r="AJ122" s="11">
        <f t="shared" si="261"/>
        <v>2907.5</v>
      </c>
      <c r="AK122" s="11">
        <f>AK87-AK117</f>
        <v>2775.0000000000009</v>
      </c>
      <c r="AL122" s="11">
        <f t="shared" ref="AL122:AM122" si="262">AL87-AL117</f>
        <v>2824.4000000000033</v>
      </c>
      <c r="AM122" s="11">
        <f t="shared" si="262"/>
        <v>3039.3000000000011</v>
      </c>
    </row>
    <row r="123" spans="2:39">
      <c r="B123" s="3" t="s">
        <v>122</v>
      </c>
      <c r="C123" s="3">
        <f t="shared" ref="C123:D123" si="263">C122/C27</f>
        <v>5.705577526251191</v>
      </c>
      <c r="D123" s="3">
        <f t="shared" si="263"/>
        <v>5.4398091342876596</v>
      </c>
      <c r="E123" s="3">
        <f t="shared" ref="E123" si="264">E122/E27</f>
        <v>5.4097846824747897</v>
      </c>
      <c r="F123" s="3">
        <f t="shared" ref="F123:G123" si="265">F122/F27</f>
        <v>5.3673886391499792</v>
      </c>
      <c r="G123" s="3">
        <f t="shared" si="265"/>
        <v>5.2899279597662101</v>
      </c>
      <c r="H123" s="3">
        <f t="shared" ref="H123:I123" si="266">H122/H27</f>
        <v>5.3140799130198415</v>
      </c>
      <c r="I123" s="3">
        <f t="shared" si="266"/>
        <v>5.1675727099755386</v>
      </c>
      <c r="J123" s="3">
        <f t="shared" ref="J123:K123" si="267">J122/J27</f>
        <v>4.911808669656204</v>
      </c>
      <c r="K123" s="3">
        <f t="shared" si="267"/>
        <v>4.4618937644341798</v>
      </c>
      <c r="L123" s="3">
        <f t="shared" ref="L123:M123" si="268">L122/L27</f>
        <v>4.0482205922303738</v>
      </c>
      <c r="M123" s="3">
        <f t="shared" si="268"/>
        <v>3.8144525944036953</v>
      </c>
      <c r="N123" s="3">
        <f t="shared" ref="N123:Q123" si="269">N122/N27</f>
        <v>3.9493344199945666</v>
      </c>
      <c r="O123" s="3">
        <f t="shared" ref="O123" si="270">O122/O27</f>
        <v>3.8019047619047628</v>
      </c>
      <c r="P123" s="3">
        <f t="shared" si="269"/>
        <v>3.9271366358192683</v>
      </c>
      <c r="Q123" s="3">
        <f t="shared" si="269"/>
        <v>3.821720195971694</v>
      </c>
      <c r="R123" s="3">
        <f t="shared" ref="R123" si="271">R122/R27</f>
        <v>3.7770518579011854</v>
      </c>
      <c r="S123" s="3">
        <f>S122/S27</f>
        <v>3.7529267628641421</v>
      </c>
      <c r="T123" s="3">
        <f>T122/T27</f>
        <v>3.9105635720119789</v>
      </c>
      <c r="U123" s="3">
        <f t="shared" ref="U123:V123" si="272">U122/U27</f>
        <v>3.6905799074326167</v>
      </c>
      <c r="V123" s="3">
        <f t="shared" si="272"/>
        <v>3.8442901864706727</v>
      </c>
      <c r="W123" s="3">
        <f t="shared" ref="W123:X123" si="273">W122/W27</f>
        <v>3.7734821671658043</v>
      </c>
      <c r="X123" s="3">
        <f t="shared" si="273"/>
        <v>3.7530628913694528</v>
      </c>
      <c r="Y123" s="3">
        <f t="shared" ref="Y123:Z123" si="274">Y122/Y27</f>
        <v>3.8056084944187303</v>
      </c>
      <c r="Z123" s="3">
        <f t="shared" si="274"/>
        <v>4.1373536618567943</v>
      </c>
      <c r="AA123" s="3">
        <f t="shared" ref="AA123" si="275">AA122/AA27</f>
        <v>4.1414375170160644</v>
      </c>
      <c r="AD123" s="3">
        <f t="shared" ref="AD123:AE123" si="276">AD122/AD27</f>
        <v>5.2675480441597387</v>
      </c>
      <c r="AE123" s="3">
        <f t="shared" si="276"/>
        <v>5.2639003012873191</v>
      </c>
      <c r="AF123" s="3">
        <f t="shared" ref="AF123:AH123" si="277">AF122/AF27</f>
        <v>5.3462479608482845</v>
      </c>
      <c r="AG123" s="3">
        <f t="shared" si="277"/>
        <v>5.6822824458668126</v>
      </c>
      <c r="AH123" s="3">
        <f t="shared" si="277"/>
        <v>5.3673886391499792</v>
      </c>
      <c r="AI123" s="3">
        <f t="shared" ref="AI123:AJ123" si="278">AI122/AI27</f>
        <v>4.911808669656204</v>
      </c>
      <c r="AJ123" s="3">
        <f t="shared" si="278"/>
        <v>3.9493344199945666</v>
      </c>
      <c r="AK123" s="3">
        <f>AK122/AK27</f>
        <v>3.7770518579011854</v>
      </c>
      <c r="AL123" s="3">
        <f t="shared" ref="AL123:AM123" si="279">AL122/AL27</f>
        <v>3.8448135039477309</v>
      </c>
      <c r="AM123" s="3">
        <f t="shared" si="279"/>
        <v>4.1373536618567943</v>
      </c>
    </row>
    <row r="124" spans="2:39">
      <c r="C124" s="11"/>
      <c r="D124" s="11"/>
      <c r="E124" s="11"/>
      <c r="F124" s="11"/>
      <c r="AF124" s="11"/>
      <c r="AG124" s="11"/>
    </row>
    <row r="125" spans="2:39" s="36" customFormat="1">
      <c r="B125" s="36" t="s">
        <v>6</v>
      </c>
      <c r="C125" s="49">
        <f t="shared" ref="C125:D125" si="280">C61+C62+C74+C76</f>
        <v>3435.7999999999997</v>
      </c>
      <c r="D125" s="49">
        <f t="shared" si="280"/>
        <v>3346.5</v>
      </c>
      <c r="E125" s="49">
        <f t="shared" ref="E125" si="281">E61+E62+E74+E76</f>
        <v>3147.6</v>
      </c>
      <c r="F125" s="49">
        <f t="shared" ref="F125:G125" si="282">F61+F62+F74+F76</f>
        <v>3211.9</v>
      </c>
      <c r="G125" s="49">
        <f t="shared" si="282"/>
        <v>2485.4999999999995</v>
      </c>
      <c r="H125" s="49">
        <f t="shared" ref="H125:I125" si="283">H61+H62+H74+H76</f>
        <v>2480.8999999999996</v>
      </c>
      <c r="I125" s="49">
        <f t="shared" si="283"/>
        <v>2177.2000000000003</v>
      </c>
      <c r="J125" s="49">
        <f t="shared" ref="J125:K125" si="284">J61+J62+J74+J76</f>
        <v>2780.6</v>
      </c>
      <c r="K125" s="49">
        <f t="shared" si="284"/>
        <v>2501.1</v>
      </c>
      <c r="L125" s="49">
        <f t="shared" ref="L125:O125" si="285">L61+L62+L74+L76</f>
        <v>1998.9</v>
      </c>
      <c r="M125" s="49">
        <f t="shared" ref="M125" si="286">M61+M62+M74+M76</f>
        <v>2503.6999999999998</v>
      </c>
      <c r="N125" s="49">
        <f t="shared" si="285"/>
        <v>2753.6</v>
      </c>
      <c r="O125" s="49">
        <f t="shared" si="285"/>
        <v>2463.4</v>
      </c>
      <c r="P125" s="49">
        <f t="shared" ref="P125:Q125" si="287">P61+P62+P74+P76</f>
        <v>2514.3000000000002</v>
      </c>
      <c r="Q125" s="49">
        <f t="shared" si="287"/>
        <v>2503.6999999999998</v>
      </c>
      <c r="R125" s="49">
        <f t="shared" ref="R125" si="288">R61+R62+R74+R76</f>
        <v>2634.7</v>
      </c>
      <c r="S125" s="49">
        <f t="shared" ref="S125" si="289">S61+S62+S74+S76</f>
        <v>2104.1999999999998</v>
      </c>
      <c r="T125" s="49">
        <f>T61+T62+T74+T76</f>
        <v>1968.2</v>
      </c>
      <c r="U125" s="49">
        <f t="shared" ref="U125:V125" si="290">U61+U62+U74+U76</f>
        <v>1863.1</v>
      </c>
      <c r="V125" s="49">
        <f t="shared" si="290"/>
        <v>2487</v>
      </c>
      <c r="W125" s="49">
        <f t="shared" ref="W125:X125" si="291">W61+W62+W74+W76</f>
        <v>2201.1</v>
      </c>
      <c r="X125" s="49">
        <f t="shared" si="291"/>
        <v>2297</v>
      </c>
      <c r="Y125" s="49">
        <f t="shared" ref="Y125:Z125" si="292">Y61+Y62+Y74+Y76</f>
        <v>1752.2</v>
      </c>
      <c r="Z125" s="49">
        <f t="shared" si="292"/>
        <v>2320.9</v>
      </c>
      <c r="AA125" s="49">
        <f t="shared" ref="AA125" si="293">AA61+AA62+AA74+AA76</f>
        <v>1758.5</v>
      </c>
      <c r="AD125" s="49">
        <f t="shared" ref="AD125:AE125" si="294">AD61+AD62+AD74+AD76</f>
        <v>2482.1</v>
      </c>
      <c r="AE125" s="49">
        <f t="shared" si="294"/>
        <v>3546.8999999999996</v>
      </c>
      <c r="AF125" s="49">
        <f t="shared" ref="AF125:AH125" si="295">AF61+AF62+AF74+AF76</f>
        <v>3196.2999999999997</v>
      </c>
      <c r="AG125" s="49">
        <f t="shared" si="295"/>
        <v>3892.5</v>
      </c>
      <c r="AH125" s="49">
        <f t="shared" si="295"/>
        <v>3211.9</v>
      </c>
      <c r="AI125" s="49">
        <f t="shared" ref="AI125:AJ125" si="296">AI61+AI62+AI74+AI76</f>
        <v>2780.6</v>
      </c>
      <c r="AJ125" s="49">
        <f t="shared" si="296"/>
        <v>2753.6</v>
      </c>
      <c r="AK125" s="49">
        <f>AK61+AK62+AK74+AK76</f>
        <v>2634.7</v>
      </c>
      <c r="AL125" s="49">
        <f t="shared" ref="AL125:AM125" si="297">AL61+AL62+AL74+AL76</f>
        <v>2487</v>
      </c>
      <c r="AM125" s="49">
        <f t="shared" si="297"/>
        <v>2320.9</v>
      </c>
    </row>
    <row r="126" spans="2:39" s="36" customFormat="1">
      <c r="B126" s="36" t="s">
        <v>7</v>
      </c>
      <c r="C126" s="49">
        <f t="shared" ref="C126:D126" si="298">C92+C96+C106+C93+C107</f>
        <v>4559.1000000000004</v>
      </c>
      <c r="D126" s="49">
        <f t="shared" si="298"/>
        <v>4452.8</v>
      </c>
      <c r="E126" s="49">
        <f t="shared" ref="E126" si="299">E92+E96+E106+E93+E107</f>
        <v>4399.8</v>
      </c>
      <c r="F126" s="49">
        <f t="shared" ref="F126:G126" si="300">F92+F96+F106+F93+F107</f>
        <v>3997.2000000000003</v>
      </c>
      <c r="G126" s="49">
        <f t="shared" si="300"/>
        <v>3928.3</v>
      </c>
      <c r="H126" s="49">
        <f t="shared" ref="H126:I126" si="301">H92+H96+H106+H93+H107</f>
        <v>3879.5</v>
      </c>
      <c r="I126" s="49">
        <f t="shared" si="301"/>
        <v>3811.6</v>
      </c>
      <c r="J126" s="49">
        <f t="shared" ref="J126:K126" si="302">J92+J96+J106+J93+J107</f>
        <v>3414.4</v>
      </c>
      <c r="K126" s="49">
        <f t="shared" si="302"/>
        <v>3862.2</v>
      </c>
      <c r="L126" s="49">
        <f>L92+L96+L106+L93+L107</f>
        <v>3826.3999999999996</v>
      </c>
      <c r="M126" s="49">
        <f t="shared" ref="M126" si="303">M92+M96+M106+M93+M107</f>
        <v>4310.1000000000004</v>
      </c>
      <c r="N126" s="49">
        <f>N92+N96+N106+N93+N107</f>
        <v>4449.2</v>
      </c>
      <c r="O126" s="49">
        <f t="shared" ref="O126" si="304">O92+O96+O106+O93+O107</f>
        <v>4380</v>
      </c>
      <c r="P126" s="49">
        <f t="shared" ref="P126:T126" si="305">P92+P96+P106+P93+P107</f>
        <v>4334.0999999999995</v>
      </c>
      <c r="Q126" s="49">
        <f t="shared" si="305"/>
        <v>4310.1000000000004</v>
      </c>
      <c r="R126" s="49">
        <f t="shared" si="305"/>
        <v>4029.7999999999997</v>
      </c>
      <c r="S126" s="49">
        <f t="shared" si="305"/>
        <v>3559</v>
      </c>
      <c r="T126" s="49">
        <f t="shared" si="305"/>
        <v>3173.8999999999996</v>
      </c>
      <c r="U126" s="49">
        <f t="shared" ref="U126:V126" si="306">U92+U96+U106+U93+U107</f>
        <v>3236.3</v>
      </c>
      <c r="V126" s="49">
        <f t="shared" si="306"/>
        <v>3260.6</v>
      </c>
      <c r="W126" s="49">
        <f t="shared" ref="W126:X126" si="307">W92+W96+W106+W93+W107</f>
        <v>3399</v>
      </c>
      <c r="X126" s="49">
        <f t="shared" si="307"/>
        <v>3584.8999999999996</v>
      </c>
      <c r="Y126" s="49">
        <f t="shared" ref="Y126:Z126" si="308">Y92+Y96+Y106+Y93+Y107</f>
        <v>2951.9</v>
      </c>
      <c r="Z126" s="49">
        <f t="shared" si="308"/>
        <v>2972.1000000000004</v>
      </c>
      <c r="AA126" s="49">
        <f t="shared" ref="AA126" si="309">AA92+AA96+AA106+AA93+AA107</f>
        <v>2686.1000000000004</v>
      </c>
      <c r="AD126" s="49">
        <f t="shared" ref="AD126:AE126" si="310">AD92+AD96+AD106+AD93+AD107</f>
        <v>2923.5</v>
      </c>
      <c r="AE126" s="49">
        <f t="shared" si="310"/>
        <v>3927.5999999999995</v>
      </c>
      <c r="AF126" s="49">
        <f t="shared" ref="AF126:AG126" si="311">AF92+AF96+AF106+AF93+AF107</f>
        <v>4142.2000000000007</v>
      </c>
      <c r="AG126" s="49">
        <f t="shared" si="311"/>
        <v>4571.4000000000005</v>
      </c>
      <c r="AH126" s="49">
        <f t="shared" ref="AH126:AI126" si="312">AH92+AH96+AH106+AH93+AH107</f>
        <v>3997.2000000000003</v>
      </c>
      <c r="AI126" s="49">
        <f t="shared" si="312"/>
        <v>3414.4</v>
      </c>
      <c r="AJ126" s="49">
        <f t="shared" ref="AJ126:AK126" si="313">AJ92+AJ96+AJ106+AJ93+AJ107</f>
        <v>4449.2</v>
      </c>
      <c r="AK126" s="49">
        <f t="shared" si="313"/>
        <v>4029.7999999999997</v>
      </c>
      <c r="AL126" s="49">
        <f t="shared" ref="AL126:AM126" si="314">AL92+AL96+AL106+AL93+AL107</f>
        <v>3260.6</v>
      </c>
      <c r="AM126" s="49">
        <f t="shared" si="314"/>
        <v>2972.1000000000004</v>
      </c>
    </row>
    <row r="127" spans="2:39">
      <c r="B127" s="3" t="s">
        <v>8</v>
      </c>
      <c r="C127" s="11">
        <f t="shared" ref="C127:D127" si="315">C125-C126</f>
        <v>-1123.3000000000006</v>
      </c>
      <c r="D127" s="11">
        <f t="shared" si="315"/>
        <v>-1106.3000000000002</v>
      </c>
      <c r="E127" s="11">
        <f t="shared" ref="E127" si="316">E125-E126</f>
        <v>-1252.2000000000003</v>
      </c>
      <c r="F127" s="11">
        <f t="shared" ref="F127:G127" si="317">F125-F126</f>
        <v>-785.30000000000018</v>
      </c>
      <c r="G127" s="11">
        <f t="shared" si="317"/>
        <v>-1442.8000000000006</v>
      </c>
      <c r="H127" s="11">
        <f t="shared" ref="H127:I127" si="318">H125-H126</f>
        <v>-1398.6000000000004</v>
      </c>
      <c r="I127" s="11">
        <f t="shared" si="318"/>
        <v>-1634.3999999999996</v>
      </c>
      <c r="J127" s="11">
        <f t="shared" ref="J127:K127" si="319">J125-J126</f>
        <v>-633.80000000000018</v>
      </c>
      <c r="K127" s="11">
        <f t="shared" si="319"/>
        <v>-1361.1</v>
      </c>
      <c r="L127" s="11">
        <f t="shared" ref="L127:M127" si="320">L125-L126</f>
        <v>-1827.4999999999995</v>
      </c>
      <c r="M127" s="11">
        <f t="shared" si="320"/>
        <v>-1806.4000000000005</v>
      </c>
      <c r="N127" s="11">
        <f t="shared" ref="N127:R127" si="321">N125-N126</f>
        <v>-1695.6</v>
      </c>
      <c r="O127" s="11">
        <f t="shared" ref="O127" si="322">O125-O126</f>
        <v>-1916.6</v>
      </c>
      <c r="P127" s="11">
        <f t="shared" si="321"/>
        <v>-1819.7999999999993</v>
      </c>
      <c r="Q127" s="11">
        <f t="shared" si="321"/>
        <v>-1806.4000000000005</v>
      </c>
      <c r="R127" s="11">
        <f t="shared" si="321"/>
        <v>-1395.1</v>
      </c>
      <c r="S127" s="11">
        <f>S125-S126</f>
        <v>-1454.8000000000002</v>
      </c>
      <c r="T127" s="11">
        <f>T125-T126</f>
        <v>-1205.6999999999996</v>
      </c>
      <c r="U127" s="11">
        <f t="shared" ref="U127:V127" si="323">U125-U126</f>
        <v>-1373.2000000000003</v>
      </c>
      <c r="V127" s="11">
        <f t="shared" si="323"/>
        <v>-773.59999999999991</v>
      </c>
      <c r="W127" s="11">
        <f t="shared" ref="W127:X127" si="324">W125-W126</f>
        <v>-1197.9000000000001</v>
      </c>
      <c r="X127" s="11">
        <f t="shared" si="324"/>
        <v>-1287.8999999999996</v>
      </c>
      <c r="Y127" s="11">
        <f t="shared" ref="Y127:Z127" si="325">Y125-Y126</f>
        <v>-1199.7</v>
      </c>
      <c r="Z127" s="11">
        <f t="shared" si="325"/>
        <v>-651.20000000000027</v>
      </c>
      <c r="AA127" s="11">
        <f t="shared" ref="AA127" si="326">AA125-AA126</f>
        <v>-927.60000000000036</v>
      </c>
      <c r="AD127" s="11">
        <f t="shared" ref="AD127:AE127" si="327">AD125-AD126</f>
        <v>-441.40000000000009</v>
      </c>
      <c r="AE127" s="11">
        <f t="shared" si="327"/>
        <v>-380.69999999999982</v>
      </c>
      <c r="AF127" s="11">
        <f t="shared" ref="AF127:AH127" si="328">AF125-AF126</f>
        <v>-945.900000000001</v>
      </c>
      <c r="AG127" s="11">
        <f t="shared" si="328"/>
        <v>-678.90000000000055</v>
      </c>
      <c r="AH127" s="11">
        <f t="shared" si="328"/>
        <v>-785.30000000000018</v>
      </c>
      <c r="AI127" s="11">
        <f t="shared" ref="AI127:AJ127" si="329">AI125-AI126</f>
        <v>-633.80000000000018</v>
      </c>
      <c r="AJ127" s="11">
        <f t="shared" si="329"/>
        <v>-1695.6</v>
      </c>
      <c r="AK127" s="11">
        <f>AK125-AK126</f>
        <v>-1395.1</v>
      </c>
      <c r="AL127" s="11">
        <f t="shared" ref="AL127:AM127" si="330">AL125-AL126</f>
        <v>-773.59999999999991</v>
      </c>
      <c r="AM127" s="11">
        <f t="shared" si="330"/>
        <v>-651.20000000000027</v>
      </c>
    </row>
    <row r="129" spans="2:39" s="2" customFormat="1">
      <c r="B129" s="2" t="s">
        <v>134</v>
      </c>
      <c r="C129" s="13" t="s">
        <v>186</v>
      </c>
      <c r="D129" s="13" t="s">
        <v>186</v>
      </c>
      <c r="E129" s="13" t="s">
        <v>186</v>
      </c>
      <c r="F129" s="13" t="s">
        <v>186</v>
      </c>
      <c r="G129" s="31">
        <f t="shared" ref="G129" si="331">G68/C68-1</f>
        <v>0.20714400903080143</v>
      </c>
      <c r="H129" s="31">
        <f t="shared" ref="H129" si="332">H68/D68-1</f>
        <v>0.18512820512820527</v>
      </c>
      <c r="I129" s="31">
        <f t="shared" ref="I129" si="333">I68/E68-1</f>
        <v>0.10459366489895361</v>
      </c>
      <c r="J129" s="31">
        <f t="shared" ref="J129:L129" si="334">J68/F68-1</f>
        <v>-4.9062624650977216E-2</v>
      </c>
      <c r="K129" s="31">
        <f t="shared" ref="K129" si="335">K68/G68-1</f>
        <v>-2.3011154899472142E-2</v>
      </c>
      <c r="L129" s="31">
        <f t="shared" si="334"/>
        <v>4.1440601804080712E-2</v>
      </c>
      <c r="M129" s="31">
        <f t="shared" ref="M129" si="336">M68/I68-1</f>
        <v>-0.25227884646576049</v>
      </c>
      <c r="N129" s="31">
        <f t="shared" ref="N129" si="337">N68/J68-1</f>
        <v>2.2609060402684511E-2</v>
      </c>
      <c r="O129" s="31">
        <f t="shared" ref="O129" si="338">O68/K68-1</f>
        <v>-0.15109561412504702</v>
      </c>
      <c r="P129" s="31">
        <f t="shared" ref="P129:S129" si="339">P68/L68-1</f>
        <v>-0.26009971874200977</v>
      </c>
      <c r="Q129" s="31">
        <f t="shared" si="339"/>
        <v>0</v>
      </c>
      <c r="R129" s="31">
        <f t="shared" si="339"/>
        <v>-0.18536445301283899</v>
      </c>
      <c r="S129" s="31">
        <f t="shared" si="339"/>
        <v>-0.10490073692264323</v>
      </c>
      <c r="T129" s="31">
        <f>T68/P68-1</f>
        <v>3.36501079913607E-2</v>
      </c>
      <c r="U129" s="31">
        <f t="shared" ref="U129" si="340">U68/Q68-1</f>
        <v>0.16208242950108454</v>
      </c>
      <c r="V129" s="31">
        <f t="shared" ref="V129" si="341">V68/R68-1</f>
        <v>0.17270896273917424</v>
      </c>
      <c r="W129" s="31">
        <f t="shared" ref="W129" si="342">W68/S68-1</f>
        <v>0.26120208745726115</v>
      </c>
      <c r="X129" s="31">
        <f t="shared" ref="X129" si="343">X68/T68-1</f>
        <v>0.20727986961427547</v>
      </c>
      <c r="Y129" s="31">
        <f t="shared" ref="Y129" si="344">Y68/U68-1</f>
        <v>0.13981184200701868</v>
      </c>
      <c r="Z129" s="31">
        <f t="shared" ref="Z129" si="345">Z68/V68-1</f>
        <v>0.13181623014169164</v>
      </c>
      <c r="AA129" s="31">
        <f t="shared" ref="AA129" si="346">AA68/W68-1</f>
        <v>0.11318399086823128</v>
      </c>
      <c r="AD129" s="13" t="s">
        <v>186</v>
      </c>
      <c r="AE129" s="31">
        <f t="shared" ref="AE129" si="347">AE68/AD68-1</f>
        <v>-3.7708393963331033E-2</v>
      </c>
      <c r="AF129" s="31">
        <f t="shared" ref="AF129" si="348">AF68/AE68-1</f>
        <v>7.8544888965696114E-2</v>
      </c>
      <c r="AG129" s="31">
        <f t="shared" ref="AG129" si="349">AG68/AF68-1</f>
        <v>-0.13928056401217759</v>
      </c>
      <c r="AH129" s="31">
        <f t="shared" ref="AH129" si="350">AH68/AG68-1</f>
        <v>0.16675198957509196</v>
      </c>
      <c r="AI129" s="31">
        <f t="shared" ref="AI129" si="351">AI68/AH68-1</f>
        <v>-4.9062624650977216E-2</v>
      </c>
      <c r="AJ129" s="31">
        <f t="shared" ref="AJ129" si="352">AJ68/AI68-1</f>
        <v>2.2609060402684511E-2</v>
      </c>
      <c r="AK129" s="31">
        <f>AK68/AJ68-1</f>
        <v>-0.18536445301283899</v>
      </c>
      <c r="AL129" s="31">
        <f t="shared" ref="AL129" si="353">AL68/AK68-1</f>
        <v>0.17270896273917424</v>
      </c>
      <c r="AM129" s="31">
        <f t="shared" ref="AM129" si="354">AM68/AL68-1</f>
        <v>0.13181623014169164</v>
      </c>
    </row>
    <row r="130" spans="2:39">
      <c r="B130" s="3" t="s">
        <v>135</v>
      </c>
      <c r="C130" s="13" t="s">
        <v>186</v>
      </c>
      <c r="D130" s="24">
        <f t="shared" ref="D130" si="355">D68/C68-1</f>
        <v>2.2012578616352085E-2</v>
      </c>
      <c r="E130" s="24">
        <f t="shared" ref="E130" si="356">E68/D68-1</f>
        <v>0.10090729783037489</v>
      </c>
      <c r="F130" s="24">
        <f t="shared" ref="F130" si="357">F68/E68-1</f>
        <v>-0.10169127132005162</v>
      </c>
      <c r="G130" s="24">
        <f t="shared" ref="G130" si="358">G68/F68-1</f>
        <v>0.19433585959313904</v>
      </c>
      <c r="H130" s="24">
        <f t="shared" ref="H130" si="359">H68/G68-1</f>
        <v>3.3731881637835137E-3</v>
      </c>
      <c r="I130" s="24">
        <f t="shared" ref="I130" si="360">I68/H68-1</f>
        <v>2.6095929168192145E-2</v>
      </c>
      <c r="J130" s="24">
        <f t="shared" ref="J130" si="361">J68/I68-1</f>
        <v>-0.22665196094332885</v>
      </c>
      <c r="K130" s="24">
        <f t="shared" ref="K130:P130" si="362">K68/J68-1</f>
        <v>0.22705536912751678</v>
      </c>
      <c r="L130" s="24">
        <f t="shared" si="362"/>
        <v>6.9565514648070259E-2</v>
      </c>
      <c r="M130" s="24">
        <f t="shared" si="362"/>
        <v>-0.26329583226796216</v>
      </c>
      <c r="N130" s="24">
        <f t="shared" si="362"/>
        <v>5.7657266811279806E-2</v>
      </c>
      <c r="O130" s="24">
        <f t="shared" si="362"/>
        <v>1.862258501169034E-2</v>
      </c>
      <c r="P130" s="24">
        <f t="shared" si="362"/>
        <v>-6.7772721781500511E-2</v>
      </c>
      <c r="Q130" s="24">
        <f>Q68/P68-1</f>
        <v>-4.3196544276458138E-3</v>
      </c>
      <c r="R130" s="24">
        <f t="shared" ref="R130:S130" si="363">R68/Q68-1</f>
        <v>-0.13839479392624732</v>
      </c>
      <c r="S130" s="24">
        <f t="shared" si="363"/>
        <v>0.11923464249748239</v>
      </c>
      <c r="T130" s="24">
        <f>T68/S68-1</f>
        <v>7.6525103473096934E-2</v>
      </c>
      <c r="U130" s="24">
        <f t="shared" ref="U130" si="364">U68/T68-1</f>
        <v>0.1193948765096744</v>
      </c>
      <c r="V130" s="24">
        <f t="shared" ref="V130" si="365">V68/U68-1</f>
        <v>-0.13051594116329424</v>
      </c>
      <c r="W130" s="24">
        <f t="shared" ref="W130" si="366">W68/V68-1</f>
        <v>0.20369257191927881</v>
      </c>
      <c r="X130" s="24">
        <f t="shared" ref="X130" si="367">X68/W68-1</f>
        <v>3.0498680174074311E-2</v>
      </c>
      <c r="Y130" s="24">
        <f t="shared" ref="Y130" si="368">Y68/X68-1</f>
        <v>5.6838242929834859E-2</v>
      </c>
      <c r="Z130" s="24">
        <f t="shared" ref="Z130" si="369">Z68/Y68-1</f>
        <v>-0.1366152435229766</v>
      </c>
      <c r="AA130" s="24">
        <f t="shared" ref="AA130" si="370">AA68/Z68-1</f>
        <v>0.18387708649468881</v>
      </c>
      <c r="AD130" s="13" t="s">
        <v>186</v>
      </c>
      <c r="AE130" s="13" t="s">
        <v>186</v>
      </c>
      <c r="AF130" s="13" t="s">
        <v>186</v>
      </c>
      <c r="AG130" s="13" t="s">
        <v>186</v>
      </c>
      <c r="AH130" s="13" t="s">
        <v>186</v>
      </c>
      <c r="AI130" s="13" t="s">
        <v>186</v>
      </c>
      <c r="AJ130" s="13" t="s">
        <v>186</v>
      </c>
      <c r="AK130" s="13" t="s">
        <v>186</v>
      </c>
      <c r="AL130" s="13" t="s">
        <v>186</v>
      </c>
      <c r="AM130" s="13" t="s">
        <v>186</v>
      </c>
    </row>
    <row r="131" spans="2:39">
      <c r="C131" s="13"/>
    </row>
    <row r="132" spans="2:39">
      <c r="B132" s="3" t="s">
        <v>136</v>
      </c>
      <c r="C132" s="13" t="s">
        <v>186</v>
      </c>
      <c r="D132" s="13" t="s">
        <v>186</v>
      </c>
      <c r="E132" s="13" t="s">
        <v>186</v>
      </c>
      <c r="F132" s="13" t="s">
        <v>186</v>
      </c>
      <c r="G132" s="24">
        <f t="shared" ref="G132" si="371">G68/SUM(D9:G9)</f>
        <v>0.60651852452042865</v>
      </c>
      <c r="H132" s="24">
        <f t="shared" ref="H132" si="372">H68/SUM(E9:H9)</f>
        <v>0.59386427879578574</v>
      </c>
      <c r="I132" s="24">
        <f t="shared" ref="I132" si="373">I68/SUM(F9:I9)</f>
        <v>0.60740463430012614</v>
      </c>
      <c r="J132" s="24">
        <f t="shared" ref="J132" si="374">J68/SUM(G9:J9)</f>
        <v>0.43642221652692853</v>
      </c>
      <c r="K132" s="24">
        <f t="shared" ref="K132" si="375">K68/SUM(H9:K9)</f>
        <v>0.55475906013540421</v>
      </c>
      <c r="L132" s="24">
        <f t="shared" ref="L132" si="376">L68/SUM(I9:L9)</f>
        <v>0.70602039895297419</v>
      </c>
      <c r="M132" s="24">
        <f t="shared" ref="M132" si="377">M68/SUM(J9:M9)</f>
        <v>0.57414003537001523</v>
      </c>
      <c r="N132" s="24">
        <f t="shared" ref="N132" si="378">N68/SUM(K9:N9)</f>
        <v>0.64646919996817898</v>
      </c>
      <c r="O132" s="24">
        <f t="shared" ref="O132" si="379">O68/SUM(L9:O9)</f>
        <v>0.62954418698980885</v>
      </c>
      <c r="P132" s="24">
        <f t="shared" ref="P132:S132" si="380">P68/SUM(M9:P9)</f>
        <v>0.51014786575288118</v>
      </c>
      <c r="Q132" s="24">
        <f t="shared" si="380"/>
        <v>0.48656407658370798</v>
      </c>
      <c r="R132" s="24">
        <f t="shared" si="380"/>
        <v>0.47317259125131039</v>
      </c>
      <c r="S132" s="24">
        <f t="shared" si="380"/>
        <v>0.55698105642978857</v>
      </c>
      <c r="T132" s="24">
        <f>T68/SUM(Q9:T9)</f>
        <v>0.61685399051350787</v>
      </c>
      <c r="U132" s="24">
        <f t="shared" ref="U132" si="381">U68/SUM(R9:U9)</f>
        <v>0.69572218903405103</v>
      </c>
      <c r="V132" s="24">
        <f t="shared" ref="V132" si="382">V68/SUM(S9:V9)</f>
        <v>0.51295040084574051</v>
      </c>
      <c r="W132" s="24">
        <f t="shared" ref="W132:X132" si="383">W68/SUM(T9:W9)</f>
        <v>0.60207894849877586</v>
      </c>
      <c r="X132" s="24">
        <f t="shared" si="383"/>
        <v>0.58603132099967548</v>
      </c>
      <c r="Y132" s="24">
        <f t="shared" ref="Y132:Z132" si="384">Y68/SUM(V9:Y9)</f>
        <v>0.5776915799432355</v>
      </c>
      <c r="Z132" s="24">
        <f t="shared" si="384"/>
        <v>0.5003321628547025</v>
      </c>
      <c r="AA132" s="24">
        <f t="shared" ref="AA132" si="385">AA68/SUM(X9:AA9)</f>
        <v>0.57277365832170912</v>
      </c>
      <c r="AD132" s="24">
        <f t="shared" ref="AD132:AG132" si="386">AD68/AD9</f>
        <v>0.38247360386719248</v>
      </c>
      <c r="AE132" s="24">
        <f t="shared" si="386"/>
        <v>0.39044550530524108</v>
      </c>
      <c r="AF132" s="24">
        <f t="shared" si="386"/>
        <v>0.40151186168073988</v>
      </c>
      <c r="AG132" s="24">
        <f t="shared" si="386"/>
        <v>0.36797218844724533</v>
      </c>
      <c r="AH132" s="24">
        <f t="shared" ref="AH132:AJ132" si="387">AH68/AH9</f>
        <v>0.49437005777839121</v>
      </c>
      <c r="AI132" s="24">
        <f t="shared" si="387"/>
        <v>0.43642221652692853</v>
      </c>
      <c r="AJ132" s="24">
        <f t="shared" si="387"/>
        <v>0.64646919996817909</v>
      </c>
      <c r="AK132" s="24">
        <f>AK68/AK9</f>
        <v>0.47317259125131039</v>
      </c>
      <c r="AL132" s="24">
        <f t="shared" ref="AL132:AM132" si="388">AL68/AL9</f>
        <v>0.51295040084574051</v>
      </c>
      <c r="AM132" s="24">
        <f t="shared" si="388"/>
        <v>0.5003321628547025</v>
      </c>
    </row>
    <row r="134" spans="2:39">
      <c r="B134" s="3" t="s">
        <v>177</v>
      </c>
      <c r="C134" s="69">
        <v>26</v>
      </c>
      <c r="D134" s="69">
        <v>24.9</v>
      </c>
      <c r="E134" s="69">
        <v>19.59</v>
      </c>
      <c r="F134" s="69">
        <v>22.13</v>
      </c>
      <c r="G134" s="69">
        <v>19.010000000000002</v>
      </c>
      <c r="H134" s="3">
        <v>20.22</v>
      </c>
      <c r="I134" s="3">
        <v>17.25</v>
      </c>
      <c r="J134" s="3">
        <v>19.489999999999998</v>
      </c>
      <c r="K134" s="3">
        <v>7.22</v>
      </c>
      <c r="L134" s="3">
        <v>5.98</v>
      </c>
      <c r="M134" s="3">
        <v>4.41</v>
      </c>
      <c r="N134" s="3">
        <v>6.81</v>
      </c>
      <c r="O134" s="3">
        <v>9.9600000000000009</v>
      </c>
      <c r="P134" s="3">
        <v>15.14</v>
      </c>
      <c r="Q134" s="11">
        <v>17</v>
      </c>
      <c r="R134" s="3">
        <v>13.9</v>
      </c>
      <c r="S134" s="3">
        <v>12.61</v>
      </c>
      <c r="T134" s="3">
        <v>8.7799999999999994</v>
      </c>
      <c r="U134" s="3">
        <v>8.6</v>
      </c>
      <c r="V134" s="3">
        <v>10.93</v>
      </c>
      <c r="W134" s="3">
        <v>16.37</v>
      </c>
      <c r="X134" s="3">
        <v>15.46</v>
      </c>
      <c r="Y134" s="3">
        <v>13.72</v>
      </c>
      <c r="Z134" s="3">
        <v>18.45</v>
      </c>
      <c r="AA134" s="3">
        <v>26.64</v>
      </c>
      <c r="AD134" s="3">
        <v>36.86</v>
      </c>
      <c r="AE134" s="3">
        <v>29.54</v>
      </c>
      <c r="AF134" s="3">
        <v>19.25</v>
      </c>
      <c r="AG134" s="3">
        <v>23.93</v>
      </c>
      <c r="AH134" s="69">
        <f>F134</f>
        <v>22.13</v>
      </c>
      <c r="AI134" s="3">
        <f>J134</f>
        <v>19.489999999999998</v>
      </c>
      <c r="AJ134" s="3">
        <f>N134</f>
        <v>6.81</v>
      </c>
      <c r="AK134" s="3">
        <f>R134</f>
        <v>13.9</v>
      </c>
      <c r="AL134" s="3">
        <f>V134</f>
        <v>10.93</v>
      </c>
      <c r="AM134" s="3">
        <v>18.45</v>
      </c>
    </row>
    <row r="135" spans="2:39" s="11" customFormat="1">
      <c r="B135" s="11" t="s">
        <v>178</v>
      </c>
      <c r="C135" s="11">
        <f t="shared" ref="C135:G135" si="389">C134*C27</f>
        <v>19065.8</v>
      </c>
      <c r="D135" s="11">
        <f t="shared" si="389"/>
        <v>18264.149999999998</v>
      </c>
      <c r="E135" s="11">
        <f t="shared" si="389"/>
        <v>14375.142</v>
      </c>
      <c r="F135" s="11">
        <f t="shared" si="389"/>
        <v>16245.633</v>
      </c>
      <c r="G135" s="11">
        <f t="shared" si="389"/>
        <v>13985.657000000003</v>
      </c>
      <c r="H135" s="11">
        <f t="shared" ref="H135:I135" si="390">H134*H27</f>
        <v>14877.875999999998</v>
      </c>
      <c r="I135" s="11">
        <f t="shared" si="390"/>
        <v>12692.55</v>
      </c>
      <c r="J135" s="11">
        <f t="shared" ref="J135:K135" si="391">J134*J27</f>
        <v>14342.690999999999</v>
      </c>
      <c r="K135" s="11">
        <f t="shared" si="391"/>
        <v>5314.6419999999998</v>
      </c>
      <c r="L135" s="11">
        <f t="shared" ref="L135" si="392">L134*L27</f>
        <v>4402.4760000000006</v>
      </c>
      <c r="M135" s="11">
        <f t="shared" ref="M135:T135" si="393">M134*M27</f>
        <v>3246.6420000000003</v>
      </c>
      <c r="N135" s="11">
        <f t="shared" si="393"/>
        <v>5013.5219999999999</v>
      </c>
      <c r="O135" s="11">
        <f t="shared" si="393"/>
        <v>7320.6</v>
      </c>
      <c r="P135" s="11">
        <f t="shared" si="393"/>
        <v>11124.871999999999</v>
      </c>
      <c r="Q135" s="11">
        <f t="shared" si="393"/>
        <v>12491.599999999999</v>
      </c>
      <c r="R135" s="11">
        <f t="shared" si="393"/>
        <v>10212.330000000002</v>
      </c>
      <c r="S135" s="11">
        <f t="shared" si="393"/>
        <v>9263.3060000000005</v>
      </c>
      <c r="T135" s="11">
        <f t="shared" si="393"/>
        <v>6449.7879999999996</v>
      </c>
      <c r="U135" s="11">
        <f t="shared" ref="U135:V135" si="394">U134*U27</f>
        <v>6317.5599999999995</v>
      </c>
      <c r="V135" s="11">
        <f t="shared" si="394"/>
        <v>8030.2710000000006</v>
      </c>
      <c r="W135" s="11">
        <f t="shared" ref="W135:X135" si="395">W134*W27</f>
        <v>12025.402000000002</v>
      </c>
      <c r="X135" s="11">
        <f t="shared" si="395"/>
        <v>11356.916000000001</v>
      </c>
      <c r="Y135" s="11">
        <f t="shared" ref="Y135:Z135" si="396">Y134*Y27</f>
        <v>10078.712000000001</v>
      </c>
      <c r="Z135" s="11">
        <f t="shared" si="396"/>
        <v>13553.37</v>
      </c>
      <c r="AA135" s="11">
        <f t="shared" ref="AA135" si="397">AA134*AA27</f>
        <v>19569.744000000002</v>
      </c>
      <c r="AD135" s="11">
        <f t="shared" ref="AD135:AE135" si="398">AD134*AD27</f>
        <v>27044.182000000001</v>
      </c>
      <c r="AE135" s="11">
        <f t="shared" si="398"/>
        <v>21570.108</v>
      </c>
      <c r="AF135" s="11">
        <f t="shared" ref="AF135:AH135" si="399">AF134*AF27</f>
        <v>14160.300000000001</v>
      </c>
      <c r="AG135" s="11">
        <f t="shared" si="399"/>
        <v>17571.798999999999</v>
      </c>
      <c r="AH135" s="11">
        <f t="shared" si="399"/>
        <v>16245.633</v>
      </c>
      <c r="AI135" s="11">
        <f t="shared" ref="AI135:AJ135" si="400">AI134*AI27</f>
        <v>14342.690999999999</v>
      </c>
      <c r="AJ135" s="11">
        <f t="shared" si="400"/>
        <v>5013.5219999999999</v>
      </c>
      <c r="AK135" s="11">
        <f>AK134*AK27</f>
        <v>10212.330000000002</v>
      </c>
      <c r="AL135" s="11">
        <f t="shared" ref="AL135:AM135" si="401">AL134*AL27</f>
        <v>8029.1779999999999</v>
      </c>
      <c r="AM135" s="11">
        <f t="shared" si="401"/>
        <v>13553.37</v>
      </c>
    </row>
    <row r="136" spans="2:39" s="11" customFormat="1">
      <c r="B136" s="11" t="s">
        <v>9</v>
      </c>
      <c r="C136" s="11">
        <f t="shared" ref="C136:G136" si="402">C135-C127</f>
        <v>20189.099999999999</v>
      </c>
      <c r="D136" s="11">
        <f t="shared" si="402"/>
        <v>19370.449999999997</v>
      </c>
      <c r="E136" s="11">
        <f t="shared" si="402"/>
        <v>15627.342000000001</v>
      </c>
      <c r="F136" s="11">
        <f t="shared" si="402"/>
        <v>17030.933000000001</v>
      </c>
      <c r="G136" s="11">
        <f t="shared" si="402"/>
        <v>15428.457000000004</v>
      </c>
      <c r="H136" s="11">
        <f t="shared" ref="H136:I136" si="403">H135-H127</f>
        <v>16276.475999999999</v>
      </c>
      <c r="I136" s="11">
        <f t="shared" si="403"/>
        <v>14326.949999999999</v>
      </c>
      <c r="J136" s="11">
        <f t="shared" ref="J136:K136" si="404">J135-J127</f>
        <v>14976.490999999998</v>
      </c>
      <c r="K136" s="11">
        <f t="shared" si="404"/>
        <v>6675.7420000000002</v>
      </c>
      <c r="L136" s="11">
        <f t="shared" ref="L136" si="405">L135-L127</f>
        <v>6229.9760000000006</v>
      </c>
      <c r="M136" s="11">
        <f t="shared" ref="M136:T136" si="406">M135-M127</f>
        <v>5053.0420000000013</v>
      </c>
      <c r="N136" s="11">
        <f t="shared" si="406"/>
        <v>6709.1219999999994</v>
      </c>
      <c r="O136" s="11">
        <f t="shared" si="406"/>
        <v>9237.2000000000007</v>
      </c>
      <c r="P136" s="11">
        <f t="shared" si="406"/>
        <v>12944.671999999999</v>
      </c>
      <c r="Q136" s="11">
        <f t="shared" si="406"/>
        <v>14298</v>
      </c>
      <c r="R136" s="11">
        <f t="shared" si="406"/>
        <v>11607.430000000002</v>
      </c>
      <c r="S136" s="11">
        <f t="shared" si="406"/>
        <v>10718.106</v>
      </c>
      <c r="T136" s="11">
        <f t="shared" si="406"/>
        <v>7655.4879999999994</v>
      </c>
      <c r="U136" s="11">
        <f t="shared" ref="U136:V136" si="407">U135-U127</f>
        <v>7690.76</v>
      </c>
      <c r="V136" s="11">
        <f t="shared" si="407"/>
        <v>8803.871000000001</v>
      </c>
      <c r="W136" s="11">
        <f t="shared" ref="W136:X136" si="408">W135-W127</f>
        <v>13223.302000000001</v>
      </c>
      <c r="X136" s="11">
        <f t="shared" si="408"/>
        <v>12644.816000000001</v>
      </c>
      <c r="Y136" s="11">
        <f t="shared" ref="Y136:Z136" si="409">Y135-Y127</f>
        <v>11278.412000000002</v>
      </c>
      <c r="Z136" s="11">
        <f t="shared" si="409"/>
        <v>14204.570000000002</v>
      </c>
      <c r="AA136" s="11">
        <f t="shared" ref="AA136" si="410">AA135-AA127</f>
        <v>20497.344000000005</v>
      </c>
      <c r="AD136" s="11">
        <f t="shared" ref="AD136:AE136" si="411">AD135-AD127</f>
        <v>27485.582000000002</v>
      </c>
      <c r="AE136" s="11">
        <f t="shared" si="411"/>
        <v>21950.808000000001</v>
      </c>
      <c r="AF136" s="11">
        <f t="shared" ref="AF136:AH136" si="412">AF135-AF127</f>
        <v>15106.200000000003</v>
      </c>
      <c r="AG136" s="11">
        <f t="shared" si="412"/>
        <v>18250.699000000001</v>
      </c>
      <c r="AH136" s="11">
        <f t="shared" si="412"/>
        <v>17030.933000000001</v>
      </c>
      <c r="AI136" s="11">
        <f t="shared" ref="AI136:AJ136" si="413">AI135-AI127</f>
        <v>14976.490999999998</v>
      </c>
      <c r="AJ136" s="11">
        <f t="shared" si="413"/>
        <v>6709.1219999999994</v>
      </c>
      <c r="AK136" s="11">
        <f>AK135-AK127</f>
        <v>11607.430000000002</v>
      </c>
      <c r="AL136" s="11">
        <f t="shared" ref="AL136:AM136" si="414">AL135-AL127</f>
        <v>8802.7780000000002</v>
      </c>
      <c r="AM136" s="11">
        <f t="shared" si="414"/>
        <v>14204.570000000002</v>
      </c>
    </row>
    <row r="138" spans="2:39">
      <c r="B138" s="3" t="s">
        <v>26</v>
      </c>
      <c r="C138" s="54">
        <f t="shared" ref="C138:G138" si="415">C134/C123</f>
        <v>4.5569444776404806</v>
      </c>
      <c r="D138" s="54">
        <f t="shared" si="415"/>
        <v>4.5773664820430584</v>
      </c>
      <c r="E138" s="54">
        <f t="shared" si="415"/>
        <v>3.6212162128120506</v>
      </c>
      <c r="F138" s="54">
        <f t="shared" si="415"/>
        <v>4.1230478148317342</v>
      </c>
      <c r="G138" s="54">
        <f t="shared" si="415"/>
        <v>3.5936217174572174</v>
      </c>
      <c r="H138" s="54">
        <f t="shared" ref="H138:I138" si="416">H134/H123</f>
        <v>3.8049860617375519</v>
      </c>
      <c r="I138" s="54">
        <f t="shared" si="416"/>
        <v>3.3381242931909623</v>
      </c>
      <c r="J138" s="54">
        <f t="shared" ref="J138:K138" si="417">J134/J123</f>
        <v>3.9679884357881914</v>
      </c>
      <c r="K138" s="54">
        <f t="shared" si="417"/>
        <v>1.6181469979296066</v>
      </c>
      <c r="L138" s="54">
        <f>L134/L123</f>
        <v>1.4771922289702375</v>
      </c>
      <c r="M138" s="54">
        <f>M134/M123</f>
        <v>1.156129193077416</v>
      </c>
      <c r="N138" s="54">
        <f>N134/N123</f>
        <v>1.7243411865864144</v>
      </c>
      <c r="O138" s="54">
        <f t="shared" ref="O138" si="418">O134/O123</f>
        <v>2.6197394789579156</v>
      </c>
      <c r="P138" s="54">
        <f>P134/P123</f>
        <v>3.8552261874233302</v>
      </c>
      <c r="Q138" s="54">
        <f>Q134/Q123</f>
        <v>4.4482586710348251</v>
      </c>
      <c r="R138" s="54">
        <f>R134/R123</f>
        <v>3.6801189189189176</v>
      </c>
      <c r="S138" s="54">
        <f>S134/S123</f>
        <v>3.3600442526025622</v>
      </c>
      <c r="T138" s="54">
        <f>T134/T123</f>
        <v>2.2452006822849584</v>
      </c>
      <c r="U138" s="54">
        <f t="shared" ref="U138:V138" si="419">U134/U123</f>
        <v>2.3302570912175868</v>
      </c>
      <c r="V138" s="54">
        <f t="shared" si="419"/>
        <v>2.8431776660529637</v>
      </c>
      <c r="W138" s="54">
        <f t="shared" ref="W138:X138" si="420">W134/W123</f>
        <v>4.3381681096681097</v>
      </c>
      <c r="X138" s="54">
        <f t="shared" si="420"/>
        <v>4.119302140007254</v>
      </c>
      <c r="Y138" s="54">
        <f t="shared" ref="Y138:Z138" si="421">Y134/Y123</f>
        <v>3.6052053226498795</v>
      </c>
      <c r="Z138" s="54">
        <f t="shared" si="421"/>
        <v>4.4593722238673363</v>
      </c>
      <c r="AA138" s="54">
        <f t="shared" ref="AA138" si="422">AA134/AA123</f>
        <v>6.4325490582782745</v>
      </c>
      <c r="AD138" s="54">
        <f t="shared" ref="AD138:AE138" si="423">AD134/AD123</f>
        <v>6.9975631339267226</v>
      </c>
      <c r="AE138" s="54">
        <f t="shared" si="423"/>
        <v>5.6118084137679833</v>
      </c>
      <c r="AF138" s="54">
        <f t="shared" ref="AF138:AG138" si="424">AF134/AF123</f>
        <v>3.6006560378366026</v>
      </c>
      <c r="AG138" s="54">
        <f t="shared" si="424"/>
        <v>4.2113358897543431</v>
      </c>
      <c r="AH138" s="54">
        <f t="shared" ref="AH138:AI138" si="425">AH134/AH123</f>
        <v>4.1230478148317342</v>
      </c>
      <c r="AI138" s="54">
        <f t="shared" si="425"/>
        <v>3.9679884357881914</v>
      </c>
      <c r="AJ138" s="54">
        <f>AJ134/AJ123</f>
        <v>1.7243411865864144</v>
      </c>
      <c r="AK138" s="54">
        <f>AK134/AK123</f>
        <v>3.6801189189189176</v>
      </c>
      <c r="AL138" s="54">
        <f t="shared" ref="AL138:AM138" si="426">AL134/AL123</f>
        <v>2.8427906812066248</v>
      </c>
      <c r="AM138" s="54">
        <f t="shared" si="426"/>
        <v>4.4593722238673363</v>
      </c>
    </row>
    <row r="139" spans="2:39">
      <c r="B139" s="3" t="s">
        <v>27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70">
        <f t="shared" ref="H139" si="427">H134/SUM(E9:H9)</f>
        <v>3.9969163256834486E-3</v>
      </c>
      <c r="I139" s="70">
        <f t="shared" ref="I139" si="428">I134/SUM(F9:I9)</f>
        <v>3.3988808322824725E-3</v>
      </c>
      <c r="J139" s="70">
        <f t="shared" ref="J139" si="429">J134/SUM(G9:J9)</f>
        <v>3.5678980705158708E-3</v>
      </c>
      <c r="K139" s="70">
        <f t="shared" ref="K139" si="430">K134/SUM(H9:K9)</f>
        <v>1.3692135555934837E-3</v>
      </c>
      <c r="L139" s="70">
        <f t="shared" ref="L139" si="431">L134/SUM(I9:L9)</f>
        <v>1.3493997653217802E-3</v>
      </c>
      <c r="M139" s="70">
        <f t="shared" ref="M139" si="432">M134/SUM(J9:M9)</f>
        <v>1.0984631479313523E-3</v>
      </c>
      <c r="N139" s="70">
        <f t="shared" ref="N139" si="433">N134/SUM(K9:N9)</f>
        <v>1.8058391450770329E-3</v>
      </c>
      <c r="O139" s="70">
        <f t="shared" ref="O139" si="434">O134/SUM(L9:O9)</f>
        <v>2.5249708462201492E-3</v>
      </c>
      <c r="P139" s="70">
        <f t="shared" ref="P139:S139" si="435">P134/SUM(M9:P9)</f>
        <v>3.3363450053989726E-3</v>
      </c>
      <c r="Q139" s="70">
        <f t="shared" si="435"/>
        <v>3.5885419964958943E-3</v>
      </c>
      <c r="R139" s="70">
        <f t="shared" si="435"/>
        <v>3.3117316306108839E-3</v>
      </c>
      <c r="S139" s="70">
        <f t="shared" si="435"/>
        <v>3.1597674651698908E-3</v>
      </c>
      <c r="T139" s="70">
        <f>T134/SUM(Q9:T9)</f>
        <v>2.2633532687151986E-3</v>
      </c>
      <c r="U139" s="70">
        <f t="shared" ref="U139" si="436">U134/SUM(R9:U9)</f>
        <v>2.2337082153710292E-3</v>
      </c>
      <c r="V139" s="70">
        <f t="shared" ref="V139" si="437">V134/SUM(S9:V9)</f>
        <v>2.4072768919037972E-3</v>
      </c>
      <c r="W139" s="70">
        <f t="shared" ref="W139" si="438">W134/SUM(T9:W9)</f>
        <v>3.515742450925648E-3</v>
      </c>
      <c r="X139" s="70">
        <f t="shared" ref="X139" si="439">X134/SUM(U9:X9)</f>
        <v>3.136157091853295E-3</v>
      </c>
      <c r="Y139" s="70">
        <f t="shared" ref="Y139" si="440">Y134/SUM(V9:Y9)</f>
        <v>2.5960264900662254E-3</v>
      </c>
      <c r="Z139" s="70">
        <f t="shared" ref="Z139" si="441">Z134/SUM(W9:Z9)</f>
        <v>3.5019455252918285E-3</v>
      </c>
      <c r="AA139" s="70">
        <f t="shared" ref="AA139" si="442">AA134/SUM(X9:AA9)</f>
        <v>4.8895088466338749E-3</v>
      </c>
      <c r="AD139" s="54">
        <f t="shared" ref="AD139:AE139" si="443">AD135/AD9</f>
        <v>4.3003724080905741</v>
      </c>
      <c r="AE139" s="54">
        <f t="shared" si="443"/>
        <v>3.6386208059918017</v>
      </c>
      <c r="AF139" s="54">
        <f t="shared" ref="AF139:AH139" si="444">AF135/AF9</f>
        <v>2.2774909529553682</v>
      </c>
      <c r="AG139" s="54">
        <f t="shared" si="444"/>
        <v>3.0092303872039454</v>
      </c>
      <c r="AH139" s="54">
        <f t="shared" si="444"/>
        <v>3.2035718088777578</v>
      </c>
      <c r="AI139" s="54">
        <f t="shared" ref="AI139:AJ139" si="445">AI135/AI9</f>
        <v>2.6256161900926296</v>
      </c>
      <c r="AJ139" s="54">
        <f t="shared" si="445"/>
        <v>1.3294587786057119</v>
      </c>
      <c r="AK139" s="54">
        <f>AK135/AK9</f>
        <v>2.4331292290098165</v>
      </c>
      <c r="AL139" s="54">
        <f t="shared" ref="AL139:AM139" si="446">AL135/AL9</f>
        <v>1.7683856047925295</v>
      </c>
      <c r="AM139" s="54">
        <f t="shared" si="446"/>
        <v>2.5725291828793777</v>
      </c>
    </row>
    <row r="140" spans="2:39">
      <c r="B140" s="3" t="s">
        <v>28</v>
      </c>
      <c r="C140" s="13" t="s">
        <v>186</v>
      </c>
      <c r="D140" s="13" t="s">
        <v>186</v>
      </c>
      <c r="E140" s="13" t="s">
        <v>186</v>
      </c>
      <c r="F140" s="13" t="s">
        <v>186</v>
      </c>
      <c r="G140" s="13" t="s">
        <v>186</v>
      </c>
      <c r="H140" s="54">
        <f t="shared" ref="H140" si="447">H134/SUM(E26:H26)</f>
        <v>-328.9104111728746</v>
      </c>
      <c r="I140" s="54">
        <f t="shared" ref="I140" si="448">I134/SUM(F26:I26)</f>
        <v>-115.49206732790152</v>
      </c>
      <c r="J140" s="54">
        <f t="shared" ref="J140" si="449">J134/SUM(G26:J26)</f>
        <v>-44.49814940755099</v>
      </c>
      <c r="K140" s="54">
        <f t="shared" ref="K140" si="450">K134/SUM(H26:K26)</f>
        <v>-9.2931914725575346</v>
      </c>
      <c r="L140" s="54">
        <f t="shared" ref="L140" si="451">L134/SUM(I26:L26)</f>
        <v>-4.921897835209367</v>
      </c>
      <c r="M140" s="54">
        <f t="shared" ref="M140" si="452">M134/SUM(J26:M26)</f>
        <v>-3.4596705334508839</v>
      </c>
      <c r="N140" s="54">
        <f t="shared" ref="N140" si="453">N134/SUM(K26:N26)</f>
        <v>-6.8505742659676452</v>
      </c>
      <c r="O140" s="54">
        <f t="shared" ref="O140" si="454">O134/SUM(L26:O26)</f>
        <v>-13.844238952468716</v>
      </c>
      <c r="P140" s="54">
        <f t="shared" ref="P140:S140" si="455">P134/SUM(M26:P26)</f>
        <v>-88.265429889576552</v>
      </c>
      <c r="Q140" s="54">
        <f t="shared" si="455"/>
        <v>-249.48613055071797</v>
      </c>
      <c r="R140" s="54">
        <f t="shared" si="455"/>
        <v>-228.62115367889854</v>
      </c>
      <c r="S140" s="54">
        <f t="shared" si="455"/>
        <v>697.1161832155442</v>
      </c>
      <c r="T140" s="54">
        <f>T134/SUM(Q26:T26)</f>
        <v>-16621.554193892349</v>
      </c>
      <c r="U140" s="54">
        <f t="shared" ref="U140" si="456">U134/SUM(R26:U26)</f>
        <v>438.72815292259435</v>
      </c>
      <c r="V140" s="54">
        <f t="shared" ref="V140" si="457">V134/SUM(S26:V26)</f>
        <v>228.12184764773781</v>
      </c>
      <c r="W140" s="54">
        <f t="shared" ref="W140" si="458">W134/SUM(T26:W26)</f>
        <v>-3080.9740653922145</v>
      </c>
      <c r="X140" s="54">
        <f t="shared" ref="X140" si="459">X134/SUM(U26:X26)</f>
        <v>-117.19866564823911</v>
      </c>
      <c r="Y140" s="54">
        <f t="shared" ref="Y140" si="460">Y134/SUM(V26:Y26)</f>
        <v>-1767.2287179242439</v>
      </c>
      <c r="Z140" s="54">
        <f t="shared" ref="Z140" si="461">Z134/SUM(W26:Z26)</f>
        <v>82.642499999999998</v>
      </c>
      <c r="AA140" s="54">
        <f t="shared" ref="AA140" si="462">AA134/SUM(X26:AA26)</f>
        <v>74.268478178368113</v>
      </c>
      <c r="AD140" s="54">
        <f t="shared" ref="AD140:AE140" si="463">AD134/AD26</f>
        <v>80.801260830594572</v>
      </c>
      <c r="AE140" s="54">
        <f t="shared" si="463"/>
        <v>311.70676300578032</v>
      </c>
      <c r="AF140" s="54">
        <f t="shared" ref="AF140:AG140" si="464">AF134/AF26</f>
        <v>85.25165562913908</v>
      </c>
      <c r="AG140" s="54">
        <f t="shared" si="464"/>
        <v>71.19853727714748</v>
      </c>
      <c r="AH140" s="54">
        <f t="shared" ref="AH140:AI140" si="465">AH134/AH26</f>
        <v>-91.165168350168358</v>
      </c>
      <c r="AI140" s="54">
        <f t="shared" si="465"/>
        <v>-44.501058020477807</v>
      </c>
      <c r="AJ140" s="54">
        <f>AJ134/AJ26</f>
        <v>-6.8500095641481078</v>
      </c>
      <c r="AK140" s="54">
        <f>AK134/AK26</f>
        <v>-228.46375838926176</v>
      </c>
      <c r="AL140" s="54">
        <f t="shared" ref="AL140:AM140" si="466">AL134/AL26</f>
        <v>-43.307324703344115</v>
      </c>
      <c r="AM140" s="54">
        <f t="shared" si="466"/>
        <v>82.642499999999998</v>
      </c>
    </row>
    <row r="142" spans="2:39">
      <c r="B142" s="3" t="s">
        <v>204</v>
      </c>
      <c r="C142" s="13" t="s">
        <v>186</v>
      </c>
      <c r="D142" s="24">
        <f t="shared" ref="D142:S142" si="467">D15:D15/D9</f>
        <v>8.0382013529645847E-3</v>
      </c>
      <c r="E142" s="24">
        <f t="shared" si="467"/>
        <v>7.5045285948417148E-3</v>
      </c>
      <c r="F142" s="24">
        <f t="shared" si="467"/>
        <v>1.0308671065032988E-2</v>
      </c>
      <c r="G142" s="24">
        <f t="shared" si="467"/>
        <v>1.1296003886797037E-2</v>
      </c>
      <c r="H142" s="24">
        <f t="shared" si="467"/>
        <v>8.5587872633640389E-3</v>
      </c>
      <c r="I142" s="24">
        <f t="shared" si="467"/>
        <v>9.8673018033344686E-3</v>
      </c>
      <c r="J142" s="24">
        <f t="shared" si="467"/>
        <v>8.057553956834532E-3</v>
      </c>
      <c r="K142" s="24">
        <f t="shared" si="467"/>
        <v>9.1511517828968131E-3</v>
      </c>
      <c r="L142" s="24">
        <f t="shared" si="467"/>
        <v>1.1913626209977662E-2</v>
      </c>
      <c r="M142" s="24">
        <f t="shared" si="467"/>
        <v>9.3581125609595358E-3</v>
      </c>
      <c r="N142" s="24">
        <f t="shared" si="467"/>
        <v>5.7021831215379598E-3</v>
      </c>
      <c r="O142" s="24">
        <f t="shared" si="467"/>
        <v>1.0405053883314754E-2</v>
      </c>
      <c r="P142" s="24">
        <f t="shared" si="467"/>
        <v>8.2264484741264941E-3</v>
      </c>
      <c r="Q142" s="24">
        <f t="shared" si="467"/>
        <v>1.0750443586264482E-2</v>
      </c>
      <c r="R142" s="24">
        <f t="shared" si="467"/>
        <v>1.1526934603857682E-2</v>
      </c>
      <c r="S142" s="24">
        <f t="shared" si="467"/>
        <v>2.8956565152271591E-2</v>
      </c>
      <c r="T142" s="24">
        <f>T15:T15/T9</f>
        <v>2.4438119540681126E-2</v>
      </c>
      <c r="U142" s="24">
        <f>U15:U15/U9</f>
        <v>3.1216361679224973E-2</v>
      </c>
      <c r="V142" s="24">
        <f>V15:V15/V9</f>
        <v>1.943161277364933E-2</v>
      </c>
      <c r="W142" s="24">
        <f t="shared" ref="W142:X142" si="468">W15:W15/W9</f>
        <v>4.4370029300962753E-2</v>
      </c>
      <c r="X142" s="24">
        <f t="shared" si="468"/>
        <v>1.8416776290335064E-2</v>
      </c>
      <c r="Y142" s="24">
        <f t="shared" ref="Y142:AA142" si="469">Y15:Y15/Y9</f>
        <v>1.3235752102148862E-2</v>
      </c>
      <c r="Z142" s="24">
        <f t="shared" si="469"/>
        <v>8.961571565996659E-3</v>
      </c>
      <c r="AA142" s="24">
        <f t="shared" si="469"/>
        <v>1.3495427169306268E-2</v>
      </c>
      <c r="AD142" s="24">
        <f t="shared" ref="AD142:AH142" si="470">AD15:AD15/AD9</f>
        <v>7.4895051520162828E-3</v>
      </c>
      <c r="AE142" s="24">
        <f t="shared" si="470"/>
        <v>7.0342942932811528E-3</v>
      </c>
      <c r="AF142" s="24">
        <f t="shared" si="470"/>
        <v>7.6558102131081629E-3</v>
      </c>
      <c r="AG142" s="24">
        <f t="shared" si="470"/>
        <v>8.4256674601407705E-3</v>
      </c>
      <c r="AH142" s="24">
        <f t="shared" si="470"/>
        <v>9.0907298219321253E-3</v>
      </c>
      <c r="AI142" s="24">
        <f t="shared" ref="AI142:AL142" si="471">AI15:AI15/AI9</f>
        <v>9.043312708234174E-3</v>
      </c>
      <c r="AJ142" s="24">
        <f t="shared" si="471"/>
        <v>7.9022036010713056E-3</v>
      </c>
      <c r="AK142" s="24">
        <f t="shared" si="471"/>
        <v>1.0244925188220719E-2</v>
      </c>
      <c r="AL142" s="24">
        <f t="shared" si="471"/>
        <v>2.422694035767774E-2</v>
      </c>
      <c r="AM142" s="24">
        <f t="shared" ref="AM142" si="472">AM15:AM15/AM9</f>
        <v>1.7139603302647813E-2</v>
      </c>
    </row>
    <row r="143" spans="2:39">
      <c r="C143" s="1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AD143" s="24"/>
      <c r="AE143" s="24"/>
      <c r="AF143" s="24"/>
      <c r="AG143" s="24"/>
      <c r="AH143" s="24"/>
      <c r="AI143" s="24"/>
      <c r="AJ143" s="24"/>
      <c r="AK143" s="24"/>
    </row>
    <row r="144" spans="2:39" s="2" customFormat="1">
      <c r="B144" s="2" t="s">
        <v>253</v>
      </c>
      <c r="C144" s="13" t="s">
        <v>186</v>
      </c>
      <c r="D144" s="13" t="s">
        <v>186</v>
      </c>
      <c r="E144" s="13" t="s">
        <v>186</v>
      </c>
      <c r="F144" s="25">
        <f t="shared" ref="F144:S144" si="473">SUM(C23:F23)</f>
        <v>-166.40000000000032</v>
      </c>
      <c r="G144" s="25">
        <f t="shared" si="473"/>
        <v>-172.70000000000024</v>
      </c>
      <c r="H144" s="25">
        <f t="shared" si="473"/>
        <v>-38.800000000000068</v>
      </c>
      <c r="I144" s="25">
        <f t="shared" si="473"/>
        <v>-103.50000000000016</v>
      </c>
      <c r="J144" s="25">
        <f t="shared" si="473"/>
        <v>-316.50000000000011</v>
      </c>
      <c r="K144" s="25">
        <f t="shared" si="473"/>
        <v>-565.90000000000009</v>
      </c>
      <c r="L144" s="25">
        <f t="shared" si="473"/>
        <v>-887.70000000000027</v>
      </c>
      <c r="M144" s="25">
        <f t="shared" si="473"/>
        <v>-931.90000000000009</v>
      </c>
      <c r="N144" s="25">
        <f t="shared" si="473"/>
        <v>-728.19999999999993</v>
      </c>
      <c r="O144" s="25">
        <f t="shared" si="473"/>
        <v>-527.5999999999998</v>
      </c>
      <c r="P144" s="25">
        <f t="shared" si="473"/>
        <v>-125.79999999999983</v>
      </c>
      <c r="Q144" s="25">
        <f t="shared" si="473"/>
        <v>-51.999999999999829</v>
      </c>
      <c r="R144" s="25">
        <f t="shared" si="473"/>
        <v>-43.5</v>
      </c>
      <c r="S144" s="25">
        <f t="shared" si="473"/>
        <v>15.800000000000026</v>
      </c>
      <c r="T144" s="25">
        <f>SUM(Q23:T23)</f>
        <v>0.69999999999996021</v>
      </c>
      <c r="U144" s="25">
        <f t="shared" ref="U144" si="474">SUM(R23:U23)</f>
        <v>4.9999999999998934</v>
      </c>
      <c r="V144" s="25">
        <f t="shared" ref="V144" si="475">SUM(S23:V23)</f>
        <v>25.099999999999916</v>
      </c>
      <c r="W144" s="25">
        <f t="shared" ref="W144" si="476">SUM(T23:W23)</f>
        <v>-16.900000000000141</v>
      </c>
      <c r="X144" s="25">
        <f t="shared" ref="X144" si="477">SUM(U23:X23)</f>
        <v>-117.10000000000016</v>
      </c>
      <c r="Y144" s="25">
        <f t="shared" ref="Y144" si="478">SUM(V23:Y23)</f>
        <v>-11.40000000000002</v>
      </c>
      <c r="Z144" s="25">
        <f t="shared" ref="Z144" si="479">SUM(W23:Z23)</f>
        <v>101.69999999999997</v>
      </c>
      <c r="AA144" s="25">
        <f t="shared" ref="AA144" si="480">SUM(X23:AA23)</f>
        <v>206.80000000000007</v>
      </c>
      <c r="AD144" s="25">
        <f t="shared" ref="AD144:AJ144" si="481">AD23</f>
        <v>347.7</v>
      </c>
      <c r="AE144" s="25">
        <f t="shared" si="481"/>
        <v>80.800000000000153</v>
      </c>
      <c r="AF144" s="25">
        <f t="shared" si="481"/>
        <v>167.80000000000015</v>
      </c>
      <c r="AG144" s="25">
        <f t="shared" si="481"/>
        <v>262.80000000000047</v>
      </c>
      <c r="AH144" s="25">
        <f t="shared" si="481"/>
        <v>-171.20000000000002</v>
      </c>
      <c r="AI144" s="25">
        <f t="shared" si="481"/>
        <v>-316.5</v>
      </c>
      <c r="AJ144" s="25">
        <f t="shared" si="481"/>
        <v>-728.30000000000007</v>
      </c>
      <c r="AK144" s="25">
        <f>AK23</f>
        <v>-43.500000000000142</v>
      </c>
      <c r="AL144" s="25">
        <f t="shared" ref="AL144:AM144" si="482">AL23</f>
        <v>-203.50000000000011</v>
      </c>
      <c r="AM144" s="25">
        <f t="shared" si="482"/>
        <v>164.30000000000038</v>
      </c>
    </row>
    <row r="145" spans="2:39">
      <c r="B145" s="3" t="s">
        <v>254</v>
      </c>
      <c r="C145" s="13" t="s">
        <v>186</v>
      </c>
      <c r="D145" s="13" t="s">
        <v>186</v>
      </c>
      <c r="E145" s="13" t="s">
        <v>186</v>
      </c>
      <c r="F145" s="24">
        <f t="shared" ref="F145:S145" si="483">SUM(C23:F23)/F119</f>
        <v>-4.223243064896838E-2</v>
      </c>
      <c r="G145" s="24">
        <f t="shared" si="483"/>
        <v>-4.4376493563224366E-2</v>
      </c>
      <c r="H145" s="24">
        <f t="shared" si="483"/>
        <v>-9.9230198716145548E-3</v>
      </c>
      <c r="I145" s="24">
        <f t="shared" si="483"/>
        <v>-2.72203666202036E-2</v>
      </c>
      <c r="J145" s="24">
        <f t="shared" si="483"/>
        <v>-8.7561555912134159E-2</v>
      </c>
      <c r="K145" s="24">
        <f t="shared" si="483"/>
        <v>-0.1722993545244185</v>
      </c>
      <c r="L145" s="24">
        <f t="shared" si="483"/>
        <v>-0.29785592054491167</v>
      </c>
      <c r="M145" s="24">
        <f t="shared" si="483"/>
        <v>-0.3318495833630084</v>
      </c>
      <c r="N145" s="24">
        <f t="shared" si="483"/>
        <v>-0.25045571797076521</v>
      </c>
      <c r="O145" s="24">
        <f t="shared" si="483"/>
        <v>-0.18880618379616368</v>
      </c>
      <c r="P145" s="24">
        <f t="shared" si="483"/>
        <v>-4.3594275219184193E-2</v>
      </c>
      <c r="Q145" s="24">
        <f t="shared" si="483"/>
        <v>-1.8517199629655947E-2</v>
      </c>
      <c r="R145" s="24">
        <f t="shared" si="483"/>
        <v>-1.5675675675675675E-2</v>
      </c>
      <c r="S145" s="24">
        <f t="shared" si="483"/>
        <v>5.7310747578802369E-3</v>
      </c>
      <c r="T145" s="24">
        <f>SUM(Q23:T23)/T119</f>
        <v>2.4367319942909468E-4</v>
      </c>
      <c r="U145" s="24">
        <f t="shared" ref="U145" si="484">SUM(R23:U23)/U119</f>
        <v>1.8442698535649344E-3</v>
      </c>
      <c r="V145" s="24">
        <f t="shared" ref="V145" si="485">SUM(S23:V23)/V119</f>
        <v>8.8868432233394409E-3</v>
      </c>
      <c r="W145" s="24">
        <f t="shared" ref="W145" si="486">SUM(T23:W23)/W119</f>
        <v>-6.0966810966811471E-3</v>
      </c>
      <c r="X145" s="24">
        <f t="shared" ref="X145" si="487">SUM(U23:X23)/X119</f>
        <v>-4.2473703300689218E-2</v>
      </c>
      <c r="Y145" s="24">
        <f t="shared" ref="Y145" si="488">SUM(V23:Y23)/Y119</f>
        <v>-4.0778366003720208E-3</v>
      </c>
      <c r="Z145" s="24">
        <f t="shared" ref="Z145" si="489">SUM(W23:Z23)/Z119</f>
        <v>3.3461652354160487E-2</v>
      </c>
      <c r="AA145" s="24">
        <f t="shared" ref="AA145" si="490">SUM(X23:AA23)/AA119</f>
        <v>6.7974887420701458E-2</v>
      </c>
      <c r="AD145" s="24">
        <f t="shared" ref="AD145:AJ145" si="491">AD23/AD119</f>
        <v>8.996584558062512E-2</v>
      </c>
      <c r="AE145" s="24">
        <f t="shared" si="491"/>
        <v>2.1021411660639529E-2</v>
      </c>
      <c r="AF145" s="24">
        <f t="shared" si="491"/>
        <v>4.2575865218715155E-2</v>
      </c>
      <c r="AG145" s="24">
        <f t="shared" si="491"/>
        <v>6.2840746054519475E-2</v>
      </c>
      <c r="AH145" s="24">
        <f t="shared" si="491"/>
        <v>-4.3450673840765466E-2</v>
      </c>
      <c r="AI145" s="24">
        <f t="shared" si="491"/>
        <v>-8.7561555912134131E-2</v>
      </c>
      <c r="AJ145" s="24">
        <f t="shared" si="491"/>
        <v>-0.25049011177987962</v>
      </c>
      <c r="AK145" s="24">
        <f>AK23/AK119</f>
        <v>-1.5675675675675727E-2</v>
      </c>
      <c r="AL145" s="24">
        <f t="shared" ref="AL145:AM145" si="492">AL23/AL119</f>
        <v>-7.2050701033847933E-2</v>
      </c>
      <c r="AM145" s="24">
        <f t="shared" si="492"/>
        <v>5.4058500312572096E-2</v>
      </c>
    </row>
    <row r="146" spans="2:39">
      <c r="B146" s="3" t="s">
        <v>255</v>
      </c>
      <c r="C146" s="13" t="s">
        <v>186</v>
      </c>
      <c r="D146" s="13" t="s">
        <v>186</v>
      </c>
      <c r="E146" s="13" t="s">
        <v>186</v>
      </c>
      <c r="F146" s="24">
        <f t="shared" ref="F146:S146" si="493">F144/F87</f>
        <v>-1.473426957337917E-2</v>
      </c>
      <c r="G146" s="24">
        <f t="shared" si="493"/>
        <v>-1.5439493634673172E-2</v>
      </c>
      <c r="H146" s="24">
        <f t="shared" si="493"/>
        <v>-3.4417300903010688E-3</v>
      </c>
      <c r="I146" s="24">
        <f t="shared" si="493"/>
        <v>-9.355932203389844E-3</v>
      </c>
      <c r="J146" s="24">
        <f t="shared" si="493"/>
        <v>-2.9936155119413582E-2</v>
      </c>
      <c r="K146" s="24">
        <f t="shared" si="493"/>
        <v>-5.2127375392636413E-2</v>
      </c>
      <c r="L146" s="24">
        <f t="shared" si="493"/>
        <v>-8.5972456272880485E-2</v>
      </c>
      <c r="M146" s="24">
        <f t="shared" si="493"/>
        <v>-8.9755073343157368E-2</v>
      </c>
      <c r="N146" s="24">
        <f t="shared" si="493"/>
        <v>-6.9246861924686182E-2</v>
      </c>
      <c r="O146" s="24">
        <f t="shared" si="493"/>
        <v>-5.1183050222640428E-2</v>
      </c>
      <c r="P146" s="24">
        <f t="shared" si="493"/>
        <v>-1.2164814868536822E-2</v>
      </c>
      <c r="Q146" s="24">
        <f t="shared" si="493"/>
        <v>-5.0083311662669468E-3</v>
      </c>
      <c r="R146" s="24">
        <f t="shared" si="493"/>
        <v>-4.2836041358936486E-3</v>
      </c>
      <c r="S146" s="24">
        <f t="shared" si="493"/>
        <v>1.6010700822828448E-3</v>
      </c>
      <c r="T146" s="24">
        <f>T144/T87</f>
        <v>7.2173877180678044E-5</v>
      </c>
      <c r="U146" s="24">
        <f t="shared" ref="U146:V146" si="494">U144/U87</f>
        <v>5.0340300430911896E-4</v>
      </c>
      <c r="V146" s="24">
        <f t="shared" si="494"/>
        <v>2.4748326283511217E-3</v>
      </c>
      <c r="W146" s="24">
        <f t="shared" ref="W146:X146" si="495">W144/W87</f>
        <v>-1.6160341184008088E-3</v>
      </c>
      <c r="X146" s="24">
        <f t="shared" si="495"/>
        <v>-1.0914649491550715E-2</v>
      </c>
      <c r="Y146" s="24">
        <f t="shared" ref="Y146:Z146" si="496">Y144/Y87</f>
        <v>-1.0947222862410712E-3</v>
      </c>
      <c r="Z146" s="24">
        <f t="shared" si="496"/>
        <v>9.4319499188499859E-3</v>
      </c>
      <c r="AA146" s="24">
        <f t="shared" ref="AA146" si="497">AA144/AA87</f>
        <v>1.9194891262983009E-2</v>
      </c>
      <c r="AD146" s="24">
        <f t="shared" ref="AD146:AJ146" si="498">AD144/AD87</f>
        <v>3.3397368168283544E-2</v>
      </c>
      <c r="AE146" s="24">
        <f t="shared" si="498"/>
        <v>6.9240327349072497E-3</v>
      </c>
      <c r="AF146" s="24">
        <f t="shared" si="498"/>
        <v>1.4385405414673471E-2</v>
      </c>
      <c r="AG146" s="24">
        <f t="shared" si="498"/>
        <v>2.2017057354937121E-2</v>
      </c>
      <c r="AH146" s="24">
        <f t="shared" si="498"/>
        <v>-1.5159296580303542E-2</v>
      </c>
      <c r="AI146" s="24">
        <f t="shared" si="498"/>
        <v>-2.9936155119413572E-2</v>
      </c>
      <c r="AJ146" s="24">
        <f t="shared" si="498"/>
        <v>-6.9256371243818948E-2</v>
      </c>
      <c r="AK146" s="24">
        <f>AK144/AK87</f>
        <v>-4.2836041358936625E-3</v>
      </c>
      <c r="AL146" s="24">
        <f t="shared" ref="AL146:AM146" si="499">AL144/AL87</f>
        <v>-2.0064878082448414E-2</v>
      </c>
      <c r="AM146" s="24">
        <f t="shared" si="499"/>
        <v>1.5237653605379122E-2</v>
      </c>
    </row>
    <row r="147" spans="2:39">
      <c r="B147" s="3" t="s">
        <v>256</v>
      </c>
      <c r="C147" s="13" t="s">
        <v>186</v>
      </c>
      <c r="D147" s="13" t="s">
        <v>186</v>
      </c>
      <c r="E147" s="13" t="s">
        <v>186</v>
      </c>
      <c r="F147" s="24">
        <f t="shared" ref="F147:S147" si="500">F144/(F122-F85)</f>
        <v>-8.1512687371411943E-2</v>
      </c>
      <c r="G147" s="24">
        <f t="shared" si="500"/>
        <v>-8.8970171552212735E-2</v>
      </c>
      <c r="H147" s="24">
        <f t="shared" si="500"/>
        <v>-2.0297133291483617E-2</v>
      </c>
      <c r="I147" s="24">
        <f t="shared" si="500"/>
        <v>-5.8800136348142303E-2</v>
      </c>
      <c r="J147" s="24">
        <f t="shared" si="500"/>
        <v>-0.20250815791157464</v>
      </c>
      <c r="K147" s="24">
        <f t="shared" si="500"/>
        <v>-0.46602981141398353</v>
      </c>
      <c r="L147" s="24">
        <f t="shared" si="500"/>
        <v>-0.88074213711677685</v>
      </c>
      <c r="M147" s="24">
        <f t="shared" si="500"/>
        <v>-1.3460927343637141</v>
      </c>
      <c r="N147" s="24">
        <f t="shared" si="500"/>
        <v>-0.87534559442240634</v>
      </c>
      <c r="O147" s="24">
        <f t="shared" si="500"/>
        <v>-0.73779890924346181</v>
      </c>
      <c r="P147" s="24">
        <f t="shared" si="500"/>
        <v>-0.15965277425250027</v>
      </c>
      <c r="Q147" s="24">
        <f t="shared" si="500"/>
        <v>-7.5111945688285109E-2</v>
      </c>
      <c r="R147" s="24">
        <f t="shared" si="500"/>
        <v>-7.7457264957264849E-2</v>
      </c>
      <c r="S147" s="24">
        <f t="shared" si="500"/>
        <v>2.9845107669059432E-2</v>
      </c>
      <c r="T147" s="24">
        <f>T144/(T122-T85)</f>
        <v>1.0913626442157166E-3</v>
      </c>
      <c r="U147" s="24">
        <f t="shared" ref="U147:V147" si="501">U144/(U122-U85)</f>
        <v>1.0636034886194192E-2</v>
      </c>
      <c r="V147" s="24">
        <f t="shared" si="501"/>
        <v>4.3433119916940259E-2</v>
      </c>
      <c r="W147" s="24">
        <f t="shared" ref="W147:X147" si="502">W144/(W122-W85)</f>
        <v>-3.3007812500000275E-2</v>
      </c>
      <c r="X147" s="24">
        <f t="shared" si="502"/>
        <v>-0.24741178956264551</v>
      </c>
      <c r="Y147" s="24">
        <f t="shared" ref="Y147:Z147" si="503">Y144/(Y122-Y85)</f>
        <v>-2.3194303153611456E-2</v>
      </c>
      <c r="Z147" s="24">
        <f t="shared" si="503"/>
        <v>0.14358322744599719</v>
      </c>
      <c r="AA147" s="24">
        <f t="shared" ref="AA147" si="504">AA144/(AA122-AA85)</f>
        <v>0.31295399515738459</v>
      </c>
      <c r="AD147" s="24">
        <f t="shared" ref="AD147:AJ147" si="505">AD144/(AD122-AD85)</f>
        <v>0.1335304735204885</v>
      </c>
      <c r="AE147" s="24">
        <f t="shared" si="505"/>
        <v>3.3137841939055952E-2</v>
      </c>
      <c r="AF147" s="24">
        <f t="shared" si="505"/>
        <v>7.398262863189467E-2</v>
      </c>
      <c r="AG147" s="24">
        <f t="shared" si="505"/>
        <v>0.11475481420025348</v>
      </c>
      <c r="AH147" s="24">
        <f t="shared" si="505"/>
        <v>-8.3864014891740973E-2</v>
      </c>
      <c r="AI147" s="24">
        <f t="shared" si="505"/>
        <v>-0.20250815791157456</v>
      </c>
      <c r="AJ147" s="24">
        <f t="shared" si="505"/>
        <v>-0.87546580117802619</v>
      </c>
      <c r="AK147" s="24">
        <f>AK144/(AK122-AK85)</f>
        <v>-7.7457264957265098E-2</v>
      </c>
      <c r="AL147" s="24">
        <f t="shared" ref="AL147:AM147" si="506">AL144/(AL122-AL85)</f>
        <v>-0.35213704793216638</v>
      </c>
      <c r="AM147" s="24">
        <f t="shared" si="506"/>
        <v>0.2319638571226883</v>
      </c>
    </row>
    <row r="148" spans="2:39">
      <c r="B148" s="3" t="s">
        <v>257</v>
      </c>
      <c r="C148" s="13" t="s">
        <v>186</v>
      </c>
      <c r="D148" s="13" t="s">
        <v>186</v>
      </c>
      <c r="E148" s="13" t="s">
        <v>186</v>
      </c>
      <c r="F148" s="24">
        <f t="shared" ref="F148:S148" si="507">F144/(F63+F67+F69+F68+F70+F70+F77+F78+F79+F80+F81+F82+F83+F84+F86)</f>
        <v>-2.7305546439120493E-2</v>
      </c>
      <c r="G148" s="24">
        <f t="shared" si="507"/>
        <v>-2.5833956619296966E-2</v>
      </c>
      <c r="H148" s="24">
        <f t="shared" si="507"/>
        <v>-5.7692593638945591E-3</v>
      </c>
      <c r="I148" s="24">
        <f t="shared" si="507"/>
        <v>-1.5152846099789202E-2</v>
      </c>
      <c r="J148" s="24">
        <f t="shared" si="507"/>
        <v>-5.7190871144359542E-2</v>
      </c>
      <c r="K148" s="24">
        <f t="shared" si="507"/>
        <v>-9.3356649124832977E-2</v>
      </c>
      <c r="L148" s="24">
        <f t="shared" si="507"/>
        <v>-0.14483129935391248</v>
      </c>
      <c r="M148" s="24">
        <f t="shared" si="507"/>
        <v>-0.16481262048352582</v>
      </c>
      <c r="N148" s="24">
        <f t="shared" si="507"/>
        <v>-0.13265808026524328</v>
      </c>
      <c r="O148" s="24">
        <f t="shared" si="507"/>
        <v>-9.4657145932756787E-2</v>
      </c>
      <c r="P148" s="24">
        <f t="shared" si="507"/>
        <v>-2.2775414139585379E-2</v>
      </c>
      <c r="Q148" s="24">
        <f t="shared" si="507"/>
        <v>-9.196540685849677E-3</v>
      </c>
      <c r="R148" s="24">
        <f t="shared" si="507"/>
        <v>-8.9263728145776901E-3</v>
      </c>
      <c r="S148" s="24">
        <f t="shared" si="507"/>
        <v>3.1154490781820023E-3</v>
      </c>
      <c r="T148" s="24">
        <f>T144/(T63+T67+T69+T68+T70+T70+T77+T78+T79+T80+T81+T82+T83+T84+T86)</f>
        <v>1.3257073595696376E-4</v>
      </c>
      <c r="U148" s="24">
        <f t="shared" ref="U148:V148" si="508">U144/(U63+U67+U69+U68+U70+U70+U77+U78+U79+U80+U81+U82+U83+U84+U86)</f>
        <v>8.9210840901384435E-4</v>
      </c>
      <c r="V148" s="24">
        <f t="shared" si="508"/>
        <v>4.9163630665569622E-3</v>
      </c>
      <c r="W148" s="24">
        <f t="shared" ref="W148:X148" si="509">W144/(W63+W67+W69+W68+W70+W70+W77+W78+W79+W80+W81+W82+W83+W84+W86)</f>
        <v>-2.9760332470460042E-3</v>
      </c>
      <c r="X148" s="24">
        <f t="shared" si="509"/>
        <v>-1.9888245384602349E-2</v>
      </c>
      <c r="Y148" s="24">
        <f t="shared" ref="Y148:Z148" si="510">Y144/(Y63+Y67+Y69+Y68+Y70+Y70+Y77+Y78+Y79+Y80+Y81+Y82+Y83+Y84+Y86)</f>
        <v>-1.868086849651785E-3</v>
      </c>
      <c r="Z148" s="24">
        <f t="shared" si="510"/>
        <v>1.7566587211109957E-2</v>
      </c>
      <c r="AA148" s="24">
        <f t="shared" ref="AA148" si="511">AA144/(AA63+AA67+AA69+AA68+AA70+AA70+AA77+AA78+AA79+AA80+AA81+AA82+AA83+AA84+AA86)</f>
        <v>3.2665697858090613E-2</v>
      </c>
      <c r="AD148" s="24">
        <f t="shared" ref="AD148:AJ148" si="512">AD144/(AD63+AD67+AD69+AD68+AD70+AD70+AD77+AD78+AD79+AD80+AD81+AD82+AD83+AD84+AD86)</f>
        <v>5.3721242834850053E-2</v>
      </c>
      <c r="AE148" s="24">
        <f t="shared" si="512"/>
        <v>1.2784001012594165E-2</v>
      </c>
      <c r="AF148" s="24">
        <f t="shared" si="512"/>
        <v>2.6713364642203318E-2</v>
      </c>
      <c r="AG148" s="24">
        <f t="shared" si="512"/>
        <v>4.6196846379665028E-2</v>
      </c>
      <c r="AH148" s="24">
        <f t="shared" si="512"/>
        <v>-2.8093206432556611E-2</v>
      </c>
      <c r="AI148" s="24">
        <f t="shared" si="512"/>
        <v>-5.7190871144359522E-2</v>
      </c>
      <c r="AJ148" s="24">
        <f t="shared" si="512"/>
        <v>-0.13267629752427451</v>
      </c>
      <c r="AK148" s="24">
        <f>AK144/(AK63+AK67+AK69+AK68+AK70+AK70+AK77+AK78+AK79+AK80+AK81+AK82+AK83+AK84+AK86)</f>
        <v>-8.9263728145777196E-3</v>
      </c>
      <c r="AL148" s="24">
        <f t="shared" ref="AL148:AM148" si="513">AL144/(AL63+AL67+AL69+AL68+AL70+AL70+AL77+AL78+AL79+AL80+AL81+AL82+AL83+AL84+AL86)</f>
        <v>-3.9859756336428111E-2</v>
      </c>
      <c r="AM148" s="24">
        <f t="shared" si="513"/>
        <v>2.837945210211773E-2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K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I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G1" r:id="rId17" xr:uid="{C51D7960-5775-2B44-BDA3-B0587CBBBD05}"/>
    <hyperlink ref="AE1" r:id="rId18" xr:uid="{98D8ADCC-38AA-4D40-97C3-2DAEEFC06FA9}"/>
    <hyperlink ref="U1" r:id="rId19" xr:uid="{E91FFA6B-0BF8-45A0-95F2-3BE46BD49EF2}"/>
    <hyperlink ref="V1" r:id="rId20" xr:uid="{978DB8FD-45F3-40D9-AF5F-49CC4706ED23}"/>
    <hyperlink ref="AL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M1" r:id="rId26" xr:uid="{561968B0-3751-416B-9D2D-55D59E0ACEB3}"/>
    <hyperlink ref="AA1" r:id="rId27" xr:uid="{FBF900E1-BC8C-4999-BD70-7DCF71BBCD69}"/>
  </hyperlinks>
  <pageMargins left="0.7" right="0.7" top="0.75" bottom="0.75" header="0.3" footer="0.3"/>
  <pageSetup paperSize="256" orientation="portrait" horizontalDpi="203" verticalDpi="203" r:id="rId28"/>
  <ignoredErrors>
    <ignoredError sqref="AK73 AI73:AJ89 AI113:AJ121 AI104:AL104 AI137:AJ137 AJ134 AI131:AJ133 AH73 AI91:AJ103 AJ90 AH90:AH91 AH103 AI128:AJ128 AJ122:AJ127 AI105:AJ111 AM9 AL73:AM83" formula="1"/>
    <ignoredError sqref="Q139:S139 P139 Q132:S132 O139 M139:N140 L132:P132 G132:K132 H139:L139 T132:V132 T139 AL4:AL8 AL45:AL50 AL53:AL55 AL9:AL11 AL27 AL23 AL21 AL18 AL13:AL17 AL19:AL20 AL22 AL24:AL26 U139:V139 W9:AA9 AM4:AM8 AM12:AM17 AM23 AM45:AM55" formulaRange="1"/>
    <ignoredError sqref="AM18 AM20:AM21 AM10:AM11" formula="1" formulaRange="1"/>
  </ignoredErrors>
  <drawing r:id="rId29"/>
  <legacy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N30" sqref="N30"/>
    </sheetView>
  </sheetViews>
  <sheetFormatPr defaultColWidth="9.140625" defaultRowHeight="12.75"/>
  <cols>
    <col min="1" max="16384" width="9.140625" style="6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M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5" sqref="D45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9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269</v>
      </c>
      <c r="W1" s="23" t="s">
        <v>270</v>
      </c>
      <c r="X1" s="23" t="s">
        <v>300</v>
      </c>
      <c r="Y1" s="23" t="s">
        <v>304</v>
      </c>
      <c r="Z1" s="23" t="s">
        <v>308</v>
      </c>
      <c r="AB1" s="76">
        <v>2014</v>
      </c>
      <c r="AC1" s="76">
        <v>2015</v>
      </c>
      <c r="AD1" s="76">
        <v>2016</v>
      </c>
      <c r="AE1" s="76">
        <v>2017</v>
      </c>
      <c r="AF1" s="76">
        <v>2018</v>
      </c>
      <c r="AG1" s="76">
        <f>AF1+1</f>
        <v>2019</v>
      </c>
      <c r="AH1" s="76">
        <f t="shared" ref="AH1:AM1" si="0">AG1+1</f>
        <v>2020</v>
      </c>
      <c r="AI1" s="76">
        <f t="shared" si="0"/>
        <v>2021</v>
      </c>
      <c r="AJ1" s="2">
        <f t="shared" si="0"/>
        <v>2022</v>
      </c>
      <c r="AK1" s="2">
        <f t="shared" si="0"/>
        <v>2023</v>
      </c>
      <c r="AL1" s="2">
        <f t="shared" si="0"/>
        <v>2024</v>
      </c>
      <c r="AM1" s="2">
        <f t="shared" si="0"/>
        <v>2025</v>
      </c>
    </row>
    <row r="2" spans="1:39" s="91" customFormat="1">
      <c r="A2" s="89"/>
      <c r="B2" s="90"/>
      <c r="C2" s="90"/>
      <c r="D2" s="90"/>
    </row>
    <row r="3" spans="1:39" s="73" customFormat="1">
      <c r="A3" s="73" t="s">
        <v>208</v>
      </c>
      <c r="B3" s="73">
        <f t="shared" ref="B3" si="1">SUM(B4:B10)</f>
        <v>1835</v>
      </c>
      <c r="C3" s="73">
        <f t="shared" ref="C3" si="2">SUM(C4:C10)</f>
        <v>1802</v>
      </c>
      <c r="D3" s="73">
        <f t="shared" ref="D3" si="3">SUM(D4:D10)</f>
        <v>1708</v>
      </c>
      <c r="E3" s="73">
        <f t="shared" ref="E3" si="4">SUM(E4:E10)</f>
        <v>1858</v>
      </c>
      <c r="F3" s="73">
        <f t="shared" ref="F3" si="5">SUM(F4:F10)</f>
        <v>1860</v>
      </c>
      <c r="G3" s="73">
        <f t="shared" ref="G3" si="6">SUM(G4:G10)</f>
        <v>1890</v>
      </c>
      <c r="H3" s="73">
        <f t="shared" ref="H3" si="7">SUM(H4:H10)</f>
        <v>1889</v>
      </c>
      <c r="I3" s="73">
        <f t="shared" ref="I3" si="8">SUM(I4:I10)</f>
        <v>1917</v>
      </c>
      <c r="J3" s="73">
        <f t="shared" ref="J3" si="9">SUM(J4:J10)</f>
        <v>1902</v>
      </c>
      <c r="K3" s="73">
        <f t="shared" ref="K3" si="10">SUM(K4:K10)</f>
        <v>1902</v>
      </c>
      <c r="L3" s="73">
        <f t="shared" ref="L3" si="11">SUM(L4:L10)</f>
        <v>1902</v>
      </c>
      <c r="M3" s="73">
        <f t="shared" ref="M3:Q3" si="12">SUM(M4:M10)</f>
        <v>1904</v>
      </c>
      <c r="N3" s="73">
        <f t="shared" si="12"/>
        <v>1904</v>
      </c>
      <c r="O3" s="73">
        <f t="shared" ref="O3" si="13">SUM(O4:O10)</f>
        <v>1952</v>
      </c>
      <c r="P3" s="73">
        <f t="shared" si="12"/>
        <v>1968</v>
      </c>
      <c r="Q3" s="73">
        <f t="shared" si="12"/>
        <v>1996</v>
      </c>
      <c r="R3" s="73">
        <f>SUM(R4:R10)</f>
        <v>1992</v>
      </c>
      <c r="S3" s="73">
        <f t="shared" ref="S3:Z3" si="14">SUM(S4:S10)</f>
        <v>2000</v>
      </c>
      <c r="T3" s="73">
        <f t="shared" si="14"/>
        <v>1995</v>
      </c>
      <c r="U3" s="73">
        <f t="shared" si="14"/>
        <v>2019</v>
      </c>
      <c r="V3" s="73">
        <f t="shared" si="14"/>
        <v>2016</v>
      </c>
      <c r="W3" s="73">
        <f t="shared" si="14"/>
        <v>2023</v>
      </c>
      <c r="X3" s="73">
        <f t="shared" si="14"/>
        <v>2058</v>
      </c>
      <c r="Y3" s="73">
        <f t="shared" si="14"/>
        <v>2090</v>
      </c>
      <c r="Z3" s="73">
        <f t="shared" si="14"/>
        <v>2180</v>
      </c>
      <c r="AB3" s="73">
        <f t="shared" ref="AB3:AF3" si="15">SUM(AB4:AB10)</f>
        <v>1549</v>
      </c>
      <c r="AC3" s="73">
        <f t="shared" si="15"/>
        <v>1704</v>
      </c>
      <c r="AD3" s="73">
        <f t="shared" si="15"/>
        <v>1749</v>
      </c>
      <c r="AE3" s="73">
        <f t="shared" si="15"/>
        <v>1835</v>
      </c>
      <c r="AF3" s="73">
        <f t="shared" si="15"/>
        <v>1858</v>
      </c>
      <c r="AG3" s="73">
        <f t="shared" ref="AG3" si="16">SUM(AG4:AG10)</f>
        <v>1917</v>
      </c>
      <c r="AH3" s="73">
        <f t="shared" ref="AH3" si="17">SUM(AH4:AH10)</f>
        <v>1904</v>
      </c>
      <c r="AI3" s="73">
        <f t="shared" ref="AI3" si="18">SUM(AI4:AI10)</f>
        <v>1996</v>
      </c>
    </row>
    <row r="4" spans="1:39" s="74" customFormat="1">
      <c r="A4" s="75" t="s">
        <v>201</v>
      </c>
      <c r="B4" s="74">
        <v>191</v>
      </c>
      <c r="C4" s="74">
        <v>191</v>
      </c>
      <c r="D4" s="74">
        <v>191</v>
      </c>
      <c r="E4" s="74">
        <v>191</v>
      </c>
      <c r="F4" s="74">
        <v>191</v>
      </c>
      <c r="G4" s="74">
        <v>191</v>
      </c>
      <c r="H4" s="74">
        <v>191</v>
      </c>
      <c r="I4" s="74">
        <v>191</v>
      </c>
      <c r="J4" s="74">
        <v>191</v>
      </c>
      <c r="K4" s="74">
        <v>191</v>
      </c>
      <c r="L4" s="74">
        <v>191</v>
      </c>
      <c r="M4" s="74">
        <v>191</v>
      </c>
      <c r="N4" s="74">
        <v>191</v>
      </c>
      <c r="O4" s="74">
        <v>191</v>
      </c>
      <c r="P4" s="74">
        <v>191</v>
      </c>
      <c r="Q4" s="74">
        <v>191</v>
      </c>
      <c r="R4" s="74">
        <v>191</v>
      </c>
      <c r="S4" s="74">
        <v>191</v>
      </c>
      <c r="T4" s="74">
        <v>191</v>
      </c>
      <c r="U4" s="74">
        <v>191</v>
      </c>
      <c r="V4" s="74">
        <v>191</v>
      </c>
      <c r="W4" s="74">
        <v>191</v>
      </c>
      <c r="X4" s="74">
        <v>191</v>
      </c>
      <c r="Y4" s="74">
        <v>191</v>
      </c>
      <c r="Z4" s="74">
        <f>+Y4</f>
        <v>191</v>
      </c>
      <c r="AB4" s="74">
        <v>193</v>
      </c>
      <c r="AC4" s="74">
        <v>193</v>
      </c>
      <c r="AD4" s="74">
        <v>193</v>
      </c>
      <c r="AE4" s="74">
        <v>191</v>
      </c>
      <c r="AF4" s="74">
        <v>191</v>
      </c>
      <c r="AG4" s="74">
        <v>191</v>
      </c>
      <c r="AH4" s="74">
        <v>191</v>
      </c>
      <c r="AI4" s="74">
        <v>191</v>
      </c>
    </row>
    <row r="5" spans="1:39" s="74" customFormat="1">
      <c r="A5" s="75" t="s">
        <v>85</v>
      </c>
      <c r="B5" s="74">
        <v>603</v>
      </c>
      <c r="C5" s="74">
        <v>622</v>
      </c>
      <c r="D5" s="74">
        <v>647</v>
      </c>
      <c r="E5" s="74">
        <v>771</v>
      </c>
      <c r="F5" s="74">
        <v>773</v>
      </c>
      <c r="G5" s="74">
        <v>793</v>
      </c>
      <c r="H5" s="74">
        <v>793</v>
      </c>
      <c r="I5" s="74">
        <v>815</v>
      </c>
      <c r="J5" s="74">
        <v>800</v>
      </c>
      <c r="K5" s="74">
        <v>798</v>
      </c>
      <c r="L5" s="74">
        <v>798</v>
      </c>
      <c r="M5" s="74">
        <v>798</v>
      </c>
      <c r="N5" s="74">
        <v>798</v>
      </c>
      <c r="O5" s="74">
        <v>816</v>
      </c>
      <c r="P5" s="74">
        <v>832</v>
      </c>
      <c r="Q5" s="74">
        <v>840</v>
      </c>
      <c r="R5" s="74">
        <v>840</v>
      </c>
      <c r="S5" s="74">
        <v>848</v>
      </c>
      <c r="T5" s="74">
        <v>817</v>
      </c>
      <c r="U5" s="74">
        <v>818</v>
      </c>
      <c r="V5" s="74">
        <v>815</v>
      </c>
      <c r="W5" s="74">
        <v>822</v>
      </c>
      <c r="X5" s="74">
        <v>847</v>
      </c>
      <c r="Y5" s="74">
        <v>853</v>
      </c>
      <c r="Z5" s="74">
        <v>943</v>
      </c>
      <c r="AB5" s="74">
        <v>421</v>
      </c>
      <c r="AC5" s="74">
        <v>500</v>
      </c>
      <c r="AD5" s="74">
        <v>525</v>
      </c>
      <c r="AE5" s="74">
        <v>603</v>
      </c>
      <c r="AF5" s="74">
        <v>771</v>
      </c>
      <c r="AG5" s="74">
        <v>815</v>
      </c>
      <c r="AH5" s="74">
        <v>798</v>
      </c>
      <c r="AI5" s="74">
        <v>840</v>
      </c>
    </row>
    <row r="6" spans="1:39" s="74" customFormat="1">
      <c r="A6" s="75" t="s">
        <v>185</v>
      </c>
      <c r="B6" s="74">
        <v>592</v>
      </c>
      <c r="C6" s="74">
        <v>587</v>
      </c>
      <c r="D6" s="74">
        <v>563</v>
      </c>
      <c r="E6" s="74">
        <v>566</v>
      </c>
      <c r="F6" s="74">
        <v>566</v>
      </c>
      <c r="G6" s="74">
        <v>566</v>
      </c>
      <c r="H6" s="74">
        <v>565</v>
      </c>
      <c r="I6" s="74">
        <v>568</v>
      </c>
      <c r="J6" s="74">
        <v>568</v>
      </c>
      <c r="K6" s="74">
        <v>568</v>
      </c>
      <c r="L6" s="74">
        <v>568</v>
      </c>
      <c r="M6" s="74">
        <v>568</v>
      </c>
      <c r="N6" s="74">
        <v>568</v>
      </c>
      <c r="O6" s="74">
        <v>568</v>
      </c>
      <c r="P6" s="74">
        <v>568</v>
      </c>
      <c r="Q6" s="74">
        <v>568</v>
      </c>
      <c r="R6" s="74">
        <v>568</v>
      </c>
      <c r="S6" s="74">
        <v>568</v>
      </c>
      <c r="T6" s="74">
        <v>568</v>
      </c>
      <c r="U6" s="74">
        <v>568</v>
      </c>
      <c r="V6" s="74">
        <v>568</v>
      </c>
      <c r="W6" s="74">
        <v>568</v>
      </c>
      <c r="X6" s="74">
        <v>568</v>
      </c>
      <c r="Y6" s="74">
        <v>568</v>
      </c>
      <c r="Z6" s="74">
        <f>+Y6</f>
        <v>568</v>
      </c>
      <c r="AB6" s="74">
        <v>580</v>
      </c>
      <c r="AC6" s="74">
        <v>578</v>
      </c>
      <c r="AD6" s="74">
        <v>590</v>
      </c>
      <c r="AE6" s="74">
        <v>592</v>
      </c>
      <c r="AF6" s="74">
        <v>566</v>
      </c>
      <c r="AG6" s="74">
        <v>568</v>
      </c>
      <c r="AH6" s="74">
        <v>568</v>
      </c>
      <c r="AI6" s="74">
        <v>568</v>
      </c>
    </row>
    <row r="7" spans="1:39" s="74" customFormat="1">
      <c r="A7" s="75" t="s">
        <v>188</v>
      </c>
      <c r="B7" s="74">
        <v>169</v>
      </c>
      <c r="C7" s="74">
        <v>172</v>
      </c>
      <c r="D7" s="74">
        <v>172</v>
      </c>
      <c r="E7" s="74">
        <v>172</v>
      </c>
      <c r="F7" s="74">
        <v>172</v>
      </c>
      <c r="G7" s="74">
        <v>172</v>
      </c>
      <c r="H7" s="74">
        <v>172</v>
      </c>
      <c r="I7" s="74">
        <v>172</v>
      </c>
      <c r="J7" s="74">
        <v>172</v>
      </c>
      <c r="K7" s="74">
        <v>172</v>
      </c>
      <c r="L7" s="74">
        <v>172</v>
      </c>
      <c r="M7" s="74">
        <v>172</v>
      </c>
      <c r="N7" s="74">
        <v>172</v>
      </c>
      <c r="O7" s="74">
        <v>172</v>
      </c>
      <c r="P7" s="74">
        <v>172</v>
      </c>
      <c r="Q7" s="74">
        <v>172</v>
      </c>
      <c r="R7" s="74">
        <v>172</v>
      </c>
      <c r="S7" s="74">
        <v>172</v>
      </c>
      <c r="T7" s="74">
        <v>172</v>
      </c>
      <c r="U7" s="74">
        <v>172</v>
      </c>
      <c r="V7" s="74">
        <v>172</v>
      </c>
      <c r="W7" s="74">
        <v>172</v>
      </c>
      <c r="X7" s="74">
        <v>172</v>
      </c>
      <c r="Y7" s="74">
        <v>172</v>
      </c>
      <c r="Z7" s="74">
        <f>+Y7</f>
        <v>172</v>
      </c>
      <c r="AB7" s="74">
        <v>145</v>
      </c>
      <c r="AC7" s="74">
        <v>166</v>
      </c>
      <c r="AD7" s="74">
        <v>166</v>
      </c>
      <c r="AE7" s="74">
        <v>169</v>
      </c>
      <c r="AF7" s="74">
        <v>172</v>
      </c>
      <c r="AG7" s="74">
        <v>172</v>
      </c>
      <c r="AH7" s="74">
        <v>172</v>
      </c>
      <c r="AI7" s="74">
        <v>172</v>
      </c>
    </row>
    <row r="8" spans="1:39" s="74" customFormat="1">
      <c r="A8" s="75" t="s">
        <v>215</v>
      </c>
      <c r="B8" s="74">
        <v>100</v>
      </c>
      <c r="C8" s="74">
        <v>100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V8" s="74">
        <v>0</v>
      </c>
      <c r="W8" s="74">
        <v>0</v>
      </c>
      <c r="X8" s="74">
        <v>0</v>
      </c>
      <c r="Y8" s="74">
        <v>0</v>
      </c>
      <c r="Z8" s="74">
        <f>+Y8</f>
        <v>0</v>
      </c>
      <c r="AB8" s="74">
        <v>100</v>
      </c>
      <c r="AC8" s="74">
        <v>100</v>
      </c>
      <c r="AD8" s="74">
        <v>100</v>
      </c>
      <c r="AE8" s="74">
        <v>100</v>
      </c>
      <c r="AF8" s="74">
        <v>0</v>
      </c>
      <c r="AG8" s="74">
        <v>0</v>
      </c>
      <c r="AH8" s="74">
        <v>0</v>
      </c>
      <c r="AI8" s="74">
        <v>0</v>
      </c>
    </row>
    <row r="9" spans="1:39" s="74" customFormat="1">
      <c r="A9" s="75" t="s">
        <v>180</v>
      </c>
      <c r="B9" s="74">
        <v>74</v>
      </c>
      <c r="C9" s="74">
        <v>50</v>
      </c>
      <c r="D9" s="74">
        <v>62</v>
      </c>
      <c r="E9" s="74">
        <v>47</v>
      </c>
      <c r="F9" s="74">
        <v>46</v>
      </c>
      <c r="G9" s="74">
        <v>44</v>
      </c>
      <c r="H9" s="74">
        <v>44</v>
      </c>
      <c r="I9" s="74">
        <v>27</v>
      </c>
      <c r="J9" s="74">
        <v>27</v>
      </c>
      <c r="K9" s="74">
        <v>25</v>
      </c>
      <c r="L9" s="74">
        <v>22</v>
      </c>
      <c r="M9" s="74">
        <v>22</v>
      </c>
      <c r="N9" s="74">
        <v>22</v>
      </c>
      <c r="O9" s="74">
        <v>22</v>
      </c>
      <c r="P9" s="74">
        <v>22</v>
      </c>
      <c r="Q9" s="74">
        <v>22</v>
      </c>
      <c r="R9" s="74">
        <v>20</v>
      </c>
      <c r="S9" s="74">
        <v>20</v>
      </c>
      <c r="T9" s="74">
        <v>20</v>
      </c>
      <c r="U9" s="74">
        <v>25</v>
      </c>
      <c r="V9" s="74">
        <v>25</v>
      </c>
      <c r="W9" s="74">
        <v>34</v>
      </c>
      <c r="X9" s="74">
        <v>34</v>
      </c>
      <c r="Y9" s="74">
        <v>35</v>
      </c>
      <c r="Z9" s="74">
        <v>34</v>
      </c>
      <c r="AB9" s="74">
        <v>60</v>
      </c>
      <c r="AC9" s="74">
        <v>77</v>
      </c>
      <c r="AD9" s="74">
        <v>85</v>
      </c>
      <c r="AE9" s="74">
        <v>74</v>
      </c>
      <c r="AF9" s="74">
        <v>47</v>
      </c>
      <c r="AG9" s="74">
        <v>27</v>
      </c>
      <c r="AH9" s="74">
        <v>22</v>
      </c>
      <c r="AI9" s="74">
        <v>22</v>
      </c>
    </row>
    <row r="10" spans="1:39" s="74" customFormat="1">
      <c r="A10" s="75" t="s">
        <v>86</v>
      </c>
      <c r="B10" s="74">
        <v>106</v>
      </c>
      <c r="C10" s="74">
        <v>80</v>
      </c>
      <c r="D10" s="74">
        <v>73</v>
      </c>
      <c r="E10" s="74">
        <v>111</v>
      </c>
      <c r="F10" s="74">
        <v>112</v>
      </c>
      <c r="G10" s="74">
        <v>124</v>
      </c>
      <c r="H10" s="74">
        <v>124</v>
      </c>
      <c r="I10" s="74">
        <v>144</v>
      </c>
      <c r="J10" s="74">
        <v>144</v>
      </c>
      <c r="K10" s="74">
        <v>148</v>
      </c>
      <c r="L10" s="74">
        <v>151</v>
      </c>
      <c r="M10" s="74">
        <v>153</v>
      </c>
      <c r="N10" s="74">
        <v>153</v>
      </c>
      <c r="O10" s="74">
        <v>183</v>
      </c>
      <c r="P10" s="74">
        <v>183</v>
      </c>
      <c r="Q10" s="74">
        <v>203</v>
      </c>
      <c r="R10" s="74">
        <v>201</v>
      </c>
      <c r="S10" s="74">
        <v>201</v>
      </c>
      <c r="T10" s="74">
        <v>227</v>
      </c>
      <c r="U10" s="74">
        <v>245</v>
      </c>
      <c r="V10" s="74">
        <v>245</v>
      </c>
      <c r="W10" s="74">
        <v>236</v>
      </c>
      <c r="X10" s="74">
        <v>246</v>
      </c>
      <c r="Y10" s="74">
        <v>271</v>
      </c>
      <c r="Z10" s="74">
        <v>272</v>
      </c>
      <c r="AB10" s="74">
        <v>50</v>
      </c>
      <c r="AC10" s="74">
        <v>90</v>
      </c>
      <c r="AD10" s="74">
        <v>90</v>
      </c>
      <c r="AE10" s="74">
        <v>106</v>
      </c>
      <c r="AF10" s="74">
        <v>111</v>
      </c>
      <c r="AG10" s="74">
        <v>144</v>
      </c>
      <c r="AH10" s="74">
        <v>153</v>
      </c>
      <c r="AI10" s="74">
        <v>203</v>
      </c>
    </row>
    <row r="11" spans="1:39" s="74" customFormat="1"/>
    <row r="12" spans="1:39" s="73" customFormat="1">
      <c r="A12" s="73" t="s">
        <v>210</v>
      </c>
      <c r="B12" s="73">
        <f t="shared" ref="B12:S12" si="19">SUM(B13:B19)</f>
        <v>1414</v>
      </c>
      <c r="C12" s="73">
        <f t="shared" si="19"/>
        <v>1442</v>
      </c>
      <c r="D12" s="73">
        <f t="shared" si="19"/>
        <v>1457</v>
      </c>
      <c r="E12" s="73">
        <f t="shared" si="19"/>
        <v>1490</v>
      </c>
      <c r="F12" s="73">
        <f t="shared" si="19"/>
        <v>1501</v>
      </c>
      <c r="G12" s="73">
        <f t="shared" si="19"/>
        <v>1527</v>
      </c>
      <c r="H12" s="73">
        <f t="shared" si="19"/>
        <v>1544</v>
      </c>
      <c r="I12" s="73">
        <f t="shared" si="19"/>
        <v>1579</v>
      </c>
      <c r="J12" s="73">
        <f t="shared" si="19"/>
        <v>1584</v>
      </c>
      <c r="K12" s="73">
        <f t="shared" si="19"/>
        <v>1588</v>
      </c>
      <c r="L12" s="73">
        <f t="shared" si="19"/>
        <v>1595</v>
      </c>
      <c r="M12" s="73">
        <f t="shared" si="19"/>
        <v>1623</v>
      </c>
      <c r="N12" s="73">
        <f t="shared" si="19"/>
        <v>1632</v>
      </c>
      <c r="O12" s="73">
        <f t="shared" si="19"/>
        <v>1646</v>
      </c>
      <c r="P12" s="73">
        <f t="shared" si="19"/>
        <v>1655</v>
      </c>
      <c r="Q12" s="73">
        <f t="shared" si="19"/>
        <v>1671</v>
      </c>
      <c r="R12" s="73">
        <f t="shared" si="19"/>
        <v>1677</v>
      </c>
      <c r="S12" s="73">
        <f t="shared" si="19"/>
        <v>1688</v>
      </c>
      <c r="T12" s="73">
        <f t="shared" ref="T12:Z12" si="20">SUM(T13:T19)</f>
        <v>1698</v>
      </c>
      <c r="U12" s="73">
        <f t="shared" si="20"/>
        <v>1728</v>
      </c>
      <c r="V12" s="73">
        <f t="shared" si="20"/>
        <v>1735</v>
      </c>
      <c r="W12" s="73">
        <f t="shared" si="20"/>
        <v>1752</v>
      </c>
      <c r="X12" s="73">
        <f t="shared" si="20"/>
        <v>1767</v>
      </c>
      <c r="Y12" s="73">
        <f t="shared" si="20"/>
        <v>1797</v>
      </c>
      <c r="Z12" s="73">
        <f t="shared" si="20"/>
        <v>1785</v>
      </c>
      <c r="AB12" s="73">
        <f t="shared" ref="AB12:AI12" si="21">SUM(AB13:AB19)</f>
        <v>1090</v>
      </c>
      <c r="AC12" s="73">
        <f t="shared" si="21"/>
        <v>1181</v>
      </c>
      <c r="AD12" s="73">
        <f t="shared" si="21"/>
        <v>1299</v>
      </c>
      <c r="AE12" s="73">
        <f t="shared" si="21"/>
        <v>1400</v>
      </c>
      <c r="AF12" s="73">
        <f t="shared" si="21"/>
        <v>1490</v>
      </c>
      <c r="AG12" s="73">
        <f t="shared" si="21"/>
        <v>1579</v>
      </c>
      <c r="AH12" s="73">
        <f t="shared" si="21"/>
        <v>1623</v>
      </c>
      <c r="AI12" s="73">
        <f t="shared" si="21"/>
        <v>1671</v>
      </c>
    </row>
    <row r="13" spans="1:39" s="74" customFormat="1">
      <c r="A13" s="75" t="s">
        <v>201</v>
      </c>
      <c r="B13" s="74">
        <v>190</v>
      </c>
      <c r="C13" s="74">
        <v>191</v>
      </c>
      <c r="D13" s="74">
        <v>191</v>
      </c>
      <c r="E13" s="74">
        <v>191</v>
      </c>
      <c r="F13" s="74">
        <v>191</v>
      </c>
      <c r="G13" s="74">
        <v>191</v>
      </c>
      <c r="H13" s="74">
        <v>191</v>
      </c>
      <c r="I13" s="74">
        <v>191</v>
      </c>
      <c r="J13" s="74">
        <v>191</v>
      </c>
      <c r="K13" s="74">
        <v>191</v>
      </c>
      <c r="L13" s="74">
        <v>191</v>
      </c>
      <c r="M13" s="74">
        <v>191</v>
      </c>
      <c r="N13" s="74">
        <v>191</v>
      </c>
      <c r="O13" s="74">
        <v>191</v>
      </c>
      <c r="P13" s="74">
        <v>191</v>
      </c>
      <c r="Q13" s="74">
        <v>191</v>
      </c>
      <c r="R13" s="74">
        <v>191</v>
      </c>
      <c r="S13" s="74">
        <v>191</v>
      </c>
      <c r="T13" s="74">
        <v>191</v>
      </c>
      <c r="U13" s="74">
        <v>191</v>
      </c>
      <c r="V13" s="74">
        <v>191</v>
      </c>
      <c r="W13" s="74">
        <v>191</v>
      </c>
      <c r="X13" s="74">
        <v>191</v>
      </c>
      <c r="Y13" s="74">
        <v>191</v>
      </c>
      <c r="Z13" s="74">
        <f>+Y13</f>
        <v>191</v>
      </c>
      <c r="AB13" s="74">
        <v>188</v>
      </c>
      <c r="AC13" s="74">
        <v>190</v>
      </c>
      <c r="AD13" s="74">
        <v>190</v>
      </c>
      <c r="AE13" s="74">
        <v>190</v>
      </c>
      <c r="AF13" s="74">
        <v>191</v>
      </c>
      <c r="AG13" s="74">
        <v>191</v>
      </c>
      <c r="AH13" s="74">
        <v>191</v>
      </c>
      <c r="AI13" s="74">
        <v>191</v>
      </c>
    </row>
    <row r="14" spans="1:39" s="74" customFormat="1">
      <c r="A14" s="75" t="s">
        <v>85</v>
      </c>
      <c r="B14" s="74">
        <v>511</v>
      </c>
      <c r="C14" s="74">
        <v>531</v>
      </c>
      <c r="D14" s="74">
        <v>544</v>
      </c>
      <c r="E14" s="74">
        <v>567</v>
      </c>
      <c r="F14" s="74">
        <v>577</v>
      </c>
      <c r="G14" s="74">
        <v>599</v>
      </c>
      <c r="H14" s="74">
        <v>612</v>
      </c>
      <c r="I14" s="74">
        <v>634</v>
      </c>
      <c r="J14" s="74">
        <v>637</v>
      </c>
      <c r="K14" s="74">
        <v>639</v>
      </c>
      <c r="L14" s="74">
        <v>645</v>
      </c>
      <c r="M14" s="74">
        <v>666</v>
      </c>
      <c r="N14" s="74">
        <v>668</v>
      </c>
      <c r="O14" s="74">
        <v>675</v>
      </c>
      <c r="P14" s="74">
        <v>681</v>
      </c>
      <c r="Q14" s="74">
        <v>693</v>
      </c>
      <c r="R14" s="74">
        <v>697</v>
      </c>
      <c r="S14" s="74">
        <v>705</v>
      </c>
      <c r="T14" s="74">
        <v>714</v>
      </c>
      <c r="U14" s="74">
        <v>728</v>
      </c>
      <c r="V14" s="74">
        <v>730</v>
      </c>
      <c r="W14" s="74">
        <v>740</v>
      </c>
      <c r="X14" s="74">
        <v>746</v>
      </c>
      <c r="Y14" s="74">
        <f>+X14+14</f>
        <v>760</v>
      </c>
      <c r="Z14" s="74">
        <f>+Y14+3</f>
        <v>763</v>
      </c>
      <c r="AB14" s="74">
        <v>249</v>
      </c>
      <c r="AC14" s="74">
        <v>331</v>
      </c>
      <c r="AD14" s="74">
        <v>421</v>
      </c>
      <c r="AE14" s="74">
        <v>500</v>
      </c>
      <c r="AF14" s="74">
        <v>567</v>
      </c>
      <c r="AG14" s="74">
        <v>634</v>
      </c>
      <c r="AH14" s="74">
        <v>666</v>
      </c>
      <c r="AI14" s="74">
        <v>693</v>
      </c>
    </row>
    <row r="15" spans="1:39" s="74" customFormat="1">
      <c r="A15" s="75" t="s">
        <v>185</v>
      </c>
      <c r="B15" s="74">
        <v>549</v>
      </c>
      <c r="C15" s="74">
        <v>551</v>
      </c>
      <c r="D15" s="74">
        <v>553</v>
      </c>
      <c r="E15" s="74">
        <v>559</v>
      </c>
      <c r="F15" s="74">
        <v>559</v>
      </c>
      <c r="G15" s="74">
        <v>560</v>
      </c>
      <c r="H15" s="74">
        <v>562</v>
      </c>
      <c r="I15" s="74">
        <v>564</v>
      </c>
      <c r="J15" s="74">
        <v>564</v>
      </c>
      <c r="K15" s="74">
        <v>564</v>
      </c>
      <c r="L15" s="74">
        <v>565</v>
      </c>
      <c r="M15" s="74">
        <v>565</v>
      </c>
      <c r="N15" s="74">
        <v>565</v>
      </c>
      <c r="O15" s="74">
        <v>565</v>
      </c>
      <c r="P15" s="74">
        <v>565</v>
      </c>
      <c r="Q15" s="74">
        <v>565</v>
      </c>
      <c r="R15" s="74">
        <v>565</v>
      </c>
      <c r="S15" s="74">
        <v>565</v>
      </c>
      <c r="T15" s="74">
        <v>565</v>
      </c>
      <c r="U15" s="74">
        <v>568</v>
      </c>
      <c r="V15" s="74">
        <v>568</v>
      </c>
      <c r="W15" s="74">
        <v>568</v>
      </c>
      <c r="X15" s="74">
        <v>568</v>
      </c>
      <c r="Y15" s="74">
        <f>3+X15</f>
        <v>571</v>
      </c>
      <c r="Z15" s="74">
        <f>+Y15</f>
        <v>571</v>
      </c>
      <c r="AB15" s="74">
        <v>515</v>
      </c>
      <c r="AC15" s="74">
        <v>523</v>
      </c>
      <c r="AD15" s="74">
        <v>534</v>
      </c>
      <c r="AE15" s="74">
        <v>546</v>
      </c>
      <c r="AF15" s="74">
        <v>559</v>
      </c>
      <c r="AG15" s="74">
        <v>564</v>
      </c>
      <c r="AH15" s="74">
        <v>565</v>
      </c>
      <c r="AI15" s="74">
        <v>565</v>
      </c>
    </row>
    <row r="16" spans="1:39" s="74" customFormat="1">
      <c r="A16" s="75" t="s">
        <v>188</v>
      </c>
      <c r="B16" s="74">
        <v>164</v>
      </c>
      <c r="C16" s="74">
        <v>166</v>
      </c>
      <c r="D16" s="74">
        <v>166</v>
      </c>
      <c r="E16" s="74">
        <v>169</v>
      </c>
      <c r="F16" s="74">
        <v>169</v>
      </c>
      <c r="G16" s="74">
        <v>171</v>
      </c>
      <c r="H16" s="74">
        <v>171</v>
      </c>
      <c r="I16" s="74">
        <v>172</v>
      </c>
      <c r="J16" s="74">
        <v>172</v>
      </c>
      <c r="K16" s="74">
        <v>172</v>
      </c>
      <c r="L16" s="74">
        <v>172</v>
      </c>
      <c r="M16" s="74">
        <v>172</v>
      </c>
      <c r="N16" s="74">
        <v>172</v>
      </c>
      <c r="O16" s="74">
        <v>172</v>
      </c>
      <c r="P16" s="74">
        <v>172</v>
      </c>
      <c r="Q16" s="74">
        <v>172</v>
      </c>
      <c r="R16" s="74">
        <v>172</v>
      </c>
      <c r="S16" s="74">
        <v>172</v>
      </c>
      <c r="T16" s="74">
        <v>172</v>
      </c>
      <c r="U16" s="74">
        <v>172</v>
      </c>
      <c r="V16" s="74">
        <v>172</v>
      </c>
      <c r="W16" s="74">
        <v>172</v>
      </c>
      <c r="X16" s="74">
        <v>172</v>
      </c>
      <c r="Y16" s="74">
        <v>172</v>
      </c>
      <c r="Z16" s="74">
        <f>+Y16</f>
        <v>172</v>
      </c>
      <c r="AB16" s="74">
        <v>138</v>
      </c>
      <c r="AC16" s="74">
        <v>137</v>
      </c>
      <c r="AD16" s="74">
        <v>154</v>
      </c>
      <c r="AE16" s="74">
        <v>164</v>
      </c>
      <c r="AF16" s="74">
        <v>169</v>
      </c>
      <c r="AG16" s="74">
        <v>172</v>
      </c>
      <c r="AH16" s="74">
        <v>172</v>
      </c>
      <c r="AI16" s="74">
        <v>172</v>
      </c>
    </row>
    <row r="17" spans="1:35" s="74" customFormat="1">
      <c r="A17" s="75" t="s">
        <v>215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0</v>
      </c>
      <c r="W17" s="74">
        <v>0</v>
      </c>
      <c r="X17" s="74">
        <v>0</v>
      </c>
      <c r="Y17" s="74">
        <v>0</v>
      </c>
      <c r="Z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  <c r="AG17" s="74">
        <v>0</v>
      </c>
      <c r="AH17" s="74">
        <v>0</v>
      </c>
      <c r="AI17" s="74">
        <v>0</v>
      </c>
    </row>
    <row r="18" spans="1:35" s="74" customFormat="1">
      <c r="A18" s="75" t="s">
        <v>180</v>
      </c>
      <c r="B18" s="74">
        <v>0</v>
      </c>
      <c r="C18" s="74">
        <v>3</v>
      </c>
      <c r="D18" s="74">
        <v>3</v>
      </c>
      <c r="E18" s="74">
        <v>4</v>
      </c>
      <c r="F18" s="74">
        <v>5</v>
      </c>
      <c r="G18" s="74">
        <v>6</v>
      </c>
      <c r="H18" s="74">
        <v>7</v>
      </c>
      <c r="I18" s="74">
        <v>11</v>
      </c>
      <c r="J18" s="74">
        <v>12</v>
      </c>
      <c r="K18" s="74">
        <v>14</v>
      </c>
      <c r="L18" s="74">
        <v>14</v>
      </c>
      <c r="M18" s="74">
        <v>15</v>
      </c>
      <c r="N18" s="74">
        <v>17</v>
      </c>
      <c r="O18" s="74">
        <v>17</v>
      </c>
      <c r="P18" s="74">
        <v>17</v>
      </c>
      <c r="Q18" s="74">
        <v>17</v>
      </c>
      <c r="R18" s="74">
        <v>17</v>
      </c>
      <c r="S18" s="74">
        <v>17</v>
      </c>
      <c r="T18" s="74">
        <v>17</v>
      </c>
      <c r="U18" s="74">
        <v>18</v>
      </c>
      <c r="V18" s="74">
        <v>18</v>
      </c>
      <c r="W18" s="74">
        <v>18</v>
      </c>
      <c r="X18" s="74">
        <v>18</v>
      </c>
      <c r="Y18" s="74">
        <f>1+X18</f>
        <v>19</v>
      </c>
      <c r="Z18" s="74">
        <v>0</v>
      </c>
      <c r="AB18" s="74">
        <v>0</v>
      </c>
      <c r="AC18" s="74">
        <v>0</v>
      </c>
      <c r="AD18" s="74">
        <v>0</v>
      </c>
      <c r="AE18" s="74">
        <v>0</v>
      </c>
      <c r="AF18" s="74">
        <v>4</v>
      </c>
      <c r="AG18" s="74">
        <v>11</v>
      </c>
      <c r="AH18" s="74">
        <v>15</v>
      </c>
      <c r="AI18" s="74">
        <v>17</v>
      </c>
    </row>
    <row r="19" spans="1:35" s="74" customFormat="1">
      <c r="A19" s="75" t="s">
        <v>86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</v>
      </c>
      <c r="I19" s="74">
        <v>7</v>
      </c>
      <c r="J19" s="74">
        <v>8</v>
      </c>
      <c r="K19" s="74">
        <v>8</v>
      </c>
      <c r="L19" s="74">
        <v>8</v>
      </c>
      <c r="M19" s="74">
        <v>14</v>
      </c>
      <c r="N19" s="74">
        <v>19</v>
      </c>
      <c r="O19" s="74">
        <v>26</v>
      </c>
      <c r="P19" s="74">
        <v>29</v>
      </c>
      <c r="Q19" s="74">
        <v>33</v>
      </c>
      <c r="R19" s="74">
        <v>35</v>
      </c>
      <c r="S19" s="74">
        <v>38</v>
      </c>
      <c r="T19" s="74">
        <v>39</v>
      </c>
      <c r="U19" s="74">
        <v>51</v>
      </c>
      <c r="V19" s="74">
        <v>56</v>
      </c>
      <c r="W19" s="74">
        <v>63</v>
      </c>
      <c r="X19" s="74">
        <v>72</v>
      </c>
      <c r="Y19" s="74">
        <f>12+X19</f>
        <v>84</v>
      </c>
      <c r="Z19" s="74">
        <f>+Y19+4</f>
        <v>88</v>
      </c>
      <c r="AB19" s="74">
        <v>0</v>
      </c>
      <c r="AC19" s="74">
        <v>0</v>
      </c>
      <c r="AD19" s="74">
        <v>0</v>
      </c>
      <c r="AE19" s="74">
        <v>0</v>
      </c>
      <c r="AF19" s="74">
        <v>0</v>
      </c>
      <c r="AG19" s="74">
        <v>7</v>
      </c>
      <c r="AH19" s="74">
        <v>14</v>
      </c>
      <c r="AI19" s="74">
        <v>33</v>
      </c>
    </row>
    <row r="20" spans="1:35" s="74" customFormat="1">
      <c r="A20" s="75"/>
    </row>
    <row r="21" spans="1:35" s="73" customFormat="1">
      <c r="A21" s="73" t="s">
        <v>209</v>
      </c>
      <c r="B21" s="73">
        <f t="shared" ref="B21:Z21" si="22">SUM(B22:B28)</f>
        <v>421</v>
      </c>
      <c r="C21" s="73">
        <f t="shared" si="22"/>
        <v>360</v>
      </c>
      <c r="D21" s="73">
        <f t="shared" si="22"/>
        <v>251</v>
      </c>
      <c r="E21" s="73">
        <f t="shared" si="22"/>
        <v>368</v>
      </c>
      <c r="F21" s="73">
        <f t="shared" si="22"/>
        <v>359</v>
      </c>
      <c r="G21" s="73">
        <f t="shared" si="22"/>
        <v>363</v>
      </c>
      <c r="H21" s="73">
        <f t="shared" si="22"/>
        <v>345</v>
      </c>
      <c r="I21" s="73">
        <f t="shared" si="22"/>
        <v>338</v>
      </c>
      <c r="J21" s="73">
        <f t="shared" si="22"/>
        <v>318</v>
      </c>
      <c r="K21" s="73">
        <f t="shared" si="22"/>
        <v>314</v>
      </c>
      <c r="L21" s="73">
        <f t="shared" si="22"/>
        <v>307</v>
      </c>
      <c r="M21" s="73">
        <f t="shared" si="22"/>
        <v>281</v>
      </c>
      <c r="N21" s="73">
        <f t="shared" si="22"/>
        <v>272</v>
      </c>
      <c r="O21" s="73">
        <f t="shared" si="22"/>
        <v>306</v>
      </c>
      <c r="P21" s="73">
        <f t="shared" si="22"/>
        <v>313</v>
      </c>
      <c r="Q21" s="73">
        <f t="shared" si="22"/>
        <v>325</v>
      </c>
      <c r="R21" s="73">
        <f t="shared" si="22"/>
        <v>315</v>
      </c>
      <c r="S21" s="73">
        <f t="shared" si="22"/>
        <v>312</v>
      </c>
      <c r="T21" s="73">
        <f t="shared" si="22"/>
        <v>297</v>
      </c>
      <c r="U21" s="73">
        <f t="shared" si="22"/>
        <v>291</v>
      </c>
      <c r="V21" s="73">
        <f t="shared" si="22"/>
        <v>281</v>
      </c>
      <c r="W21" s="73">
        <f t="shared" si="22"/>
        <v>271</v>
      </c>
      <c r="X21" s="73">
        <f t="shared" si="22"/>
        <v>291</v>
      </c>
      <c r="Y21" s="73">
        <f t="shared" si="22"/>
        <v>298</v>
      </c>
      <c r="Z21" s="73">
        <f t="shared" si="22"/>
        <v>381</v>
      </c>
      <c r="AB21" s="73">
        <f t="shared" ref="AB21:AI21" si="23">SUM(AB22:AB28)</f>
        <v>459</v>
      </c>
      <c r="AC21" s="73">
        <f t="shared" si="23"/>
        <v>513</v>
      </c>
      <c r="AD21" s="73">
        <f t="shared" si="23"/>
        <v>450</v>
      </c>
      <c r="AE21" s="73">
        <f t="shared" si="23"/>
        <v>435</v>
      </c>
      <c r="AF21" s="73">
        <f t="shared" si="23"/>
        <v>368</v>
      </c>
      <c r="AG21" s="73">
        <f t="shared" si="23"/>
        <v>338</v>
      </c>
      <c r="AH21" s="73">
        <f t="shared" si="23"/>
        <v>281</v>
      </c>
      <c r="AI21" s="73">
        <f t="shared" si="23"/>
        <v>325</v>
      </c>
    </row>
    <row r="22" spans="1:35" s="74" customFormat="1">
      <c r="A22" s="75" t="s">
        <v>201</v>
      </c>
      <c r="B22" s="74">
        <v>1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W22" s="74">
        <v>0</v>
      </c>
      <c r="X22" s="74">
        <v>0</v>
      </c>
      <c r="Y22" s="74">
        <v>0</v>
      </c>
      <c r="Z22" s="74">
        <v>0</v>
      </c>
      <c r="AB22" s="74">
        <v>5</v>
      </c>
      <c r="AC22" s="74">
        <v>3</v>
      </c>
      <c r="AD22" s="74">
        <v>3</v>
      </c>
      <c r="AE22" s="74">
        <v>1</v>
      </c>
      <c r="AF22" s="74">
        <v>0</v>
      </c>
      <c r="AG22" s="74">
        <v>0</v>
      </c>
      <c r="AH22" s="74">
        <v>0</v>
      </c>
      <c r="AI22" s="74">
        <v>0</v>
      </c>
    </row>
    <row r="23" spans="1:35" s="74" customFormat="1">
      <c r="A23" s="75" t="s">
        <v>85</v>
      </c>
      <c r="B23" s="74">
        <v>92</v>
      </c>
      <c r="C23" s="74">
        <v>91</v>
      </c>
      <c r="D23" s="74">
        <v>103</v>
      </c>
      <c r="E23" s="74">
        <v>204</v>
      </c>
      <c r="F23" s="74">
        <v>196</v>
      </c>
      <c r="G23" s="74">
        <v>194</v>
      </c>
      <c r="H23" s="74">
        <v>181</v>
      </c>
      <c r="I23" s="74">
        <v>181</v>
      </c>
      <c r="J23" s="74">
        <v>163</v>
      </c>
      <c r="K23" s="74">
        <v>159</v>
      </c>
      <c r="L23" s="74">
        <v>153</v>
      </c>
      <c r="M23" s="74">
        <v>132</v>
      </c>
      <c r="N23" s="74">
        <v>130</v>
      </c>
      <c r="O23" s="74">
        <v>141</v>
      </c>
      <c r="P23" s="74">
        <v>151</v>
      </c>
      <c r="Q23" s="74">
        <v>147</v>
      </c>
      <c r="R23" s="74">
        <v>143</v>
      </c>
      <c r="S23" s="74">
        <v>143</v>
      </c>
      <c r="T23" s="74">
        <v>103</v>
      </c>
      <c r="U23" s="74">
        <v>90</v>
      </c>
      <c r="V23" s="74">
        <v>85</v>
      </c>
      <c r="W23" s="74">
        <v>82</v>
      </c>
      <c r="X23" s="74">
        <v>101</v>
      </c>
      <c r="Y23" s="74">
        <v>182</v>
      </c>
      <c r="Z23" s="74">
        <v>187</v>
      </c>
      <c r="AB23" s="74">
        <v>172</v>
      </c>
      <c r="AC23" s="74">
        <v>169</v>
      </c>
      <c r="AD23" s="74">
        <v>104</v>
      </c>
      <c r="AE23" s="74">
        <v>103</v>
      </c>
      <c r="AF23" s="74">
        <v>204</v>
      </c>
      <c r="AG23" s="74">
        <v>181</v>
      </c>
      <c r="AH23" s="74">
        <v>132</v>
      </c>
      <c r="AI23" s="74">
        <v>147</v>
      </c>
    </row>
    <row r="24" spans="1:35" s="74" customFormat="1">
      <c r="A24" s="75" t="s">
        <v>185</v>
      </c>
      <c r="B24" s="74">
        <v>43</v>
      </c>
      <c r="C24" s="74">
        <v>36</v>
      </c>
      <c r="D24" s="74">
        <v>10</v>
      </c>
      <c r="E24" s="74">
        <v>7</v>
      </c>
      <c r="F24" s="74">
        <v>7</v>
      </c>
      <c r="G24" s="74">
        <v>6</v>
      </c>
      <c r="H24" s="74">
        <v>3</v>
      </c>
      <c r="I24" s="74">
        <v>4</v>
      </c>
      <c r="J24" s="74">
        <v>4</v>
      </c>
      <c r="K24" s="74">
        <v>4</v>
      </c>
      <c r="L24" s="74">
        <v>3</v>
      </c>
      <c r="M24" s="74">
        <v>3</v>
      </c>
      <c r="N24" s="74">
        <v>3</v>
      </c>
      <c r="O24" s="74">
        <v>3</v>
      </c>
      <c r="P24" s="74">
        <v>3</v>
      </c>
      <c r="Q24" s="74">
        <v>3</v>
      </c>
      <c r="R24" s="74">
        <v>3</v>
      </c>
      <c r="S24" s="74">
        <v>3</v>
      </c>
      <c r="T24" s="74">
        <v>3</v>
      </c>
      <c r="U24" s="74">
        <v>0</v>
      </c>
      <c r="V24" s="74">
        <v>0</v>
      </c>
      <c r="W24" s="74">
        <v>0</v>
      </c>
      <c r="X24" s="74">
        <v>0</v>
      </c>
      <c r="Y24" s="74">
        <v>0</v>
      </c>
      <c r="Z24" s="74">
        <v>0</v>
      </c>
      <c r="AB24" s="74">
        <v>65</v>
      </c>
      <c r="AC24" s="74">
        <v>55</v>
      </c>
      <c r="AD24" s="74">
        <v>56</v>
      </c>
      <c r="AE24" s="74">
        <v>46</v>
      </c>
      <c r="AF24" s="74">
        <v>7</v>
      </c>
      <c r="AG24" s="74">
        <v>4</v>
      </c>
      <c r="AH24" s="74">
        <v>3</v>
      </c>
      <c r="AI24" s="74">
        <v>3</v>
      </c>
    </row>
    <row r="25" spans="1:35" s="74" customFormat="1">
      <c r="A25" s="75" t="s">
        <v>188</v>
      </c>
      <c r="B25" s="74">
        <v>5</v>
      </c>
      <c r="C25" s="74">
        <v>6</v>
      </c>
      <c r="D25" s="74">
        <v>6</v>
      </c>
      <c r="E25" s="74">
        <v>3</v>
      </c>
      <c r="F25" s="74">
        <v>3</v>
      </c>
      <c r="G25" s="74">
        <v>1</v>
      </c>
      <c r="H25" s="74">
        <v>1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X25" s="74">
        <v>0</v>
      </c>
      <c r="Y25" s="74">
        <v>0</v>
      </c>
      <c r="Z25" s="74">
        <v>0</v>
      </c>
      <c r="AB25" s="74">
        <v>7</v>
      </c>
      <c r="AC25" s="74">
        <v>19</v>
      </c>
      <c r="AD25" s="74">
        <v>12</v>
      </c>
      <c r="AE25" s="74">
        <v>5</v>
      </c>
      <c r="AF25" s="74">
        <v>3</v>
      </c>
      <c r="AG25" s="74">
        <v>0</v>
      </c>
      <c r="AH25" s="74">
        <v>0</v>
      </c>
      <c r="AI25" s="74">
        <v>0</v>
      </c>
    </row>
    <row r="26" spans="1:35" s="74" customFormat="1">
      <c r="A26" s="75" t="s">
        <v>215</v>
      </c>
      <c r="B26" s="74">
        <v>100</v>
      </c>
      <c r="C26" s="74">
        <v>100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V26" s="74">
        <v>0</v>
      </c>
      <c r="W26" s="74">
        <v>0</v>
      </c>
      <c r="X26" s="74">
        <v>0</v>
      </c>
      <c r="Y26" s="74">
        <v>0</v>
      </c>
      <c r="Z26" s="74">
        <v>0</v>
      </c>
      <c r="AB26" s="74">
        <v>100</v>
      </c>
      <c r="AC26" s="74">
        <v>100</v>
      </c>
      <c r="AD26" s="74">
        <v>100</v>
      </c>
      <c r="AE26" s="74">
        <v>100</v>
      </c>
      <c r="AF26" s="74">
        <v>0</v>
      </c>
      <c r="AG26" s="74">
        <v>0</v>
      </c>
      <c r="AH26" s="74">
        <v>0</v>
      </c>
      <c r="AI26" s="74">
        <v>0</v>
      </c>
    </row>
    <row r="27" spans="1:35" s="74" customFormat="1">
      <c r="A27" s="75" t="s">
        <v>180</v>
      </c>
      <c r="B27" s="74">
        <v>74</v>
      </c>
      <c r="C27" s="74">
        <v>47</v>
      </c>
      <c r="D27" s="74">
        <v>59</v>
      </c>
      <c r="E27" s="74">
        <v>43</v>
      </c>
      <c r="F27" s="74">
        <v>41</v>
      </c>
      <c r="G27" s="74">
        <v>38</v>
      </c>
      <c r="H27" s="74">
        <v>37</v>
      </c>
      <c r="I27" s="74">
        <v>16</v>
      </c>
      <c r="J27" s="74">
        <v>15</v>
      </c>
      <c r="K27" s="74">
        <v>11</v>
      </c>
      <c r="L27" s="74">
        <v>8</v>
      </c>
      <c r="M27" s="74">
        <v>7</v>
      </c>
      <c r="N27" s="74">
        <v>5</v>
      </c>
      <c r="O27" s="74">
        <v>5</v>
      </c>
      <c r="P27" s="74">
        <v>5</v>
      </c>
      <c r="Q27" s="74">
        <v>5</v>
      </c>
      <c r="R27" s="74">
        <v>3</v>
      </c>
      <c r="S27" s="74">
        <v>3</v>
      </c>
      <c r="T27" s="74">
        <v>3</v>
      </c>
      <c r="U27" s="74">
        <v>7</v>
      </c>
      <c r="V27" s="74">
        <v>7</v>
      </c>
      <c r="W27" s="74">
        <v>16</v>
      </c>
      <c r="X27" s="74">
        <v>16</v>
      </c>
      <c r="Y27" s="74">
        <v>16</v>
      </c>
      <c r="Z27" s="74">
        <v>15</v>
      </c>
      <c r="AB27" s="74">
        <v>60</v>
      </c>
      <c r="AC27" s="74">
        <v>77</v>
      </c>
      <c r="AD27" s="74">
        <v>85</v>
      </c>
      <c r="AE27" s="74">
        <v>74</v>
      </c>
      <c r="AF27" s="74">
        <v>43</v>
      </c>
      <c r="AG27" s="74">
        <v>16</v>
      </c>
      <c r="AH27" s="74">
        <v>7</v>
      </c>
      <c r="AI27" s="74">
        <v>5</v>
      </c>
    </row>
    <row r="28" spans="1:35" s="74" customFormat="1">
      <c r="A28" s="75" t="s">
        <v>86</v>
      </c>
      <c r="B28" s="74">
        <v>106</v>
      </c>
      <c r="C28" s="74">
        <v>80</v>
      </c>
      <c r="D28" s="74">
        <v>73</v>
      </c>
      <c r="E28" s="74">
        <v>111</v>
      </c>
      <c r="F28" s="74">
        <v>112</v>
      </c>
      <c r="G28" s="74">
        <v>124</v>
      </c>
      <c r="H28" s="74">
        <v>123</v>
      </c>
      <c r="I28" s="74">
        <v>137</v>
      </c>
      <c r="J28" s="74">
        <v>136</v>
      </c>
      <c r="K28" s="74">
        <v>140</v>
      </c>
      <c r="L28" s="74">
        <v>143</v>
      </c>
      <c r="M28" s="74">
        <v>139</v>
      </c>
      <c r="N28" s="74">
        <v>134</v>
      </c>
      <c r="O28" s="74">
        <v>157</v>
      </c>
      <c r="P28" s="74">
        <v>154</v>
      </c>
      <c r="Q28" s="74">
        <v>170</v>
      </c>
      <c r="R28" s="74">
        <v>166</v>
      </c>
      <c r="S28" s="74">
        <v>163</v>
      </c>
      <c r="T28" s="74">
        <v>188</v>
      </c>
      <c r="U28" s="74">
        <v>194</v>
      </c>
      <c r="V28" s="74">
        <v>189</v>
      </c>
      <c r="W28" s="74">
        <v>173</v>
      </c>
      <c r="X28" s="74">
        <v>174</v>
      </c>
      <c r="Y28" s="74">
        <v>100</v>
      </c>
      <c r="Z28" s="74">
        <v>179</v>
      </c>
      <c r="AB28" s="74">
        <v>50</v>
      </c>
      <c r="AC28" s="74">
        <v>90</v>
      </c>
      <c r="AD28" s="74">
        <v>90</v>
      </c>
      <c r="AE28" s="74">
        <v>106</v>
      </c>
      <c r="AF28" s="74">
        <v>111</v>
      </c>
      <c r="AG28" s="74">
        <v>137</v>
      </c>
      <c r="AH28" s="74">
        <v>139</v>
      </c>
      <c r="AI28" s="74">
        <v>170</v>
      </c>
    </row>
    <row r="31" spans="1:35" s="2" customFormat="1" ht="12.75" customHeight="1">
      <c r="A31" s="2" t="s">
        <v>211</v>
      </c>
      <c r="B31" s="92" t="s">
        <v>186</v>
      </c>
      <c r="C31" s="92" t="s">
        <v>186</v>
      </c>
      <c r="D31" s="92" t="s">
        <v>186</v>
      </c>
      <c r="E31" s="92" t="s">
        <v>186</v>
      </c>
      <c r="F31" s="31">
        <f t="shared" ref="F31" si="24">F3/B3-1</f>
        <v>1.3623978201634968E-2</v>
      </c>
      <c r="G31" s="31">
        <f t="shared" ref="G31" si="25">G3/C3-1</f>
        <v>4.8834628190898899E-2</v>
      </c>
      <c r="H31" s="31">
        <f t="shared" ref="H31" si="26">H3/D3-1</f>
        <v>0.10597189695550346</v>
      </c>
      <c r="I31" s="31">
        <f t="shared" ref="I31:L31" si="27">I3/E3-1</f>
        <v>3.1754574811625469E-2</v>
      </c>
      <c r="J31" s="31">
        <f t="shared" si="27"/>
        <v>2.2580645161290214E-2</v>
      </c>
      <c r="K31" s="31">
        <f t="shared" si="27"/>
        <v>6.3492063492063266E-3</v>
      </c>
      <c r="L31" s="31">
        <f t="shared" si="27"/>
        <v>6.8819481206987554E-3</v>
      </c>
      <c r="M31" s="31">
        <f>M3/I3-1</f>
        <v>-6.7814293166406081E-3</v>
      </c>
      <c r="N31" s="31">
        <f t="shared" ref="N31" si="28">N3/J3-1</f>
        <v>1.051524710830698E-3</v>
      </c>
      <c r="O31" s="31">
        <f t="shared" ref="O31" si="29">O3/K3-1</f>
        <v>2.6288117770767672E-2</v>
      </c>
      <c r="P31" s="31">
        <f t="shared" ref="P31" si="30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1">U3/Q3-1</f>
        <v>1.1523046092184464E-2</v>
      </c>
      <c r="V31" s="31">
        <f t="shared" ref="V31" si="32">V3/R3-1</f>
        <v>1.2048192771084265E-2</v>
      </c>
      <c r="W31" s="31">
        <f t="shared" ref="W31" si="33">W3/S3-1</f>
        <v>1.1500000000000066E-2</v>
      </c>
      <c r="X31" s="31">
        <f t="shared" ref="X31" si="34">X3/T3-1</f>
        <v>3.1578947368421151E-2</v>
      </c>
      <c r="Y31" s="31">
        <f t="shared" ref="Y31" si="35">Y3/U3-1</f>
        <v>3.5165923724616244E-2</v>
      </c>
      <c r="Z31" s="31">
        <f t="shared" ref="Z31" si="36">Z3/V3-1</f>
        <v>8.1349206349206282E-2</v>
      </c>
      <c r="AB31" s="59" t="s">
        <v>186</v>
      </c>
      <c r="AC31" s="31">
        <f t="shared" ref="AC31" si="37">AC3/AB3-1</f>
        <v>0.1000645577792123</v>
      </c>
      <c r="AD31" s="31">
        <f t="shared" ref="AD31" si="38">AD3/AC3-1</f>
        <v>2.6408450704225261E-2</v>
      </c>
      <c r="AE31" s="31">
        <f t="shared" ref="AE31:AF31" si="39">AE3/AD3-1</f>
        <v>4.9170954831332159E-2</v>
      </c>
      <c r="AF31" s="31">
        <f t="shared" si="39"/>
        <v>1.2534059945504161E-2</v>
      </c>
      <c r="AG31" s="31">
        <f>AG3/AF3-1</f>
        <v>3.1754574811625469E-2</v>
      </c>
      <c r="AH31" s="31">
        <f>AH3/AG3-1</f>
        <v>-6.7814293166406081E-3</v>
      </c>
      <c r="AI31" s="31">
        <f>AI3/AH3-1</f>
        <v>4.8319327731092487E-2</v>
      </c>
    </row>
    <row r="32" spans="1:35" s="77" customFormat="1" ht="12.75" customHeight="1">
      <c r="A32" s="81" t="s">
        <v>211</v>
      </c>
      <c r="B32" s="92" t="s">
        <v>186</v>
      </c>
      <c r="C32" s="93" t="s">
        <v>186</v>
      </c>
      <c r="D32" s="93" t="s">
        <v>186</v>
      </c>
      <c r="E32" s="93" t="s">
        <v>186</v>
      </c>
      <c r="F32" s="77">
        <f t="shared" ref="F32" si="40">F3-B3</f>
        <v>25</v>
      </c>
      <c r="G32" s="77">
        <f t="shared" ref="G32" si="41">G3-C3</f>
        <v>88</v>
      </c>
      <c r="H32" s="77">
        <f t="shared" ref="H32" si="42">H3-D3</f>
        <v>181</v>
      </c>
      <c r="I32" s="77">
        <f t="shared" ref="I32:L32" si="43">I3-E3</f>
        <v>59</v>
      </c>
      <c r="J32" s="77">
        <f t="shared" si="43"/>
        <v>42</v>
      </c>
      <c r="K32" s="77">
        <f t="shared" si="43"/>
        <v>12</v>
      </c>
      <c r="L32" s="77">
        <f t="shared" si="43"/>
        <v>13</v>
      </c>
      <c r="M32" s="77">
        <f>M3-I3</f>
        <v>-13</v>
      </c>
      <c r="N32" s="77">
        <f t="shared" ref="N32" si="44">N3-J3</f>
        <v>2</v>
      </c>
      <c r="O32" s="77">
        <f t="shared" ref="O32" si="45">O3-K3</f>
        <v>50</v>
      </c>
      <c r="P32" s="77">
        <f t="shared" ref="P32" si="46">P3-L3</f>
        <v>66</v>
      </c>
      <c r="Q32" s="77">
        <f>Q3-M3</f>
        <v>92</v>
      </c>
      <c r="R32" s="77">
        <f>R3-N3</f>
        <v>88</v>
      </c>
      <c r="S32" s="77">
        <f>S3-O3</f>
        <v>48</v>
      </c>
      <c r="T32" s="77">
        <f>T3-P3</f>
        <v>27</v>
      </c>
      <c r="U32" s="77">
        <f t="shared" ref="U32" si="47">U3-Q3</f>
        <v>23</v>
      </c>
      <c r="V32" s="77">
        <f t="shared" ref="V32" si="48">V3-R3</f>
        <v>24</v>
      </c>
      <c r="W32" s="77">
        <f t="shared" ref="W32" si="49">W3-S3</f>
        <v>23</v>
      </c>
      <c r="X32" s="77">
        <f t="shared" ref="X32" si="50">X3-T3</f>
        <v>63</v>
      </c>
      <c r="Y32" s="77">
        <f t="shared" ref="Y32" si="51">Y3-U3</f>
        <v>71</v>
      </c>
      <c r="Z32" s="77">
        <f t="shared" ref="Z32" si="52">Z3-V3</f>
        <v>164</v>
      </c>
      <c r="AB32" s="59" t="s">
        <v>186</v>
      </c>
      <c r="AC32" s="77">
        <f t="shared" ref="AC32" si="53">AC3-AB3</f>
        <v>155</v>
      </c>
      <c r="AD32" s="77">
        <f t="shared" ref="AD32" si="54">AD3-AC3</f>
        <v>45</v>
      </c>
      <c r="AE32" s="77">
        <f t="shared" ref="AE32:AF32" si="55">AE3-AD3</f>
        <v>86</v>
      </c>
      <c r="AF32" s="77">
        <f t="shared" si="55"/>
        <v>23</v>
      </c>
      <c r="AG32" s="77">
        <f>AG3-AF3</f>
        <v>59</v>
      </c>
      <c r="AH32" s="77">
        <f>AH3-AG3</f>
        <v>-13</v>
      </c>
      <c r="AI32" s="77">
        <f>AI3-AH3</f>
        <v>92</v>
      </c>
    </row>
    <row r="33" spans="1:35" ht="12.75" customHeight="1">
      <c r="A33" s="3" t="s">
        <v>212</v>
      </c>
      <c r="B33" s="92" t="s">
        <v>186</v>
      </c>
      <c r="C33" s="24">
        <f t="shared" ref="C33" si="56">C3/B3-1</f>
        <v>-1.7983651226158082E-2</v>
      </c>
      <c r="D33" s="24">
        <f t="shared" ref="D33" si="57">D3/C3-1</f>
        <v>-5.2164261931187617E-2</v>
      </c>
      <c r="E33" s="24">
        <f t="shared" ref="E33" si="58">E3/D3-1</f>
        <v>8.7822014051522235E-2</v>
      </c>
      <c r="F33" s="24">
        <f t="shared" ref="F33" si="59">F3/E3-1</f>
        <v>1.0764262648008671E-3</v>
      </c>
      <c r="G33" s="24">
        <f t="shared" ref="G33" si="60">G3/F3-1</f>
        <v>1.6129032258064502E-2</v>
      </c>
      <c r="H33" s="24">
        <f t="shared" ref="H33" si="61">H3/G3-1</f>
        <v>-5.2910052910049021E-4</v>
      </c>
      <c r="I33" s="24">
        <f t="shared" ref="I33" si="62">I3/H3-1</f>
        <v>1.4822657490735747E-2</v>
      </c>
      <c r="J33" s="24">
        <f t="shared" ref="J33" si="63">J3/I3-1</f>
        <v>-7.8247261345852914E-3</v>
      </c>
      <c r="K33" s="24">
        <f t="shared" ref="K33" si="64">K3/J3-1</f>
        <v>0</v>
      </c>
      <c r="L33" s="24">
        <f t="shared" ref="L33" si="65">L3/K3-1</f>
        <v>0</v>
      </c>
      <c r="M33" s="24">
        <f t="shared" ref="M33" si="66">M3/L3-1</f>
        <v>1.051524710830698E-3</v>
      </c>
      <c r="N33" s="24">
        <f t="shared" ref="N33" si="67">N3/M3-1</f>
        <v>0</v>
      </c>
      <c r="O33" s="24">
        <f t="shared" ref="O33" si="68">O3/N3-1</f>
        <v>2.5210084033613356E-2</v>
      </c>
      <c r="P33" s="24">
        <f t="shared" ref="P33:T33" si="69">P3/O3-1</f>
        <v>8.1967213114753079E-3</v>
      </c>
      <c r="Q33" s="24">
        <f t="shared" si="69"/>
        <v>1.4227642276422703E-2</v>
      </c>
      <c r="R33" s="24">
        <f t="shared" si="69"/>
        <v>-2.0040080160320661E-3</v>
      </c>
      <c r="S33" s="24">
        <f t="shared" si="69"/>
        <v>4.0160642570281624E-3</v>
      </c>
      <c r="T33" s="24">
        <f t="shared" si="69"/>
        <v>-2.4999999999999467E-3</v>
      </c>
      <c r="U33" s="24">
        <f t="shared" ref="U33" si="70">U3/T3-1</f>
        <v>1.2030075187969835E-2</v>
      </c>
      <c r="V33" s="24">
        <f t="shared" ref="V33" si="71">V3/U3-1</f>
        <v>-1.4858841010401136E-3</v>
      </c>
      <c r="W33" s="24">
        <f t="shared" ref="W33" si="72">W3/V3-1</f>
        <v>3.4722222222223209E-3</v>
      </c>
      <c r="X33" s="24">
        <f t="shared" ref="X33" si="73">X3/W3-1</f>
        <v>1.730103806228378E-2</v>
      </c>
      <c r="Y33" s="24">
        <f t="shared" ref="Y33" si="74">Y3/X3-1</f>
        <v>1.554907677356665E-2</v>
      </c>
      <c r="Z33" s="24">
        <f t="shared" ref="Z33" si="75">Z3/Y3-1</f>
        <v>4.3062200956937691E-2</v>
      </c>
      <c r="AB33" s="59" t="s">
        <v>186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  <c r="AH33" s="59" t="s">
        <v>186</v>
      </c>
      <c r="AI33" s="59" t="s">
        <v>186</v>
      </c>
    </row>
    <row r="34" spans="1:35" s="78" customFormat="1" ht="12.75" customHeight="1">
      <c r="A34" s="82" t="s">
        <v>212</v>
      </c>
      <c r="B34" s="92" t="s">
        <v>186</v>
      </c>
      <c r="C34" s="77">
        <f t="shared" ref="C34" si="76">C3-B3</f>
        <v>-33</v>
      </c>
      <c r="D34" s="77">
        <f t="shared" ref="D34" si="77">D3-C3</f>
        <v>-94</v>
      </c>
      <c r="E34" s="77">
        <f t="shared" ref="E34" si="78">E3-D3</f>
        <v>150</v>
      </c>
      <c r="F34" s="77">
        <f t="shared" ref="F34" si="79">F3-E3</f>
        <v>2</v>
      </c>
      <c r="G34" s="77">
        <f t="shared" ref="G34" si="80">G3-F3</f>
        <v>30</v>
      </c>
      <c r="H34" s="77">
        <f t="shared" ref="H34" si="81">H3-G3</f>
        <v>-1</v>
      </c>
      <c r="I34" s="77">
        <f t="shared" ref="I34" si="82">I3-H3</f>
        <v>28</v>
      </c>
      <c r="J34" s="77">
        <f t="shared" ref="J34" si="83">J3-I3</f>
        <v>-15</v>
      </c>
      <c r="K34" s="77">
        <f t="shared" ref="K34" si="84">K3-J3</f>
        <v>0</v>
      </c>
      <c r="L34" s="77">
        <f t="shared" ref="L34" si="85">L3-K3</f>
        <v>0</v>
      </c>
      <c r="M34" s="77">
        <f t="shared" ref="M34" si="86">M3-L3</f>
        <v>2</v>
      </c>
      <c r="N34" s="77">
        <f t="shared" ref="N34" si="87">N3-M3</f>
        <v>0</v>
      </c>
      <c r="O34" s="77">
        <f t="shared" ref="O34" si="88">O3-N3</f>
        <v>48</v>
      </c>
      <c r="P34" s="77">
        <f t="shared" ref="P34:T34" si="89">P3-O3</f>
        <v>16</v>
      </c>
      <c r="Q34" s="77">
        <f t="shared" si="89"/>
        <v>28</v>
      </c>
      <c r="R34" s="77">
        <f t="shared" si="89"/>
        <v>-4</v>
      </c>
      <c r="S34" s="77">
        <f t="shared" si="89"/>
        <v>8</v>
      </c>
      <c r="T34" s="77">
        <f t="shared" si="89"/>
        <v>-5</v>
      </c>
      <c r="U34" s="77">
        <f t="shared" ref="U34" si="90">U3-T3</f>
        <v>24</v>
      </c>
      <c r="V34" s="77">
        <f t="shared" ref="V34" si="91">V3-U3</f>
        <v>-3</v>
      </c>
      <c r="W34" s="77">
        <f t="shared" ref="W34" si="92">W3-V3</f>
        <v>7</v>
      </c>
      <c r="X34" s="77">
        <f t="shared" ref="X34" si="93">X3-W3</f>
        <v>35</v>
      </c>
      <c r="Y34" s="77">
        <f t="shared" ref="Y34" si="94">Y3-X3</f>
        <v>32</v>
      </c>
      <c r="Z34" s="77">
        <f t="shared" ref="Z34" si="95">Z3-Y3</f>
        <v>90</v>
      </c>
      <c r="AB34" s="59" t="s">
        <v>186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  <c r="AH34" s="59" t="s">
        <v>186</v>
      </c>
      <c r="AI34" s="59" t="s">
        <v>186</v>
      </c>
    </row>
    <row r="35" spans="1:35" ht="12.75" customHeight="1">
      <c r="AI35" s="24"/>
    </row>
    <row r="36" spans="1:35" s="2" customFormat="1" ht="12.75" customHeight="1">
      <c r="A36" s="2" t="s">
        <v>202</v>
      </c>
      <c r="B36" s="92" t="s">
        <v>186</v>
      </c>
      <c r="C36" s="92" t="s">
        <v>186</v>
      </c>
      <c r="D36" s="92" t="s">
        <v>186</v>
      </c>
      <c r="E36" s="92" t="s">
        <v>186</v>
      </c>
      <c r="F36" s="31">
        <f t="shared" ref="F36" si="96">F12/B12-1</f>
        <v>6.1527581329561487E-2</v>
      </c>
      <c r="G36" s="31">
        <f t="shared" ref="G36" si="97">G12/C12-1</f>
        <v>5.8945908460471541E-2</v>
      </c>
      <c r="H36" s="31">
        <f t="shared" ref="H36" si="98">H12/D12-1</f>
        <v>5.9711736444749475E-2</v>
      </c>
      <c r="I36" s="31">
        <f t="shared" ref="I36:L36" si="99">I12/E12-1</f>
        <v>5.9731543624160999E-2</v>
      </c>
      <c r="J36" s="31">
        <f t="shared" si="99"/>
        <v>5.5296469020652994E-2</v>
      </c>
      <c r="K36" s="31">
        <f t="shared" si="99"/>
        <v>3.9947609692206898E-2</v>
      </c>
      <c r="L36" s="31">
        <f t="shared" si="99"/>
        <v>3.303108808290145E-2</v>
      </c>
      <c r="M36" s="31">
        <f>M12/I12-1</f>
        <v>2.7865737808739688E-2</v>
      </c>
      <c r="N36" s="31">
        <f t="shared" ref="N36" si="100">N12/J12-1</f>
        <v>3.0303030303030276E-2</v>
      </c>
      <c r="O36" s="31">
        <f t="shared" ref="O36" si="101">O12/K12-1</f>
        <v>3.6523929471032668E-2</v>
      </c>
      <c r="P36" s="31">
        <f t="shared" ref="P36" si="102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103">U12/Q12-1</f>
        <v>3.4111310592459532E-2</v>
      </c>
      <c r="V36" s="31">
        <f t="shared" ref="V36" si="104">V12/R12-1</f>
        <v>3.4585569469290478E-2</v>
      </c>
      <c r="W36" s="31">
        <f t="shared" ref="W36" si="105">W12/S12-1</f>
        <v>3.7914691943127909E-2</v>
      </c>
      <c r="X36" s="31">
        <f t="shared" ref="X36" si="106">X12/T12-1</f>
        <v>4.0636042402826922E-2</v>
      </c>
      <c r="Y36" s="31">
        <f t="shared" ref="Y36" si="107">Y12/U12-1</f>
        <v>3.993055555555558E-2</v>
      </c>
      <c r="Z36" s="31">
        <f t="shared" ref="Z36" si="108">Z12/V12-1</f>
        <v>2.8818443804034644E-2</v>
      </c>
      <c r="AB36" s="59" t="s">
        <v>186</v>
      </c>
      <c r="AC36" s="31">
        <f t="shared" ref="AC36" si="109">AC12/AB12-1</f>
        <v>8.3486238532110013E-2</v>
      </c>
      <c r="AD36" s="31">
        <f t="shared" ref="AD36" si="110">AD12/AC12-1</f>
        <v>9.9915325994919479E-2</v>
      </c>
      <c r="AE36" s="31">
        <f t="shared" ref="AE36:AF36" si="111">AE12/AD12-1</f>
        <v>7.7752117013087041E-2</v>
      </c>
      <c r="AF36" s="31">
        <f t="shared" si="111"/>
        <v>6.4285714285714279E-2</v>
      </c>
      <c r="AG36" s="31">
        <f>AG12/AF12-1</f>
        <v>5.9731543624160999E-2</v>
      </c>
      <c r="AH36" s="31">
        <f>AH12/AG12-1</f>
        <v>2.7865737808739688E-2</v>
      </c>
      <c r="AI36" s="31">
        <f>AI12/AH12-1</f>
        <v>2.9574861367837268E-2</v>
      </c>
    </row>
    <row r="37" spans="1:35" s="77" customFormat="1" ht="12.75" customHeight="1">
      <c r="A37" s="81" t="s">
        <v>202</v>
      </c>
      <c r="B37" s="92" t="s">
        <v>186</v>
      </c>
      <c r="C37" s="93" t="s">
        <v>186</v>
      </c>
      <c r="D37" s="93" t="s">
        <v>186</v>
      </c>
      <c r="E37" s="93" t="s">
        <v>186</v>
      </c>
      <c r="F37" s="77">
        <f t="shared" ref="F37" si="112">F12-B12</f>
        <v>87</v>
      </c>
      <c r="G37" s="77">
        <f t="shared" ref="G37" si="113">G12-C12</f>
        <v>85</v>
      </c>
      <c r="H37" s="77">
        <f t="shared" ref="H37" si="114">H12-D12</f>
        <v>87</v>
      </c>
      <c r="I37" s="77">
        <f t="shared" ref="I37:L37" si="115">I12-E12</f>
        <v>89</v>
      </c>
      <c r="J37" s="77">
        <f t="shared" si="115"/>
        <v>83</v>
      </c>
      <c r="K37" s="77">
        <f t="shared" si="115"/>
        <v>61</v>
      </c>
      <c r="L37" s="77">
        <f t="shared" si="115"/>
        <v>51</v>
      </c>
      <c r="M37" s="77">
        <f>M12-I12</f>
        <v>44</v>
      </c>
      <c r="N37" s="77">
        <f t="shared" ref="N37" si="116">N12-J12</f>
        <v>48</v>
      </c>
      <c r="O37" s="77">
        <f t="shared" ref="O37" si="117">O12-K12</f>
        <v>58</v>
      </c>
      <c r="P37" s="77">
        <f t="shared" ref="P37" si="118">P12-L12</f>
        <v>60</v>
      </c>
      <c r="Q37" s="77">
        <f>Q12-M12</f>
        <v>48</v>
      </c>
      <c r="R37" s="77">
        <f>R12-N12</f>
        <v>45</v>
      </c>
      <c r="S37" s="77">
        <f>S12-O12</f>
        <v>42</v>
      </c>
      <c r="T37" s="77">
        <f>T12-P12</f>
        <v>43</v>
      </c>
      <c r="U37" s="77">
        <f t="shared" ref="U37" si="119">U12-Q12</f>
        <v>57</v>
      </c>
      <c r="V37" s="77">
        <f t="shared" ref="V37" si="120">V12-R12</f>
        <v>58</v>
      </c>
      <c r="W37" s="77">
        <f t="shared" ref="W37" si="121">W12-S12</f>
        <v>64</v>
      </c>
      <c r="X37" s="77">
        <f t="shared" ref="X37" si="122">X12-T12</f>
        <v>69</v>
      </c>
      <c r="Y37" s="77">
        <f t="shared" ref="Y37" si="123">Y12-U12</f>
        <v>69</v>
      </c>
      <c r="Z37" s="77">
        <f t="shared" ref="Z37" si="124">Z12-V12</f>
        <v>50</v>
      </c>
      <c r="AB37" s="59" t="s">
        <v>186</v>
      </c>
      <c r="AC37" s="77">
        <f t="shared" ref="AC37" si="125">AC12-AB12</f>
        <v>91</v>
      </c>
      <c r="AD37" s="77">
        <f t="shared" ref="AD37" si="126">AD12-AC12</f>
        <v>118</v>
      </c>
      <c r="AE37" s="77">
        <f t="shared" ref="AE37:AF37" si="127">AE12-AD12</f>
        <v>101</v>
      </c>
      <c r="AF37" s="77">
        <f t="shared" si="127"/>
        <v>90</v>
      </c>
      <c r="AG37" s="77">
        <f>AG12-AF12</f>
        <v>89</v>
      </c>
      <c r="AH37" s="77">
        <f>AH12-AG12</f>
        <v>44</v>
      </c>
      <c r="AI37" s="77">
        <f>AI12-AH12</f>
        <v>48</v>
      </c>
    </row>
    <row r="38" spans="1:35" ht="12.75" customHeight="1">
      <c r="A38" s="3" t="s">
        <v>203</v>
      </c>
      <c r="B38" s="92" t="s">
        <v>186</v>
      </c>
      <c r="C38" s="24">
        <f t="shared" ref="C38" si="128">C12/B12-1</f>
        <v>1.980198019801982E-2</v>
      </c>
      <c r="D38" s="24">
        <f t="shared" ref="D38" si="129">D12/C12-1</f>
        <v>1.0402219140083213E-2</v>
      </c>
      <c r="E38" s="24">
        <f t="shared" ref="E38" si="130">E12/D12-1</f>
        <v>2.2649279341111939E-2</v>
      </c>
      <c r="F38" s="24">
        <f t="shared" ref="F38" si="131">F12/E12-1</f>
        <v>7.382550335570448E-3</v>
      </c>
      <c r="G38" s="24">
        <f t="shared" ref="G38" si="132">G12/F12-1</f>
        <v>1.7321785476348994E-2</v>
      </c>
      <c r="H38" s="24">
        <f t="shared" ref="H38" si="133">H12/G12-1</f>
        <v>1.1132940406024971E-2</v>
      </c>
      <c r="I38" s="24">
        <f t="shared" ref="I38" si="134">I12/H12-1</f>
        <v>2.26683937823835E-2</v>
      </c>
      <c r="J38" s="24">
        <f t="shared" ref="J38" si="135">J12/I12-1</f>
        <v>3.1665611146294292E-3</v>
      </c>
      <c r="K38" s="24">
        <f t="shared" ref="K38" si="136">K12/J12-1</f>
        <v>2.525252525252597E-3</v>
      </c>
      <c r="L38" s="24">
        <f t="shared" ref="L38" si="137">L12/K12-1</f>
        <v>4.4080604534004753E-3</v>
      </c>
      <c r="M38" s="24">
        <f t="shared" ref="M38" si="138">M12/L12-1</f>
        <v>1.7554858934169193E-2</v>
      </c>
      <c r="N38" s="24">
        <f t="shared" ref="N38" si="139">N12/M12-1</f>
        <v>5.5452865064695711E-3</v>
      </c>
      <c r="O38" s="24">
        <f t="shared" ref="O38" si="140">O12/N12-1</f>
        <v>8.5784313725489891E-3</v>
      </c>
      <c r="P38" s="24">
        <f t="shared" ref="P38:T38" si="141">P12/O12-1</f>
        <v>5.4678007290400732E-3</v>
      </c>
      <c r="Q38" s="24">
        <f t="shared" si="141"/>
        <v>9.6676737160121817E-3</v>
      </c>
      <c r="R38" s="24">
        <f t="shared" si="141"/>
        <v>3.5906642728904536E-3</v>
      </c>
      <c r="S38" s="24">
        <f t="shared" si="141"/>
        <v>6.5593321407275695E-3</v>
      </c>
      <c r="T38" s="24">
        <f t="shared" si="141"/>
        <v>5.924170616113722E-3</v>
      </c>
      <c r="U38" s="24">
        <f t="shared" ref="U38" si="142">U12/T12-1</f>
        <v>1.7667844522968101E-2</v>
      </c>
      <c r="V38" s="24">
        <f t="shared" ref="V38" si="143">V12/U12-1</f>
        <v>4.050925925925819E-3</v>
      </c>
      <c r="W38" s="24">
        <f t="shared" ref="W38" si="144">W12/V12-1</f>
        <v>9.7982708933717078E-3</v>
      </c>
      <c r="X38" s="24">
        <f t="shared" ref="X38" si="145">X12/W12-1</f>
        <v>8.5616438356164171E-3</v>
      </c>
      <c r="Y38" s="24">
        <f t="shared" ref="Y38" si="146">Y12/X12-1</f>
        <v>1.6977928692699429E-2</v>
      </c>
      <c r="Z38" s="24">
        <f t="shared" ref="Z38" si="147">Z12/Y12-1</f>
        <v>-6.6777963272119933E-3</v>
      </c>
      <c r="AB38" s="59" t="s">
        <v>186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  <c r="AH38" s="59" t="s">
        <v>186</v>
      </c>
      <c r="AI38" s="59" t="s">
        <v>186</v>
      </c>
    </row>
    <row r="39" spans="1:35" s="79" customFormat="1" ht="12.75" customHeight="1">
      <c r="A39" s="83" t="s">
        <v>203</v>
      </c>
      <c r="B39" s="92" t="s">
        <v>186</v>
      </c>
      <c r="C39" s="77">
        <f t="shared" ref="C39" si="148">C12-B12</f>
        <v>28</v>
      </c>
      <c r="D39" s="77">
        <f t="shared" ref="D39" si="149">D12-C12</f>
        <v>15</v>
      </c>
      <c r="E39" s="77">
        <f t="shared" ref="E39" si="150">E12-D12</f>
        <v>33</v>
      </c>
      <c r="F39" s="77">
        <f t="shared" ref="F39" si="151">F12-E12</f>
        <v>11</v>
      </c>
      <c r="G39" s="77">
        <f t="shared" ref="G39" si="152">G12-F12</f>
        <v>26</v>
      </c>
      <c r="H39" s="77">
        <f t="shared" ref="H39" si="153">H12-G12</f>
        <v>17</v>
      </c>
      <c r="I39" s="77">
        <f t="shared" ref="I39" si="154">I12-H12</f>
        <v>35</v>
      </c>
      <c r="J39" s="77">
        <f t="shared" ref="J39" si="155">J12-I12</f>
        <v>5</v>
      </c>
      <c r="K39" s="77">
        <f t="shared" ref="K39" si="156">K12-J12</f>
        <v>4</v>
      </c>
      <c r="L39" s="77">
        <f t="shared" ref="L39" si="157">L12-K12</f>
        <v>7</v>
      </c>
      <c r="M39" s="77">
        <f t="shared" ref="M39" si="158">M12-L12</f>
        <v>28</v>
      </c>
      <c r="N39" s="77">
        <f t="shared" ref="N39" si="159">N12-M12</f>
        <v>9</v>
      </c>
      <c r="O39" s="77">
        <f t="shared" ref="O39" si="160">O12-N12</f>
        <v>14</v>
      </c>
      <c r="P39" s="77">
        <f t="shared" ref="P39:T39" si="161">P12-O12</f>
        <v>9</v>
      </c>
      <c r="Q39" s="77">
        <f t="shared" si="161"/>
        <v>16</v>
      </c>
      <c r="R39" s="77">
        <f t="shared" si="161"/>
        <v>6</v>
      </c>
      <c r="S39" s="77">
        <f t="shared" si="161"/>
        <v>11</v>
      </c>
      <c r="T39" s="77">
        <f t="shared" si="161"/>
        <v>10</v>
      </c>
      <c r="U39" s="77">
        <f t="shared" ref="U39" si="162">U12-T12</f>
        <v>30</v>
      </c>
      <c r="V39" s="77">
        <f t="shared" ref="V39" si="163">V12-U12</f>
        <v>7</v>
      </c>
      <c r="W39" s="77">
        <f t="shared" ref="W39" si="164">W12-V12</f>
        <v>17</v>
      </c>
      <c r="X39" s="77">
        <f t="shared" ref="X39" si="165">X12-W12</f>
        <v>15</v>
      </c>
      <c r="Y39" s="77">
        <f t="shared" ref="Y39" si="166">Y12-X12</f>
        <v>30</v>
      </c>
      <c r="Z39" s="77">
        <f t="shared" ref="Z39" si="167">Z12-Y12</f>
        <v>-12</v>
      </c>
      <c r="AB39" s="59" t="s">
        <v>186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  <c r="AH39" s="59" t="s">
        <v>186</v>
      </c>
      <c r="AI39" s="59" t="s">
        <v>186</v>
      </c>
    </row>
    <row r="40" spans="1:35" ht="12.75" customHeight="1">
      <c r="AI40" s="24"/>
    </row>
    <row r="41" spans="1:35" s="2" customFormat="1" ht="12.75" customHeight="1">
      <c r="A41" s="2" t="s">
        <v>213</v>
      </c>
      <c r="B41" s="92" t="s">
        <v>186</v>
      </c>
      <c r="C41" s="92" t="s">
        <v>186</v>
      </c>
      <c r="D41" s="92" t="s">
        <v>186</v>
      </c>
      <c r="E41" s="92" t="s">
        <v>186</v>
      </c>
      <c r="F41" s="31">
        <f t="shared" ref="F41" si="168">F21/B21-1</f>
        <v>-0.14726840855106893</v>
      </c>
      <c r="G41" s="31">
        <f t="shared" ref="G41" si="169">G21/C21-1</f>
        <v>8.3333333333333037E-3</v>
      </c>
      <c r="H41" s="31">
        <f t="shared" ref="H41" si="170">H21/D21-1</f>
        <v>0.3745019920318724</v>
      </c>
      <c r="I41" s="31">
        <f t="shared" ref="I41" si="171">I21/E21-1</f>
        <v>-8.1521739130434812E-2</v>
      </c>
      <c r="J41" s="31">
        <f t="shared" ref="J41" si="172">J21/F21-1</f>
        <v>-0.11420612813370479</v>
      </c>
      <c r="K41" s="31">
        <f t="shared" ref="K41" si="173">K21/G21-1</f>
        <v>-0.13498622589531684</v>
      </c>
      <c r="L41" s="31">
        <f t="shared" ref="L41" si="174">L21/H21-1</f>
        <v>-0.11014492753623184</v>
      </c>
      <c r="M41" s="31">
        <f t="shared" ref="M41" si="175">M21/I21-1</f>
        <v>-0.16863905325443784</v>
      </c>
      <c r="N41" s="31">
        <f t="shared" ref="N41" si="176">N21/J21-1</f>
        <v>-0.14465408805031443</v>
      </c>
      <c r="O41" s="31">
        <f t="shared" ref="O41" si="177">O21/K21-1</f>
        <v>-2.5477707006369421E-2</v>
      </c>
      <c r="P41" s="31">
        <f t="shared" ref="P41" si="178">P21/L21-1</f>
        <v>1.9543973941368087E-2</v>
      </c>
      <c r="Q41" s="31">
        <f t="shared" ref="Q41" si="179">Q21/M21-1</f>
        <v>0.15658362989323837</v>
      </c>
      <c r="R41" s="31">
        <f>R21/N21-1</f>
        <v>0.15808823529411775</v>
      </c>
      <c r="S41" s="31">
        <f t="shared" ref="S41:T41" si="180">S21/O21-1</f>
        <v>1.9607843137254832E-2</v>
      </c>
      <c r="T41" s="31">
        <f t="shared" si="180"/>
        <v>-5.1118210862619806E-2</v>
      </c>
      <c r="U41" s="31">
        <f t="shared" ref="U41" si="181">U21/Q21-1</f>
        <v>-0.10461538461538467</v>
      </c>
      <c r="V41" s="31">
        <f t="shared" ref="V41" si="182">V21/R21-1</f>
        <v>-0.10793650793650789</v>
      </c>
      <c r="W41" s="31">
        <f t="shared" ref="W41" si="183">W21/S21-1</f>
        <v>-0.13141025641025639</v>
      </c>
      <c r="X41" s="31">
        <f t="shared" ref="X41" si="184">X21/T21-1</f>
        <v>-2.0202020202020221E-2</v>
      </c>
      <c r="Y41" s="31">
        <f t="shared" ref="Y41" si="185">Y21/U21-1</f>
        <v>2.405498281786933E-2</v>
      </c>
      <c r="Z41" s="31">
        <f t="shared" ref="Z41" si="186">Z21/V21-1</f>
        <v>0.35587188612099641</v>
      </c>
      <c r="AB41" s="59" t="s">
        <v>186</v>
      </c>
      <c r="AC41" s="31">
        <f t="shared" ref="AC41" si="187">AC21/AB21-1</f>
        <v>0.11764705882352944</v>
      </c>
      <c r="AD41" s="31">
        <f t="shared" ref="AD41" si="188">AD21/AC21-1</f>
        <v>-0.1228070175438597</v>
      </c>
      <c r="AE41" s="31">
        <f t="shared" ref="AE41" si="189">AE21/AD21-1</f>
        <v>-3.3333333333333326E-2</v>
      </c>
      <c r="AF41" s="31">
        <f t="shared" ref="AF41" si="190">AF21/AE21-1</f>
        <v>-0.15402298850574714</v>
      </c>
      <c r="AG41" s="31">
        <f t="shared" ref="AG41" si="191">AG21/AF21-1</f>
        <v>-8.1521739130434812E-2</v>
      </c>
      <c r="AH41" s="31">
        <f>AH21/AG21-1</f>
        <v>-0.16863905325443784</v>
      </c>
      <c r="AI41" s="31">
        <f>AI21/AH21-1</f>
        <v>0.15658362989323837</v>
      </c>
    </row>
    <row r="42" spans="1:35" s="80" customFormat="1" ht="12.75" customHeight="1">
      <c r="A42" s="84" t="s">
        <v>213</v>
      </c>
      <c r="B42" s="92" t="s">
        <v>186</v>
      </c>
      <c r="C42" s="93" t="s">
        <v>186</v>
      </c>
      <c r="D42" s="93" t="s">
        <v>186</v>
      </c>
      <c r="E42" s="93" t="s">
        <v>186</v>
      </c>
      <c r="F42" s="80">
        <f t="shared" ref="F42" si="192">F21-B21</f>
        <v>-62</v>
      </c>
      <c r="G42" s="80">
        <f t="shared" ref="G42" si="193">G21-C21</f>
        <v>3</v>
      </c>
      <c r="H42" s="80">
        <f t="shared" ref="H42" si="194">H21-D21</f>
        <v>94</v>
      </c>
      <c r="I42" s="80">
        <f t="shared" ref="I42:L42" si="195">I21-E21</f>
        <v>-30</v>
      </c>
      <c r="J42" s="80">
        <f t="shared" si="195"/>
        <v>-41</v>
      </c>
      <c r="K42" s="80">
        <f t="shared" si="195"/>
        <v>-49</v>
      </c>
      <c r="L42" s="80">
        <f t="shared" si="195"/>
        <v>-38</v>
      </c>
      <c r="M42" s="80">
        <f>M21-I21</f>
        <v>-57</v>
      </c>
      <c r="N42" s="80">
        <f t="shared" ref="N42" si="196">N21-J21</f>
        <v>-46</v>
      </c>
      <c r="O42" s="80">
        <f t="shared" ref="O42" si="197">O21-K21</f>
        <v>-8</v>
      </c>
      <c r="P42" s="80">
        <f t="shared" ref="P42" si="198">P21-L21</f>
        <v>6</v>
      </c>
      <c r="Q42" s="80">
        <f t="shared" ref="Q42:R42" si="199">Q21-M21</f>
        <v>44</v>
      </c>
      <c r="R42" s="80">
        <f t="shared" si="199"/>
        <v>43</v>
      </c>
      <c r="S42" s="80">
        <f>S21-O21</f>
        <v>6</v>
      </c>
      <c r="T42" s="80">
        <f>T21-P21</f>
        <v>-16</v>
      </c>
      <c r="U42" s="80">
        <f t="shared" ref="U42" si="200">U21-Q21</f>
        <v>-34</v>
      </c>
      <c r="V42" s="80">
        <f t="shared" ref="V42" si="201">V21-R21</f>
        <v>-34</v>
      </c>
      <c r="W42" s="80">
        <f t="shared" ref="W42" si="202">W21-S21</f>
        <v>-41</v>
      </c>
      <c r="X42" s="80">
        <f t="shared" ref="X42" si="203">X21-T21</f>
        <v>-6</v>
      </c>
      <c r="Y42" s="80">
        <f t="shared" ref="Y42" si="204">Y21-U21</f>
        <v>7</v>
      </c>
      <c r="Z42" s="80">
        <f t="shared" ref="Z42" si="205">Z21-V21</f>
        <v>100</v>
      </c>
      <c r="AB42" s="59" t="s">
        <v>186</v>
      </c>
      <c r="AC42" s="80">
        <f t="shared" ref="AC42" si="206">AC21-AB21</f>
        <v>54</v>
      </c>
      <c r="AD42" s="80">
        <f t="shared" ref="AD42" si="207">AD21-AC21</f>
        <v>-63</v>
      </c>
      <c r="AE42" s="80">
        <f t="shared" ref="AE42" si="208">AE21-AD21</f>
        <v>-15</v>
      </c>
      <c r="AF42" s="80">
        <f t="shared" ref="AF42" si="209">AF21-AE21</f>
        <v>-67</v>
      </c>
      <c r="AG42" s="80">
        <f t="shared" ref="AG42:AH42" si="210">AG21-AF21</f>
        <v>-30</v>
      </c>
      <c r="AH42" s="80">
        <f t="shared" si="210"/>
        <v>-57</v>
      </c>
      <c r="AI42" s="80">
        <f>AI21-AH21</f>
        <v>44</v>
      </c>
    </row>
    <row r="43" spans="1:35" ht="12.75" customHeight="1">
      <c r="A43" s="3" t="s">
        <v>214</v>
      </c>
      <c r="B43" s="92" t="s">
        <v>186</v>
      </c>
      <c r="C43" s="24">
        <f t="shared" ref="C43" si="211">C21/B21-1</f>
        <v>-0.14489311163895491</v>
      </c>
      <c r="D43" s="24">
        <f t="shared" ref="D43" si="212">D21/C21-1</f>
        <v>-0.30277777777777781</v>
      </c>
      <c r="E43" s="24">
        <f t="shared" ref="E43" si="213">E21/D21-1</f>
        <v>0.46613545816733071</v>
      </c>
      <c r="F43" s="24">
        <f t="shared" ref="F43" si="214">F21/E21-1</f>
        <v>-2.4456521739130488E-2</v>
      </c>
      <c r="G43" s="24">
        <f t="shared" ref="G43" si="215">G21/F21-1</f>
        <v>1.1142061281337101E-2</v>
      </c>
      <c r="H43" s="24">
        <f t="shared" ref="H43" si="216">H21/G21-1</f>
        <v>-4.9586776859504078E-2</v>
      </c>
      <c r="I43" s="24">
        <f t="shared" ref="I43" si="217">I21/H21-1</f>
        <v>-2.0289855072463725E-2</v>
      </c>
      <c r="J43" s="24">
        <f t="shared" ref="J43" si="218">J21/I21-1</f>
        <v>-5.9171597633136064E-2</v>
      </c>
      <c r="K43" s="24">
        <f t="shared" ref="K43" si="219">K21/J21-1</f>
        <v>-1.2578616352201255E-2</v>
      </c>
      <c r="L43" s="24">
        <f t="shared" ref="L43" si="220">L21/K21-1</f>
        <v>-2.2292993630573243E-2</v>
      </c>
      <c r="M43" s="24">
        <f t="shared" ref="M43" si="221">M21/L21-1</f>
        <v>-8.4690553745928376E-2</v>
      </c>
      <c r="N43" s="24">
        <f t="shared" ref="N43" si="222">N21/M21-1</f>
        <v>-3.2028469750889688E-2</v>
      </c>
      <c r="O43" s="24">
        <f t="shared" ref="O43" si="223">O21/N21-1</f>
        <v>0.125</v>
      </c>
      <c r="P43" s="24">
        <f t="shared" ref="P43" si="224">P21/O21-1</f>
        <v>2.2875816993463971E-2</v>
      </c>
      <c r="Q43" s="24">
        <f t="shared" ref="Q43" si="225">Q21/P21-1</f>
        <v>3.833865814696491E-2</v>
      </c>
      <c r="R43" s="24">
        <f>R21/Q21-1</f>
        <v>-3.0769230769230771E-2</v>
      </c>
      <c r="S43" s="24">
        <f t="shared" ref="S43:T43" si="226">S21/R21-1</f>
        <v>-9.52380952380949E-3</v>
      </c>
      <c r="T43" s="24">
        <f t="shared" si="226"/>
        <v>-4.8076923076923128E-2</v>
      </c>
      <c r="U43" s="24">
        <f t="shared" ref="U43" si="227">U21/T21-1</f>
        <v>-2.0202020202020221E-2</v>
      </c>
      <c r="V43" s="24">
        <f t="shared" ref="V43" si="228">V21/U21-1</f>
        <v>-3.4364261168384869E-2</v>
      </c>
      <c r="W43" s="24">
        <f t="shared" ref="W43" si="229">W21/V21-1</f>
        <v>-3.5587188612099641E-2</v>
      </c>
      <c r="X43" s="24">
        <f t="shared" ref="X43" si="230">X21/W21-1</f>
        <v>7.3800738007380184E-2</v>
      </c>
      <c r="Y43" s="24">
        <f t="shared" ref="Y43" si="231">Y21/X21-1</f>
        <v>2.405498281786933E-2</v>
      </c>
      <c r="Z43" s="24">
        <f t="shared" ref="Z43" si="232">Z21/Y21-1</f>
        <v>0.27852348993288589</v>
      </c>
      <c r="AB43" s="59" t="s">
        <v>186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  <c r="AH43" s="59" t="s">
        <v>186</v>
      </c>
      <c r="AI43" s="59" t="s">
        <v>186</v>
      </c>
    </row>
    <row r="44" spans="1:35" s="79" customFormat="1" ht="12.75" customHeight="1">
      <c r="A44" s="83" t="s">
        <v>214</v>
      </c>
      <c r="B44" s="92" t="s">
        <v>186</v>
      </c>
      <c r="C44" s="77">
        <f t="shared" ref="C44" si="233">C21-B21</f>
        <v>-61</v>
      </c>
      <c r="D44" s="77">
        <f t="shared" ref="D44" si="234">D21-C21</f>
        <v>-109</v>
      </c>
      <c r="E44" s="77">
        <f t="shared" ref="E44" si="235">E21-D21</f>
        <v>117</v>
      </c>
      <c r="F44" s="77">
        <f t="shared" ref="F44" si="236">F21-E21</f>
        <v>-9</v>
      </c>
      <c r="G44" s="77">
        <f t="shared" ref="G44" si="237">G21-F21</f>
        <v>4</v>
      </c>
      <c r="H44" s="77">
        <f t="shared" ref="H44" si="238">H21-G21</f>
        <v>-18</v>
      </c>
      <c r="I44" s="77">
        <f t="shared" ref="I44" si="239">I21-H21</f>
        <v>-7</v>
      </c>
      <c r="J44" s="77">
        <f t="shared" ref="J44" si="240">J21-I21</f>
        <v>-20</v>
      </c>
      <c r="K44" s="77">
        <f t="shared" ref="K44" si="241">K21-J21</f>
        <v>-4</v>
      </c>
      <c r="L44" s="77">
        <f t="shared" ref="L44" si="242">L21-K21</f>
        <v>-7</v>
      </c>
      <c r="M44" s="77">
        <f t="shared" ref="M44" si="243">M21-L21</f>
        <v>-26</v>
      </c>
      <c r="N44" s="77">
        <f t="shared" ref="N44" si="244">N21-M21</f>
        <v>-9</v>
      </c>
      <c r="O44" s="77">
        <f t="shared" ref="O44" si="245">O21-N21</f>
        <v>34</v>
      </c>
      <c r="P44" s="77">
        <f t="shared" ref="P44:R44" si="246">P21-O21</f>
        <v>7</v>
      </c>
      <c r="Q44" s="77">
        <f t="shared" si="246"/>
        <v>12</v>
      </c>
      <c r="R44" s="77">
        <f t="shared" si="246"/>
        <v>-10</v>
      </c>
      <c r="S44" s="77">
        <f>S21-R21</f>
        <v>-3</v>
      </c>
      <c r="T44" s="77">
        <f>T21-S21</f>
        <v>-15</v>
      </c>
      <c r="U44" s="77">
        <f t="shared" ref="U44" si="247">U21-T21</f>
        <v>-6</v>
      </c>
      <c r="V44" s="77">
        <f t="shared" ref="V44" si="248">V21-U21</f>
        <v>-10</v>
      </c>
      <c r="W44" s="77">
        <f t="shared" ref="W44" si="249">W21-V21</f>
        <v>-10</v>
      </c>
      <c r="X44" s="77">
        <f t="shared" ref="X44" si="250">X21-W21</f>
        <v>20</v>
      </c>
      <c r="Y44" s="77">
        <f t="shared" ref="Y44" si="251">Y21-X21</f>
        <v>7</v>
      </c>
      <c r="Z44" s="77">
        <f t="shared" ref="Z44" si="252">Z21-Y21</f>
        <v>83</v>
      </c>
      <c r="AB44" s="59" t="s">
        <v>186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  <c r="AH44" s="59" t="s">
        <v>186</v>
      </c>
      <c r="AI44" s="59" t="s">
        <v>186</v>
      </c>
    </row>
    <row r="46" spans="1:35" ht="12.75" customHeight="1">
      <c r="A46" s="3" t="s">
        <v>262</v>
      </c>
      <c r="B46" s="24">
        <f t="shared" ref="B46:S46" si="253">B12/B3</f>
        <v>0.77057220708446872</v>
      </c>
      <c r="C46" s="24">
        <f t="shared" si="253"/>
        <v>0.80022197558268593</v>
      </c>
      <c r="D46" s="24">
        <f t="shared" si="253"/>
        <v>0.85304449648711944</v>
      </c>
      <c r="E46" s="24">
        <f t="shared" si="253"/>
        <v>0.80193756727664156</v>
      </c>
      <c r="F46" s="24">
        <f t="shared" si="253"/>
        <v>0.80698924731182797</v>
      </c>
      <c r="G46" s="24">
        <f t="shared" si="253"/>
        <v>0.80793650793650795</v>
      </c>
      <c r="H46" s="24">
        <f t="shared" si="253"/>
        <v>0.81736368448914765</v>
      </c>
      <c r="I46" s="24">
        <f t="shared" si="253"/>
        <v>0.82368283776734486</v>
      </c>
      <c r="J46" s="24">
        <f t="shared" si="253"/>
        <v>0.83280757097791802</v>
      </c>
      <c r="K46" s="24">
        <f t="shared" si="253"/>
        <v>0.83491062039957942</v>
      </c>
      <c r="L46" s="24">
        <f t="shared" si="253"/>
        <v>0.83859095688748686</v>
      </c>
      <c r="M46" s="24">
        <f t="shared" si="253"/>
        <v>0.85241596638655459</v>
      </c>
      <c r="N46" s="24">
        <f t="shared" si="253"/>
        <v>0.8571428571428571</v>
      </c>
      <c r="O46" s="24">
        <f t="shared" si="253"/>
        <v>0.84323770491803274</v>
      </c>
      <c r="P46" s="24">
        <f t="shared" si="253"/>
        <v>0.84095528455284552</v>
      </c>
      <c r="Q46" s="24">
        <f t="shared" si="253"/>
        <v>0.83717434869739482</v>
      </c>
      <c r="R46" s="24">
        <f t="shared" si="253"/>
        <v>0.8418674698795181</v>
      </c>
      <c r="S46" s="24">
        <f t="shared" si="253"/>
        <v>0.84399999999999997</v>
      </c>
      <c r="T46" s="24">
        <f>T12/T3</f>
        <v>0.85112781954887218</v>
      </c>
      <c r="U46" s="24">
        <f t="shared" ref="U46:Y46" si="254">U12/U3</f>
        <v>0.85586924219910843</v>
      </c>
      <c r="V46" s="24">
        <f t="shared" si="254"/>
        <v>0.86061507936507942</v>
      </c>
      <c r="W46" s="24">
        <f t="shared" si="254"/>
        <v>0.86604053386060309</v>
      </c>
      <c r="X46" s="24">
        <f t="shared" si="254"/>
        <v>0.85860058309037901</v>
      </c>
      <c r="Y46" s="24">
        <f t="shared" si="254"/>
        <v>0.85980861244019136</v>
      </c>
      <c r="Z46" s="24">
        <f t="shared" ref="Z46" si="255">Z12/Z3</f>
        <v>0.81880733944954132</v>
      </c>
      <c r="AB46" s="24">
        <f t="shared" ref="AB46:AI46" si="256">AB12/AB3</f>
        <v>0.70367979341510656</v>
      </c>
      <c r="AC46" s="24">
        <f t="shared" si="256"/>
        <v>0.693075117370892</v>
      </c>
      <c r="AD46" s="24">
        <f t="shared" si="256"/>
        <v>0.74271012006861059</v>
      </c>
      <c r="AE46" s="24">
        <f t="shared" si="256"/>
        <v>0.76294277929155319</v>
      </c>
      <c r="AF46" s="24">
        <f t="shared" si="256"/>
        <v>0.80193756727664156</v>
      </c>
      <c r="AG46" s="24">
        <f t="shared" si="256"/>
        <v>0.82368283776734486</v>
      </c>
      <c r="AH46" s="24">
        <f t="shared" si="256"/>
        <v>0.85241596638655459</v>
      </c>
      <c r="AI46" s="24">
        <f t="shared" si="256"/>
        <v>0.83717434869739482</v>
      </c>
    </row>
    <row r="47" spans="1:35" ht="12.75" customHeight="1">
      <c r="N47" s="72"/>
    </row>
    <row r="49" spans="14:14" ht="12.75" customHeight="1">
      <c r="N49" s="71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I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H1" r:id="rId9" display="https://api.mziq.com/mzfilemanager/v2/d/12a56b3a-7b37-4dba-b80a-f3358bf66b71/631b88c4-9ae6-429c-98d6-230db8273d60?origin=1" xr:uid="{D9538A1F-7DBB-FA44-9BE7-595A80C2AFB9}"/>
    <hyperlink ref="AG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F1" r:id="rId13" display="https://api.mziq.com/mzfilemanager/v2/d/12a56b3a-7b37-4dba-b80a-f3358bf66b71/38d6b5b1-73e3-4d7d-aca3-84a2d5bbf813?origin=1" xr:uid="{6F460F9A-C5E5-A44E-8E60-30FD06C106C2}"/>
    <hyperlink ref="AE1" r:id="rId14" display="https://api.mziq.com/mzfilemanager/v2/d/12a56b3a-7b37-4dba-b80a-f3358bf66b71/ed568644-a6d5-4205-a73d-0b3221ad8c90?origin=1" xr:uid="{753E2A88-CB41-C94C-B023-B46ED8394A35}"/>
    <hyperlink ref="AD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C1" r:id="rId25" display="https://api.mziq.com/mzfilemanager/v2/d/12a56b3a-7b37-4dba-b80a-f3358bf66b71/93a33ec4-dc07-47b3-91c2-d84b2e56d699?origin=1" xr:uid="{CE32064C-B077-40F4-9C44-3F45FE0A2ECE}"/>
    <hyperlink ref="AB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  <hyperlink ref="Z1" r:id="rId33" xr:uid="{750786D9-EF4C-4F42-A3FB-8634FC8A0791}"/>
  </hyperlinks>
  <pageMargins left="0.7" right="0.7" top="0.75" bottom="0.75" header="0.3" footer="0.3"/>
  <pageSetup paperSize="256" orientation="portrait" horizontalDpi="203" verticalDpi="203" r:id="rId34"/>
  <ignoredErrors>
    <ignoredError sqref="Z14" formula="1"/>
  </ignoredErrors>
  <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2024-05-07T16:28:22Z</dcterms:modified>
</cp:coreProperties>
</file>