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.xml" ContentType="application/vnd.ms-excel.rdrichvalue+xml"/>
  <Override PartName="/xl/richData/rdRichValueTypes.xml" ContentType="application/vnd.ms-excel.rdrichvaluetypes+xml"/>
  <Override PartName="/xl/richData/rdrichvaluestructure.xml" ContentType="application/vnd.ms-excel.rdrichvaluestructur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943BA04-CA16-40F4-A07C-578821113B3A}" xr6:coauthVersionLast="36" xr6:coauthVersionMax="47" xr10:uidLastSave="{00000000-0000-0000-0000-000000000000}"/>
  <bookViews>
    <workbookView xWindow="0" yWindow="495" windowWidth="33600" windowHeight="18915" activeTab="3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9" i="1" l="1"/>
  <c r="AJ17" i="1" l="1"/>
  <c r="W17" i="1"/>
  <c r="X17" i="1"/>
  <c r="Q17" i="1"/>
  <c r="P17" i="1"/>
  <c r="O17" i="1"/>
  <c r="AJ15" i="1" l="1"/>
  <c r="AG40" i="1" l="1"/>
  <c r="AH40" i="1"/>
  <c r="O40" i="1"/>
  <c r="R40" i="1"/>
  <c r="L40" i="1" l="1"/>
  <c r="F40" i="1" l="1"/>
  <c r="AC40" i="1" l="1"/>
  <c r="AB40" i="1"/>
  <c r="AA40" i="1"/>
  <c r="Z40" i="1"/>
  <c r="AI40" i="1"/>
  <c r="AF40" i="1"/>
  <c r="AE40" i="1"/>
  <c r="K40" i="1"/>
  <c r="J40" i="1"/>
  <c r="H40" i="1"/>
  <c r="T40" i="1"/>
  <c r="G40" i="1" l="1"/>
  <c r="I40" i="1" l="1"/>
  <c r="AH15" i="1" l="1"/>
  <c r="AG15" i="1"/>
  <c r="AF15" i="1"/>
  <c r="AC15" i="1"/>
  <c r="AB15" i="1"/>
  <c r="AA15" i="1"/>
  <c r="Z15" i="1"/>
  <c r="V15" i="1"/>
  <c r="AL40" i="1" l="1"/>
  <c r="AK40" i="1"/>
  <c r="P39" i="1" l="1"/>
  <c r="O39" i="1"/>
  <c r="Q39" i="1" l="1"/>
  <c r="AJ41" i="1" l="1"/>
  <c r="Q41" i="1" l="1"/>
  <c r="Y41" i="1"/>
  <c r="X41" i="1"/>
  <c r="F28" i="1" l="1"/>
  <c r="I28" i="1" s="1"/>
  <c r="R39" i="1"/>
  <c r="S39" i="1"/>
  <c r="AH39" i="1" l="1"/>
  <c r="L39" i="1"/>
  <c r="W39" i="1"/>
  <c r="AG39" i="1"/>
  <c r="AF39" i="1"/>
  <c r="AI39" i="1" l="1"/>
  <c r="K39" i="1"/>
  <c r="J39" i="1"/>
  <c r="AE39" i="1" l="1"/>
  <c r="T39" i="1" l="1"/>
  <c r="AL39" i="1" l="1"/>
  <c r="AK39" i="1"/>
  <c r="AA39" i="1" l="1"/>
  <c r="Z39" i="1"/>
  <c r="AC39" i="1" l="1"/>
  <c r="G39" i="1"/>
  <c r="H39" i="1"/>
  <c r="AB39" i="1" l="1"/>
  <c r="I39" i="1"/>
  <c r="L41" i="1" l="1"/>
  <c r="R41" i="1"/>
  <c r="S41" i="1"/>
  <c r="AH41" i="1"/>
  <c r="AG41" i="1"/>
  <c r="W41" i="1"/>
  <c r="AF41" i="1"/>
  <c r="AE41" i="1"/>
  <c r="O41" i="1" l="1"/>
  <c r="P41" i="1" l="1"/>
  <c r="T41" i="1"/>
  <c r="AA41" i="1" l="1"/>
  <c r="Z41" i="1"/>
  <c r="K41" i="1"/>
  <c r="J41" i="1"/>
  <c r="AI41" i="1"/>
  <c r="AC41" i="1" l="1"/>
  <c r="AK41" i="1"/>
  <c r="AL41" i="1"/>
  <c r="G41" i="1"/>
  <c r="F41" i="1"/>
  <c r="AB41" i="1" l="1"/>
  <c r="F56" i="7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5" i="1"/>
  <c r="F53" i="1"/>
  <c r="F54" i="1"/>
  <c r="E1" i="6" l="1"/>
  <c r="F1" i="6"/>
  <c r="AL24" i="1"/>
  <c r="AK24" i="1"/>
  <c r="H24" i="1" l="1"/>
  <c r="I24" i="1"/>
  <c r="G24" i="1"/>
  <c r="F24" i="1"/>
  <c r="AC17" i="1" l="1"/>
  <c r="AG17" i="1" l="1"/>
  <c r="AL17" i="1" l="1"/>
  <c r="AK17" i="1"/>
  <c r="F17" i="1"/>
  <c r="F31" i="1" l="1"/>
  <c r="Q11" i="1" l="1"/>
  <c r="P11" i="1"/>
  <c r="O11" i="1"/>
  <c r="N11" i="1"/>
  <c r="AC32" i="1" l="1"/>
  <c r="AB32" i="1"/>
  <c r="AA32" i="1"/>
  <c r="Z32" i="1"/>
  <c r="K32" i="1"/>
  <c r="J32" i="1"/>
  <c r="U6" i="1" l="1"/>
  <c r="U7" i="1" l="1"/>
  <c r="U10" i="1" l="1"/>
  <c r="U14" i="1" l="1"/>
  <c r="U16" i="1" l="1"/>
  <c r="U12" i="1" l="1"/>
  <c r="U13" i="1" l="1"/>
  <c r="U11" i="1" l="1"/>
  <c r="U15" i="1" l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" i="1" l="1"/>
  <c r="AK9" i="1" l="1"/>
  <c r="AL9" i="1"/>
  <c r="AK32" i="1" l="1"/>
  <c r="AL32" i="1"/>
  <c r="I32" i="1"/>
  <c r="G32" i="1"/>
  <c r="F32" i="1"/>
  <c r="S16" i="1" l="1"/>
  <c r="R16" i="1"/>
  <c r="AG16" i="1"/>
  <c r="AH16" i="1"/>
  <c r="W16" i="1" l="1"/>
  <c r="P16" i="1"/>
  <c r="O16" i="1"/>
  <c r="AF16" i="1"/>
  <c r="Z16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52" i="1"/>
  <c r="P10" i="1" s="1"/>
  <c r="J15" i="1"/>
  <c r="F15" i="1"/>
  <c r="G10" i="1" l="1"/>
  <c r="H10" i="1"/>
  <c r="I10" i="1" l="1"/>
  <c r="L10" i="1"/>
  <c r="N15" i="1" l="1"/>
  <c r="Y15" i="1" l="1"/>
  <c r="X15" i="1"/>
  <c r="W15" i="1"/>
  <c r="H15" i="1" l="1"/>
  <c r="O15" i="1" l="1"/>
  <c r="Q15" i="1"/>
  <c r="P15" i="1" l="1"/>
  <c r="AE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I3" i="1" l="1"/>
  <c r="G3" i="1"/>
  <c r="L3" i="1" l="1"/>
  <c r="P3" i="1" l="1"/>
  <c r="S3" i="1" l="1"/>
  <c r="H41" i="1"/>
  <c r="I41" i="1" l="1"/>
  <c r="T8" i="1" l="1"/>
  <c r="T1" i="1" s="1"/>
  <c r="U8" i="1"/>
  <c r="U1" i="1" s="1"/>
  <c r="R8" i="1" l="1"/>
  <c r="R1" i="1" s="1"/>
  <c r="H8" i="1" l="1"/>
  <c r="G8" i="1"/>
  <c r="I8" i="1"/>
  <c r="L8" i="1" l="1"/>
  <c r="S8" i="1" l="1"/>
  <c r="S1" i="1" s="1"/>
</calcChain>
</file>

<file path=xl/metadata.xml><?xml version="1.0" encoding="utf-8"?>
<metadata xmlns="http://schemas.openxmlformats.org/spreadsheetml/2006/main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6">
    <bk>
      <extLst>
        <ext xmlns:xlrd="http://schemas.microsoft.com/office/spreadsheetml/2017/richdata" uri="{3e2802c4-a4d2-4d8b-9148-e3be6c30e623}">
          <xlrd:rvb i="0"/>
        </ext>
      </extLst>
    </bk>
    <bk>
      <extLst>
        <ext xmlns:xlrd="http://schemas.microsoft.com/office/spreadsheetml/2017/richdata" uri="{3e2802c4-a4d2-4d8b-9148-e3be6c30e623}">
          <xlrd:rvb i="1"/>
        </ext>
      </extLst>
    </bk>
    <bk>
      <extLst>
        <ext xmlns:xlrd="http://schemas.microsoft.com/office/spreadsheetml/2017/richdata" uri="{3e2802c4-a4d2-4d8b-9148-e3be6c30e623}">
          <xlrd:rvb i="2"/>
        </ext>
      </extLst>
    </bk>
    <bk>
      <extLst>
        <ext xmlns:xlrd="http://schemas.microsoft.com/office/spreadsheetml/2017/richdata" uri="{3e2802c4-a4d2-4d8b-9148-e3be6c30e623}">
          <xlrd:rvb i="3"/>
        </ext>
      </extLst>
    </bk>
    <bk>
      <extLst>
        <ext xmlns:xlrd="http://schemas.microsoft.com/office/spreadsheetml/2017/richdata" uri="{3e2802c4-a4d2-4d8b-9148-e3be6c30e623}">
          <xlrd:rvb i="4"/>
        </ext>
      </extLst>
    </bk>
    <bk>
      <extLst>
        <ext xmlns:xlrd="http://schemas.microsoft.com/office/spreadsheetml/2017/richdata"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<sst xmlns="http://schemas.openxmlformats.org/spreadsheetml/2006/main" count="1681" uniqueCount="1021">
  <si>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</si>
  <si>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</si>
  <si>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</si>
  <si>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</si>
  <si>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</si>
  <si>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</si>
  <si>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</si>
  <si>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</si>
  <si>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</si>
  <si>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</si>
  <si>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</si>
  <si>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</si>
  <si>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</si>
  <si>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</si>
  <si>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</si>
  <si>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</si>
  <si>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</si>
  <si>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</si>
  <si>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</si>
  <si>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</si>
  <si>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</si>
  <si>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</si>
  <si>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</si>
  <si>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</si>
  <si>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</si>
  <si>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</si>
  <si>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</si>
  <si>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</si>
  <si>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</si>
  <si>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</si>
  <si>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</si>
  <si>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</si>
  <si>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</si>
  <si>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</si>
  <si>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</si>
  <si>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</si>
  <si>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</si>
  <si>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</si>
  <si>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</si>
  <si>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</si>
  <si>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</si>
  <si>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</si>
  <si>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</si>
  <si>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</si>
  <si>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</si>
  <si>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</si>
  <si>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</si>
  <si>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</si>
  <si>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</si>
  <si>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</si>
  <si>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</si>
  <si>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</si>
  <si>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</si>
  <si>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</si>
  <si>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</si>
  <si>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</si>
  <si>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</si>
  <si>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</si>
  <si>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</si>
  <si>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</si>
  <si>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</si>
  <si>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</si>
  <si>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</si>
  <si>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</si>
  <si>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</si>
  <si>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</si>
  <si>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</si>
  <si>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</si>
  <si>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</si>
  <si>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</si>
  <si>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</si>
  <si>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</si>
  <si>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</si>
  <si>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</si>
  <si>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</si>
  <si>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</si>
  <si>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</si>
  <si>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</si>
  <si>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</si>
  <si>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</si>
  <si>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</si>
  <si>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</si>
  <si>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</si>
  <si>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</si>
  <si>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</si>
  <si>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</si>
  <si>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</si>
  <si>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</si>
  <si>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</si>
  <si>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</si>
  <si>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</si>
  <si>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</si>
  <si>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</si>
  <si>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</si>
  <si>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</si>
  <si>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</si>
  <si>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</si>
  <si>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</si>
  <si>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</si>
  <si>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</si>
  <si>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</si>
  <si>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</si>
  <si>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</si>
  <si>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</si>
  <si>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</si>
  <si>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</si>
  <si>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</si>
  <si>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</si>
  <si>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</si>
  <si>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</si>
  <si>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</si>
  <si>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</si>
  <si>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</si>
  <si>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</si>
  <si>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</si>
  <si>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</si>
  <si>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</si>
  <si>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</si>
  <si>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</si>
  <si>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</si>
  <si>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</si>
  <si>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</si>
  <si>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</si>
  <si>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</si>
  <si>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</si>
  <si>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</si>
  <si>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</si>
  <si>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</si>
  <si>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</si>
  <si>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</si>
  <si>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</si>
  <si>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</si>
  <si>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</si>
  <si>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</si>
  <si>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</si>
  <si>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</si>
  <si>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</si>
  <si>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</si>
  <si>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</si>
  <si>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</si>
  <si>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</si>
  <si>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</si>
  <si>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</si>
  <si>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</si>
  <si>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</si>
  <si>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</si>
  <si>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</si>
  <si>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</si>
  <si>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</si>
  <si>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</si>
  <si>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</si>
  <si>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</si>
  <si>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</si>
  <si>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</si>
  <si>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</si>
  <si>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</si>
  <si>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</si>
  <si>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</si>
  <si>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</si>
  <si>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</si>
  <si>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</si>
  <si>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</si>
  <si>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</si>
  <si>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</si>
  <si>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</si>
  <si>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</si>
  <si>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</si>
  <si>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</si>
  <si>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</si>
  <si>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</si>
  <si>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</si>
  <si>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</si>
  <si>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</si>
  <si>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</si>
  <si>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</si>
  <si>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</si>
  <si>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</si>
  <si>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</si>
  <si>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</si>
  <si>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</si>
  <si>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</si>
  <si>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</si>
  <si>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</si>
  <si>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</si>
  <si>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</si>
  <si>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</si>
  <si>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</si>
  <si>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</si>
  <si>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</si>
  <si>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</si>
  <si>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</si>
  <si>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</si>
  <si>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</si>
  <si>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</si>
  <si>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</si>
  <si>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</si>
  <si>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</si>
  <si>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</si>
  <si>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</si>
  <si>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</si>
  <si>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</si>
  <si>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</si>
  <si>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</si>
  <si>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</si>
  <si>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</si>
  <si>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</si>
  <si>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</si>
  <si>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</si>
  <si>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</si>
  <si>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</si>
  <si>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</si>
  <si>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</si>
  <si>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</si>
  <si>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</si>
  <si>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</si>
  <si>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</si>
  <si>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</si>
  <si>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</si>
  <si>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</si>
  <si>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</si>
  <si>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</si>
  <si>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</si>
  <si>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</si>
  <si>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</si>
  <si>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</si>
  <si>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</si>
  <si>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</si>
  <si>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</si>
  <si>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</si>
  <si>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</si>
  <si>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</si>
  <si>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</si>
  <si>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</si>
  <si>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</si>
  <si>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</si>
  <si>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</si>
  <si>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</si>
  <si>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</si>
  <si>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</si>
  <si>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</si>
  <si>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</si>
  <si>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</si>
  <si>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</si>
  <si>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</si>
  <si>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</si>
  <si>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</si>
  <si>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</si>
  <si>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</si>
  <si>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</si>
  <si>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</si>
  <si>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</si>
  <si>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</si>
  <si>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</si>
  <si>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</si>
  <si>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</si>
  <si>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</si>
  <si>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</si>
  <si>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</si>
  <si>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</si>
  <si>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</si>
  <si>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</si>
  <si>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</si>
  <si>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</si>
  <si>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</si>
  <si>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</si>
  <si>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</si>
  <si>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</si>
  <si>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</si>
  <si>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</si>
  <si>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</si>
  <si>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</si>
  <si>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</si>
  <si>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</si>
  <si>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</si>
  <si>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</si>
  <si>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</si>
  <si>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</si>
  <si>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</si>
  <si>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</si>
  <si>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</si>
  <si>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</si>
  <si>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</si>
  <si>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</si>
  <si>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</si>
  <si>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</si>
  <si>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</si>
  <si>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</si>
  <si>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</si>
  <si>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</si>
  <si>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</si>
  <si>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</si>
  <si>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</si>
  <si>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</si>
  <si>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</si>
  <si>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</si>
  <si>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</si>
  <si>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</si>
  <si>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</si>
  <si>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</si>
  <si>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</si>
  <si>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</si>
  <si>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</si>
  <si>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</si>
  <si>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</si>
  <si>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</si>
  <si>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</si>
  <si>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</si>
  <si>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</si>
  <si>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</si>
  <si>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</si>
  <si>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</si>
  <si>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</si>
  <si>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</si>
  <si>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</si>
  <si>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</si>
  <si>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</si>
  <si>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</si>
  <si>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</si>
  <si>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</si>
  <si>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</si>
  <si>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</si>
  <si>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</si>
  <si>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</si>
  <si>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</si>
  <si>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</si>
  <si>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</si>
  <si>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</si>
  <si>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</si>
  <si>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</si>
  <si>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</si>
  <si>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</si>
  <si>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</si>
  <si>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</si>
  <si>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</si>
  <si>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</si>
  <si>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</si>
  <si>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</si>
  <si>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</si>
  <si>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</si>
  <si>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</si>
  <si>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</si>
  <si>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</si>
  <si>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</si>
  <si>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</si>
  <si>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</si>
  <si>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</si>
  <si>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</si>
  <si>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</si>
  <si>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</si>
  <si>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</si>
  <si>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</si>
  <si>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</si>
  <si>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</si>
  <si>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</si>
  <si>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</si>
  <si>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</si>
  <si>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</si>
  <si>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</si>
  <si>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</si>
  <si>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</si>
  <si>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</si>
  <si>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</si>
  <si>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</si>
  <si>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</si>
  <si>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</si>
  <si>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</si>
  <si>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</si>
  <si>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</si>
  <si>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</si>
  <si>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</si>
  <si>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</si>
  <si>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</si>
  <si>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</si>
  <si>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</si>
  <si>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</si>
  <si>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</si>
  <si>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</si>
  <si>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</si>
  <si>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</si>
  <si>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</si>
  <si>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</si>
  <si>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</si>
  <si>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</si>
  <si>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</si>
  <si>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</si>
  <si>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</si>
  <si>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</si>
  <si>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</si>
  <si>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</si>
  <si>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</si>
  <si>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</si>
  <si>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</si>
  <si>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</si>
  <si>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</si>
  <si>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</si>
  <si>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</si>
  <si>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</si>
  <si>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</si>
  <si>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</si>
  <si>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</si>
  <si>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</si>
  <si>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</si>
  <si>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</si>
  <si>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</si>
  <si>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</si>
  <si>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</si>
  <si>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</si>
  <si>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</si>
  <si>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</si>
  <si>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</si>
  <si>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</si>
  <si>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</si>
  <si>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</si>
  <si>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</si>
  <si>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</si>
  <si>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</si>
  <si>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</si>
  <si>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</si>
  <si>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</si>
  <si>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</si>
  <si>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</si>
  <si>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</si>
  <si>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</si>
  <si>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</si>
  <si>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</si>
  <si>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</si>
  <si>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</si>
  <si>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</si>
  <si>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</si>
  <si>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</si>
  <si>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</si>
  <si>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</si>
  <si>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</si>
  <si>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</si>
  <si>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</si>
  <si>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</si>
  <si>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</si>
  <si>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</si>
  <si>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</si>
  <si>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</si>
  <si>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</si>
  <si>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</si>
  <si>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</si>
  <si>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</si>
  <si>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</si>
  <si>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</si>
  <si>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</si>
  <si>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</si>
  <si>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</si>
  <si>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</si>
  <si>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</si>
  <si>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</si>
  <si>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</si>
  <si>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</si>
  <si>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</si>
  <si>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</si>
  <si>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</si>
  <si>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</si>
  <si>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</si>
  <si>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</si>
  <si>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</si>
  <si>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</si>
  <si>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</si>
  <si>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</si>
  <si>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</si>
  <si>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</si>
  <si>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</si>
  <si>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</si>
  <si>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</si>
  <si>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</si>
  <si>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</si>
  <si>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</si>
  <si>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</si>
  <si>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</si>
  <si>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</si>
  <si>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</si>
  <si>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</si>
  <si>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</si>
  <si>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</si>
  <si>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</si>
  <si>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</si>
  <si>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</si>
  <si>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</si>
  <si>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</si>
  <si>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</si>
  <si>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</si>
  <si>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</si>
  <si>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</si>
  <si>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</si>
  <si>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</si>
  <si>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</si>
  <si>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</si>
  <si>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</si>
  <si>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</si>
  <si>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</si>
  <si>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</si>
  <si>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</si>
  <si>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</si>
  <si>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</si>
  <si>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</si>
  <si>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</si>
  <si>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</si>
  <si>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</si>
  <si>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</si>
  <si>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</si>
  <si>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</si>
  <si>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</si>
  <si>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</si>
  <si>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</si>
  <si>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</si>
  <si>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</si>
  <si>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</si>
  <si>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</si>
  <si>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</si>
  <si>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</si>
  <si>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</si>
  <si>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</si>
  <si>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</si>
  <si>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</si>
  <si>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</si>
  <si>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</si>
  <si>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</si>
  <si>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</si>
  <si>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</si>
  <si>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</si>
  <si>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</si>
  <si>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</si>
  <si>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</si>
  <si>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</si>
  <si>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</si>
  <si>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</si>
  <si>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</si>
  <si>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</si>
  <si>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</si>
  <si>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</si>
  <si>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</si>
  <si>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</si>
  <si>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</si>
  <si>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</si>
  <si>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</si>
  <si>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</si>
  <si>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</si>
  <si>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</si>
  <si>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</si>
  <si>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</si>
  <si>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</si>
  <si>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</si>
  <si>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</si>
  <si>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</si>
  <si>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</si>
  <si>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</si>
  <si>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</si>
  <si>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</si>
  <si>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</si>
  <si>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</si>
  <si>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</si>
  <si>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</si>
  <si>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</si>
  <si>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</si>
  <si>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</si>
  <si>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</si>
  <si>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</si>
  <si>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</si>
  <si>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</si>
  <si>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</si>
  <si>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</si>
  <si>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</si>
  <si>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</si>
  <si>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</si>
  <si>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</si>
  <si>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</si>
  <si>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</si>
  <si>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</si>
  <si>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</si>
  <si>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</si>
  <si>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</si>
  <si>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</si>
  <si>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</si>
  <si>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</si>
  <si>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</si>
  <si>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</si>
  <si>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</si>
  <si>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</si>
  <si>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</si>
  <si>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</si>
  <si>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</si>
  <si>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</si>
  <si>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</si>
  <si>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</si>
  <si>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</si>
  <si>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</si>
  <si>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</si>
  <si>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</si>
  <si>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</si>
  <si>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</si>
  <si>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</si>
  <si>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</si>
  <si>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</si>
  <si>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</si>
  <si>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</si>
  <si>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</si>
  <si>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</si>
  <si>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</si>
  <si>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</si>
  <si>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</si>
  <si>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</si>
  <si>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</si>
  <si>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</si>
  <si>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</si>
  <si>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</si>
  <si>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</si>
  <si>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</si>
  <si>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</si>
  <si>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</si>
  <si>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</si>
  <si>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</si>
  <si>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</si>
  <si>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</si>
  <si>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</si>
  <si>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</si>
  <si>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</si>
  <si>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</si>
  <si>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</si>
  <si>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</si>
  <si>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</si>
  <si>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</si>
  <si>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</si>
  <si>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</si>
  <si>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</si>
  <si>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</si>
  <si>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</si>
  <si>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</si>
  <si>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</si>
  <si>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</si>
  <si>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</si>
  <si>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</si>
  <si>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</si>
  <si>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</si>
  <si>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</si>
  <si>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</si>
  <si>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</si>
  <si>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</si>
  <si>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</si>
  <si>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</si>
  <si>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</si>
  <si>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</si>
  <si>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</si>
  <si>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</si>
  <si>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</si>
  <si>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</si>
  <si>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</si>
  <si>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</si>
  <si>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</si>
  <si>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</si>
  <si>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</si>
  <si>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</si>
  <si>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</si>
  <si>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</si>
  <si>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</si>
  <si>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</si>
  <si>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</si>
  <si>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</si>
  <si>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</si>
  <si>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</si>
  <si>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</si>
  <si>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</si>
  <si>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</si>
  <si>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</si>
  <si>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</si>
  <si>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</si>
  <si>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</si>
  <si>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</si>
  <si>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</si>
  <si>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</si>
  <si>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</si>
  <si>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</si>
  <si>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</si>
  <si>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</si>
  <si>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</si>
  <si>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</si>
  <si>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</si>
  <si>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</si>
  <si>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</si>
  <si>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</si>
  <si>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</si>
  <si>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</si>
  <si>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</si>
  <si>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</si>
  <si>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</si>
  <si>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</si>
  <si>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</si>
  <si>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</si>
  <si>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</si>
  <si>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</si>
  <si>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</si>
  <si>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</si>
  <si>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</si>
  <si>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</si>
  <si>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</si>
  <si>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</si>
  <si>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</si>
  <si>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</si>
  <si>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</si>
  <si>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</si>
  <si>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</si>
  <si>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</si>
  <si>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</si>
  <si>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</si>
  <si>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</si>
  <si>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</si>
  <si>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</si>
  <si>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</si>
  <si>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</si>
  <si>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</si>
  <si>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</si>
  <si>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</si>
  <si>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</si>
  <si>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</si>
  <si>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</si>
  <si>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</si>
  <si>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</si>
  <si>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</si>
  <si>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</si>
  <si>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</si>
  <si>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</si>
  <si>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</si>
  <si>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</si>
  <si>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</si>
  <si>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</si>
  <si>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</si>
  <si>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</si>
  <si>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</si>
  <si>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</si>
  <si>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</si>
  <si>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</si>
  <si>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</si>
  <si>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</si>
  <si>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</si>
  <si>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</si>
  <si>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</si>
  <si>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</si>
  <si>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</si>
  <si>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</si>
  <si>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</si>
  <si>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</si>
  <si>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</si>
  <si>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</si>
  <si>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</si>
  <si>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</si>
  <si>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</si>
  <si>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</si>
  <si>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</si>
  <si>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</si>
  <si>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</si>
  <si>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</si>
  <si>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</si>
  <si>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</si>
  <si>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</si>
  <si>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</si>
  <si>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</si>
  <si>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</si>
  <si>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</si>
  <si>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</si>
  <si>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</si>
  <si>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</si>
  <si>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</si>
  <si>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</si>
  <si>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</si>
  <si>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</si>
  <si>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</si>
  <si>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</si>
  <si>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</si>
  <si>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</si>
  <si>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</si>
  <si>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</si>
  <si>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</si>
  <si>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</si>
  <si>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</si>
  <si>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</si>
  <si>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</si>
  <si>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</si>
  <si>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</si>
  <si>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</si>
  <si>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</si>
  <si>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</si>
  <si>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</si>
  <si>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</si>
  <si>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</si>
  <si>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</si>
  <si>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</si>
  <si>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</si>
  <si>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</si>
  <si>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</si>
  <si>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</si>
  <si>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</si>
  <si>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</si>
  <si>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</si>
  <si>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</si>
  <si>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</si>
  <si>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</si>
  <si>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</si>
  <si>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</si>
  <si>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</si>
  <si>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</si>
  <si>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</si>
  <si>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</si>
  <si>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</si>
  <si>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</si>
  <si>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</si>
  <si>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</si>
  <si>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</si>
  <si>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</si>
  <si>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</si>
  <si>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</si>
  <si>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</si>
  <si>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</si>
  <si>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</si>
  <si>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</si>
  <si>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</si>
  <si>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</si>
  <si>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</si>
  <si>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</si>
  <si>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</si>
  <si>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</si>
  <si>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</si>
  <si>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</si>
  <si>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</si>
  <si>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</si>
  <si>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</si>
  <si>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</si>
  <si>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</si>
  <si>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</si>
  <si>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</si>
  <si>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</si>
  <si>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</si>
  <si>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</si>
  <si>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</si>
  <si>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</si>
  <si>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</si>
  <si>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</si>
  <si>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</si>
  <si>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</si>
  <si>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</si>
  <si>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</si>
  <si>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</si>
  <si>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</si>
  <si>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</si>
  <si>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</si>
  <si>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</si>
  <si>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</si>
  <si>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</si>
  <si>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</si>
  <si>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</si>
  <si>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</si>
  <si>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</si>
  <si>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</si>
  <si>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</si>
  <si>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</si>
  <si>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</si>
  <si>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</si>
  <si>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</si>
  <si>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</si>
  <si>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</si>
  <si>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</si>
  <si>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</si>
  <si>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</si>
  <si>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</si>
  <si>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</si>
  <si>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</si>
  <si>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</si>
  <si>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</si>
  <si>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</si>
  <si>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</si>
  <si>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</si>
  <si>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</si>
  <si>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</si>
  <si>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</si>
  <si>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</si>
  <si>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</si>
  <si>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</si>
  <si>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</si>
  <si>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</si>
  <si>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</si>
  <si>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</si>
  <si>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</si>
  <si>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</si>
  <si>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</si>
  <si>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</si>
  <si>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</si>
  <si>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</si>
  <si>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</si>
  <si>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</si>
  <si>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</si>
  <si>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</si>
  <si>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</si>
  <si>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</si>
  <si>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</si>
  <si>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</si>
  <si>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</si>
  <si>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</si>
  <si>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</si>
  <si>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</si>
  <si>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</si>
  <si>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</si>
  <si>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</si>
  <si>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</si>
  <si>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</si>
  <si>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</si>
  <si>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</si>
  <si>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</si>
  <si>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</si>
  <si>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</si>
  <si>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</si>
  <si>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</si>
  <si>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</si>
  <si>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</si>
  <si>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</si>
  <si>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</si>
  <si>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</si>
  <si>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</si>
  <si>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</si>
  <si>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</si>
  <si>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</si>
  <si>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</si>
  <si>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</si>
  <si>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</si>
  <si>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</si>
  <si>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</si>
  <si>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</si>
  <si>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</si>
  <si>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</si>
  <si>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</si>
  <si>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</si>
  <si>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</si>
  <si>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</si>
  <si>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</si>
  <si>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</si>
  <si>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</si>
  <si>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</si>
  <si>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</si>
  <si>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</si>
  <si>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</si>
  <si>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</si>
  <si>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</si>
  <si>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</si>
  <si>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</si>
  <si>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</si>
  <si>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</si>
  <si>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</si>
  <si>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</si>
  <si>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</si>
  <si>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</si>
  <si>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</si>
  <si>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</si>
  <si>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</si>
  <si>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</si>
  <si>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</si>
  <si>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</si>
  <si>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</si>
  <si>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</si>
  <si>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</si>
  <si>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</si>
  <si>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</si>
  <si>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</si>
  <si>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</si>
  <si>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</si>
  <si>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</si>
  <si>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</si>
  <si>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</si>
  <si>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</si>
  <si>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</si>
  <si>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</si>
  <si>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</si>
  <si>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</si>
  <si>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</si>
  <si>
    <t>$HBI</t>
  </si>
  <si>
    <t>Hanesbrands Inc.</t>
  </si>
  <si>
    <t>Multinational Fashion Brands</t>
  </si>
  <si>
    <t>Sports &amp; Footwear Retail</t>
  </si>
  <si>
    <t>Budget Footwear Retail</t>
  </si>
  <si>
    <t>Casual Footwear</t>
  </si>
  <si>
    <t>Athletic &amp; Casual Footwear</t>
  </si>
  <si>
    <t>Casual Fashion</t>
  </si>
  <si>
    <t>Fast-Fashion Retailer</t>
  </si>
  <si>
    <t>Casual &amp; Workwear Fashion Brands</t>
  </si>
  <si>
    <t>$GCO</t>
  </si>
  <si>
    <t>Genesco, Inc.</t>
  </si>
  <si>
    <t>Casual Footwear Retailer</t>
  </si>
  <si>
    <t>Schuh, Johnston &amp; Murphy, Dockers, Journeys</t>
  </si>
  <si>
    <t>Nike, Converse, Jordan</t>
  </si>
  <si>
    <t>Vans, North Face, Timberland, Dickies</t>
  </si>
  <si>
    <t>Owned Brands / Companies</t>
  </si>
  <si>
    <t>Sports Direct, Game, House of Fraser</t>
  </si>
  <si>
    <t>Abercrombie &amp; Fitch, Hollister</t>
  </si>
  <si>
    <t>American Eagle Outfitters, Aerie</t>
  </si>
  <si>
    <t>Under Armour, MyFitnessPal</t>
  </si>
  <si>
    <t>UNIQLO, GU, PLST, Theory</t>
  </si>
  <si>
    <t>ASOS, TopShop/TopMan &amp; more</t>
  </si>
  <si>
    <t>boohoo, PrettyLittleThing, Debehnhams &amp; more</t>
  </si>
  <si>
    <t>Made.com, JV to save £JOUL</t>
  </si>
  <si>
    <t>Go Outdoors, Shoe Palace, Blacks &amp; more</t>
  </si>
  <si>
    <t>Anthrapologie, Free People, BHLDN.&amp; more</t>
  </si>
  <si>
    <t>Ted Baker</t>
  </si>
  <si>
    <t>Superdry</t>
  </si>
  <si>
    <t>Joules, Little Joules, Baby Joule</t>
  </si>
  <si>
    <t>Rescued in Dec 22 in Joint Venture by £NXT &amp; founder Tom Joule</t>
  </si>
  <si>
    <t>Acquired by Authentic Brands Group for £211m in October 22</t>
  </si>
  <si>
    <t>Hanes, Champion, Playtex &amp; more</t>
  </si>
  <si>
    <t>Adidas, Reebok &amp; Taylor Made</t>
  </si>
  <si>
    <t>Adidas AG</t>
  </si>
  <si>
    <t>Puma</t>
  </si>
  <si>
    <t>Sub-Sector / Notes</t>
  </si>
  <si>
    <t>Key Notes</t>
  </si>
  <si>
    <t>Foot Locker, Champs Sports &amp; more</t>
  </si>
  <si>
    <t>Crocs</t>
  </si>
  <si>
    <t>Skechers, Mark Nason</t>
  </si>
  <si>
    <t>Dr. Martens, Griggs</t>
  </si>
  <si>
    <t>Mizuno Corporation</t>
  </si>
  <si>
    <t>Osaka, Japan</t>
  </si>
  <si>
    <t xml:space="preserve">  </t>
  </si>
  <si>
    <t>Sold for £1.2m to Baaj Capital to avoid administration in March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</si>
</sst>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£&quot;#,##0.00;[Red]\-&quot;£&quot;#,##0.00"/>
    <numFmt numFmtId="164" formatCode="[$€-2]\ #,##0.00;[Red]\-[$€-2]\ #,##0.00"/>
    <numFmt numFmtId="165" formatCode="#,##0.0"/>
    <numFmt numFmtId="166" formatCode="0\x"/>
    <numFmt numFmtId="167" formatCode="0.0\x"/>
    <numFmt numFmtId="168" formatCode="0.#\x"/>
    <numFmt numFmtId="169" formatCode="0.0"/>
    <numFmt numFmtId="170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2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8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8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5" fontId="1" fillId="0" borderId="0" xfId="0" applyNumberFormat="1" applyFont="1" applyAlignment="1">
      <alignment horizontal="right"/>
    </xf>
    <xf numFmtId="166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69" fontId="1" fillId="0" borderId="0" xfId="0" applyNumberFormat="1" applyFont="1"/>
    <xf numFmtId="165" fontId="1" fillId="0" borderId="0" xfId="0" applyNumberFormat="1" applyFont="1"/>
    <xf numFmtId="3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8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8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5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5" fontId="1" fillId="12" borderId="0" xfId="0" applyNumberFormat="1" applyFont="1" applyFill="1"/>
    <xf numFmtId="0" fontId="4" fillId="0" borderId="0" xfId="1" applyFont="1" applyFill="1"/>
    <xf numFmtId="169" fontId="1" fillId="12" borderId="0" xfId="0" applyNumberFormat="1" applyFont="1" applyFill="1" applyAlignment="1">
      <alignment horizontal="right"/>
    </xf>
    <xf numFmtId="167" fontId="11" fillId="0" borderId="0" xfId="0" applyNumberFormat="1" applyFont="1" applyAlignment="1">
      <alignment horizontal="center"/>
    </xf>
    <xf numFmtId="170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7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5" fontId="1" fillId="6" borderId="0" xfId="0" applyNumberFormat="1" applyFont="1" applyFill="1" applyAlignment="1">
      <alignment horizontal="right"/>
    </xf>
    <xf numFmtId="169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5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6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8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4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15" borderId="0" xfId="0" applyFont="1" applyFill="1" applyAlignment="1">
      <alignment horizontal="center"/>
    </xf>
    <xf numFmtId="17" fontId="1" fillId="0" borderId="0" xfId="0" applyNumberFormat="1" applyFont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2" fontId="1" fillId="12" borderId="0" xfId="0" applyNumberFormat="1" applyFont="1" applyFill="1" applyAlignment="1">
      <alignment horizontal="right"/>
    </xf>
    <xf numFmtId="165" fontId="1" fillId="12" borderId="0" xfId="0" applyNumberFormat="1" applyFont="1" applyFill="1" applyAlignment="1">
      <alignment horizontal="right"/>
    </xf>
    <xf numFmtId="2" fontId="1" fillId="1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microsoft.com/office/2017/06/relationships/rdRichValueTypes" Target="richData/rdRichValueTyp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styles" Target="styles.xml"/><Relationship Id="rId30" Type="http://schemas.openxmlformats.org/officeDocument/2006/relationships/calcChain" Target="calcChain.xml"/><Relationship Id="rId8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$FL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$GCO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HO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23.74</v>
          </cell>
        </row>
        <row r="8">
          <cell r="C8">
            <v>9204.923859999999</v>
          </cell>
        </row>
        <row r="11">
          <cell r="C11">
            <v>-4947.7619999999997</v>
          </cell>
        </row>
        <row r="12">
          <cell r="C12">
            <v>14152.685859999998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1282</v>
          </cell>
        </row>
        <row r="26">
          <cell r="C26">
            <v>2591.915</v>
          </cell>
        </row>
        <row r="28">
          <cell r="C28" t="str">
            <v>FQ323</v>
          </cell>
          <cell r="D28">
            <v>44964</v>
          </cell>
        </row>
        <row r="33">
          <cell r="C33">
            <v>10.20453937231281</v>
          </cell>
        </row>
        <row r="34">
          <cell r="C34">
            <v>22.182830105046776</v>
          </cell>
        </row>
        <row r="36">
          <cell r="C36">
            <v>2.7733158888663931</v>
          </cell>
        </row>
      </sheetData>
      <sheetData sheetId="1">
        <row r="22">
          <cell r="Z22">
            <v>679.44900000000018</v>
          </cell>
          <cell r="AA22">
            <v>407.84900000000141</v>
          </cell>
        </row>
        <row r="26">
          <cell r="AA26">
            <v>-0.11915424773438776</v>
          </cell>
        </row>
        <row r="35">
          <cell r="AA35">
            <v>0.5269104212668313</v>
          </cell>
        </row>
        <row r="36">
          <cell r="AA36">
            <v>6.5766225050872554E-2</v>
          </cell>
        </row>
        <row r="37">
          <cell r="AA37">
            <v>4.4145235311945419E-2</v>
          </cell>
        </row>
        <row r="38">
          <cell r="AA38">
            <v>0.22249486243597147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10.79</v>
          </cell>
        </row>
        <row r="8">
          <cell r="C8">
            <v>4842.9080699999995</v>
          </cell>
        </row>
        <row r="11">
          <cell r="C11">
            <v>175.6160000000001</v>
          </cell>
        </row>
        <row r="12">
          <cell r="C12">
            <v>4667.2920699999995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438</v>
          </cell>
        </row>
        <row r="27">
          <cell r="C27">
            <v>1217.78</v>
          </cell>
        </row>
        <row r="29">
          <cell r="C29" t="str">
            <v>FQ323</v>
          </cell>
          <cell r="D29">
            <v>44965</v>
          </cell>
        </row>
        <row r="34">
          <cell r="C34">
            <v>29.801244269350146</v>
          </cell>
        </row>
        <row r="35">
          <cell r="C35">
            <v>30.600980324142533</v>
          </cell>
        </row>
        <row r="36">
          <cell r="C36">
            <v>6.0923322305172299E-2</v>
          </cell>
        </row>
        <row r="37">
          <cell r="C37">
            <v>2.6435058859106055</v>
          </cell>
        </row>
        <row r="41">
          <cell r="C41">
            <v>13.949864355940662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1.23</v>
          </cell>
        </row>
        <row r="8">
          <cell r="C8">
            <v>100.71125855999999</v>
          </cell>
        </row>
        <row r="11">
          <cell r="C11">
            <v>-32.79999999999999</v>
          </cell>
        </row>
        <row r="12">
          <cell r="C12">
            <v>133.51125855999999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219</v>
          </cell>
        </row>
        <row r="27">
          <cell r="C27">
            <v>172.6</v>
          </cell>
        </row>
        <row r="29">
          <cell r="C29" t="str">
            <v>H123</v>
          </cell>
          <cell r="D29">
            <v>44953</v>
          </cell>
        </row>
        <row r="34">
          <cell r="C34">
            <v>16.688907319999903</v>
          </cell>
        </row>
        <row r="35">
          <cell r="C35">
            <v>12.707683547191001</v>
          </cell>
        </row>
        <row r="37">
          <cell r="C37">
            <v>1.1612268473317857</v>
          </cell>
        </row>
        <row r="38">
          <cell r="C38">
            <v>1.4467338886453514E-2</v>
          </cell>
        </row>
        <row r="39">
          <cell r="C39">
            <v>-2.7948662393351822</v>
          </cell>
        </row>
        <row r="42">
          <cell r="C42">
            <v>3.7508794583966352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U21">
            <v>9.6205718395971918E-2</v>
          </cell>
        </row>
        <row r="33">
          <cell r="L33">
            <v>0.5205431754874652</v>
          </cell>
        </row>
        <row r="34">
          <cell r="L34">
            <v>-5.2576601671309189E-2</v>
          </cell>
        </row>
        <row r="35">
          <cell r="L35">
            <v>-4.247910863509749E-2</v>
          </cell>
        </row>
        <row r="36">
          <cell r="L36">
            <v>0.31073446327683618</v>
          </cell>
        </row>
        <row r="79">
          <cell r="L79">
            <v>8.2810539523211935E-2</v>
          </cell>
        </row>
        <row r="80">
          <cell r="L80">
            <v>0.30067822155237378</v>
          </cell>
        </row>
        <row r="82">
          <cell r="L82">
            <v>0.2785668173014848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1.5900000000000001E-2</v>
          </cell>
        </row>
        <row r="8">
          <cell r="C8">
            <v>0.83474996820000003</v>
          </cell>
          <cell r="Y8">
            <v>4.2661870503597124</v>
          </cell>
        </row>
        <row r="9">
          <cell r="Y9">
            <v>2.8633093525179856</v>
          </cell>
        </row>
        <row r="10">
          <cell r="Y10">
            <v>3.1970802919708028</v>
          </cell>
        </row>
        <row r="11">
          <cell r="C11">
            <v>4.2919999999999998</v>
          </cell>
          <cell r="Y11">
            <v>3.6590909090909092</v>
          </cell>
        </row>
        <row r="12">
          <cell r="C12">
            <v>-3.4572500317999997</v>
          </cell>
          <cell r="Y12">
            <v>4.2666666666666666</v>
          </cell>
        </row>
        <row r="13">
          <cell r="Y13">
            <v>3.9398496240601504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0.10867725142559567</v>
          </cell>
        </row>
      </sheetData>
      <sheetData sheetId="1">
        <row r="20">
          <cell r="Q20">
            <v>-2.1569999999999996</v>
          </cell>
          <cell r="R20">
            <v>0.62499999999999734</v>
          </cell>
          <cell r="S20">
            <v>-1.329000000000002</v>
          </cell>
        </row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43.98</v>
          </cell>
        </row>
        <row r="8">
          <cell r="C8">
            <v>4104.2323794599997</v>
          </cell>
        </row>
        <row r="11">
          <cell r="C11">
            <v>-103</v>
          </cell>
        </row>
        <row r="12">
          <cell r="C12">
            <v>4207.2323794599997</v>
          </cell>
        </row>
        <row r="23">
          <cell r="C23" t="str">
            <v>NYC, NY</v>
          </cell>
        </row>
        <row r="24">
          <cell r="C24">
            <v>1879</v>
          </cell>
        </row>
        <row r="27">
          <cell r="C27">
            <v>2794</v>
          </cell>
        </row>
        <row r="28">
          <cell r="C28">
            <v>1685</v>
          </cell>
        </row>
        <row r="30">
          <cell r="C30" t="str">
            <v>Q322</v>
          </cell>
          <cell r="D30">
            <v>45248</v>
          </cell>
        </row>
        <row r="35">
          <cell r="C35">
            <v>1.2604271248849341</v>
          </cell>
        </row>
        <row r="38">
          <cell r="C38">
            <v>10.005765692083539</v>
          </cell>
        </row>
        <row r="39">
          <cell r="C39">
            <v>9.9227178760849046</v>
          </cell>
        </row>
      </sheetData>
      <sheetData sheetId="1">
        <row r="17">
          <cell r="AF17">
            <v>491</v>
          </cell>
          <cell r="AG17">
            <v>323</v>
          </cell>
          <cell r="AH17">
            <v>892</v>
          </cell>
        </row>
        <row r="21">
          <cell r="AH21">
            <v>0.18680445151033376</v>
          </cell>
        </row>
        <row r="26">
          <cell r="U26">
            <v>0.32029452369995398</v>
          </cell>
        </row>
        <row r="27">
          <cell r="U27">
            <v>7.2250345144960884E-2</v>
          </cell>
        </row>
        <row r="28">
          <cell r="U28">
            <v>4.4178554993097099E-2</v>
          </cell>
        </row>
        <row r="29">
          <cell r="U29">
            <v>0.32867132867132864</v>
          </cell>
        </row>
        <row r="73">
          <cell r="U73">
            <v>0.29515757109915453</v>
          </cell>
        </row>
        <row r="74">
          <cell r="U74">
            <v>2.4939172749391725E-2</v>
          </cell>
        </row>
        <row r="75">
          <cell r="U75">
            <v>0.19248343614347727</v>
          </cell>
        </row>
        <row r="84">
          <cell r="AH84">
            <v>4.844618834080717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47.76</v>
          </cell>
        </row>
        <row r="8">
          <cell r="C8">
            <v>579.71087999999997</v>
          </cell>
        </row>
        <row r="11">
          <cell r="C11">
            <v>-57.274999999999991</v>
          </cell>
        </row>
        <row r="12">
          <cell r="C12">
            <v>636.98587999999995</v>
          </cell>
        </row>
        <row r="23">
          <cell r="C23" t="str">
            <v>Nashville, TN</v>
          </cell>
        </row>
        <row r="24">
          <cell r="C24">
            <v>1924</v>
          </cell>
        </row>
        <row r="26">
          <cell r="C26">
            <v>1404</v>
          </cell>
        </row>
        <row r="27">
          <cell r="C27">
            <v>563.49</v>
          </cell>
        </row>
        <row r="29">
          <cell r="C29" t="str">
            <v>FQ323</v>
          </cell>
          <cell r="D29">
            <v>37591</v>
          </cell>
        </row>
        <row r="34">
          <cell r="C34">
            <v>1.0364139356352007</v>
          </cell>
        </row>
        <row r="37">
          <cell r="C37">
            <v>6.6517157789899475</v>
          </cell>
        </row>
        <row r="38">
          <cell r="C38">
            <v>6.6976413685782017</v>
          </cell>
        </row>
      </sheetData>
      <sheetData sheetId="1">
        <row r="20">
          <cell r="AE20">
            <v>114.88199999999999</v>
          </cell>
        </row>
        <row r="31">
          <cell r="V31">
            <v>0.48660622602635362</v>
          </cell>
        </row>
        <row r="32">
          <cell r="V32">
            <v>4.3182375270790468E-2</v>
          </cell>
        </row>
        <row r="33">
          <cell r="V33">
            <v>3.3746944291705099E-2</v>
          </cell>
        </row>
        <row r="34">
          <cell r="V34">
            <v>0.18684556276625364</v>
          </cell>
        </row>
        <row r="81">
          <cell r="V81">
            <v>0.66124210638034442</v>
          </cell>
        </row>
        <row r="82">
          <cell r="V82">
            <v>0.11090301161589489</v>
          </cell>
        </row>
        <row r="83">
          <cell r="V83">
            <v>0.23601398601398599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2.4491000000000001</v>
          </cell>
        </row>
        <row r="7">
          <cell r="W7">
            <v>4.433098591549296</v>
          </cell>
        </row>
        <row r="8">
          <cell r="C8">
            <v>122.455</v>
          </cell>
        </row>
        <row r="11">
          <cell r="C11">
            <v>13.872</v>
          </cell>
        </row>
        <row r="12">
          <cell r="C12">
            <v>108.583</v>
          </cell>
        </row>
        <row r="23">
          <cell r="C23" t="str">
            <v>Leicester, UK</v>
          </cell>
        </row>
        <row r="24">
          <cell r="C24">
            <v>1917</v>
          </cell>
        </row>
        <row r="25">
          <cell r="C25">
            <v>388</v>
          </cell>
        </row>
        <row r="27">
          <cell r="C27">
            <v>31.096</v>
          </cell>
        </row>
        <row r="29">
          <cell r="C29" t="str">
            <v>H122</v>
          </cell>
          <cell r="D29">
            <v>45063</v>
          </cell>
        </row>
        <row r="34">
          <cell r="C34">
            <v>4.1642862000952157</v>
          </cell>
        </row>
        <row r="37">
          <cell r="C37">
            <v>10.209688177422045</v>
          </cell>
        </row>
        <row r="38">
          <cell r="C38">
            <v>9.0531098882774721</v>
          </cell>
        </row>
      </sheetData>
      <sheetData sheetId="1">
        <row r="16">
          <cell r="R16">
            <v>5.7139999999999933</v>
          </cell>
          <cell r="S16">
            <v>-11.902999999999997</v>
          </cell>
          <cell r="T16">
            <v>7.0139999999999958</v>
          </cell>
        </row>
        <row r="21">
          <cell r="R21">
            <v>8.9157301621889395E-3</v>
          </cell>
          <cell r="S21">
            <v>-0.24362684900059861</v>
          </cell>
          <cell r="T21">
            <v>-2.7951830820442503E-2</v>
          </cell>
        </row>
        <row r="26">
          <cell r="K26">
            <v>0.19490724836825837</v>
          </cell>
        </row>
        <row r="27">
          <cell r="K27">
            <v>5.2401809229359962E-2</v>
          </cell>
        </row>
        <row r="28">
          <cell r="K28">
            <v>4.1008244589488214E-2</v>
          </cell>
        </row>
        <row r="29">
          <cell r="K29">
            <v>6.4337034617896707E-2</v>
          </cell>
        </row>
        <row r="73">
          <cell r="K73">
            <v>9.3658776773467567E-2</v>
          </cell>
        </row>
        <row r="74">
          <cell r="K74">
            <v>0.23735625323305887</v>
          </cell>
        </row>
        <row r="75">
          <cell r="K75">
            <v>0.20930060375174159</v>
          </cell>
        </row>
        <row r="84">
          <cell r="T84">
            <v>4.5587396635300852</v>
          </cell>
        </row>
      </sheetData>
      <sheetData sheetId="2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hyperlink" Target="&#163;SHOE.xlsx" TargetMode="External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23" Type="http://schemas.openxmlformats.org/officeDocument/2006/relationships/hyperlink" Target="$GCO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Relationship Id="rId22" Type="http://schemas.openxmlformats.org/officeDocument/2006/relationships/hyperlink" Target="$F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defaultColWidth="8.85546875" defaultRowHeight="15" x14ac:dyDescent="0.25"/>
  <cols>
    <col min="1" max="1" width="6.42578125" bestFit="1" customWidth="1"/>
    <col min="2" max="2" width="31" bestFit="1" customWidth="1"/>
    <col min="3" max="3" width="10" bestFit="1" customWidth="1"/>
    <col min="4" max="4" width="33.42578125" bestFit="1" customWidth="1"/>
    <col min="5" max="5" width="10.7109375" bestFit="1" customWidth="1"/>
    <col min="6" max="6" width="14.14062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2.2851562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5.75" thickBot="1" x14ac:dyDescent="0.3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5.75" thickBot="1" x14ac:dyDescent="0.3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5.75" thickBot="1" x14ac:dyDescent="0.3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5.75" thickBot="1" x14ac:dyDescent="0.3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5.75" thickBot="1" x14ac:dyDescent="0.3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5.75" thickBot="1" x14ac:dyDescent="0.3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5.75" thickBot="1" x14ac:dyDescent="0.3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5.75" thickBot="1" x14ac:dyDescent="0.3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5.75" thickBot="1" x14ac:dyDescent="0.3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5.75" thickBot="1" x14ac:dyDescent="0.3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5.75" thickBot="1" x14ac:dyDescent="0.3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5.75" thickBot="1" x14ac:dyDescent="0.3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5.75" thickBot="1" x14ac:dyDescent="0.3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5.75" thickBot="1" x14ac:dyDescent="0.3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5.75" thickBot="1" x14ac:dyDescent="0.3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5.75" thickBot="1" x14ac:dyDescent="0.3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5.75" thickBot="1" x14ac:dyDescent="0.3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5.75" thickBot="1" x14ac:dyDescent="0.3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5.75" thickBot="1" x14ac:dyDescent="0.3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5.75" thickBot="1" x14ac:dyDescent="0.3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5.75" thickBot="1" x14ac:dyDescent="0.3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5.75" thickBot="1" x14ac:dyDescent="0.3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5.75" thickBot="1" x14ac:dyDescent="0.3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5.75" thickBot="1" x14ac:dyDescent="0.3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5.75" thickBot="1" x14ac:dyDescent="0.3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5.75" thickBot="1" x14ac:dyDescent="0.3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5.75" thickBot="1" x14ac:dyDescent="0.3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5.75" thickBot="1" x14ac:dyDescent="0.3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5.75" thickBot="1" x14ac:dyDescent="0.3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5.75" thickBot="1" x14ac:dyDescent="0.3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5.75" thickBot="1" x14ac:dyDescent="0.3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5.75" thickBot="1" x14ac:dyDescent="0.3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5.75" thickBot="1" x14ac:dyDescent="0.3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5.75" thickBot="1" x14ac:dyDescent="0.3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5.75" thickBot="1" x14ac:dyDescent="0.3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5.75" thickBot="1" x14ac:dyDescent="0.3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5.75" thickBot="1" x14ac:dyDescent="0.3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5.75" thickBot="1" x14ac:dyDescent="0.3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5.75" thickBot="1" x14ac:dyDescent="0.3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5.75" thickBot="1" x14ac:dyDescent="0.3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5.75" thickBot="1" x14ac:dyDescent="0.3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5.75" thickBot="1" x14ac:dyDescent="0.3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5.75" thickBot="1" x14ac:dyDescent="0.3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topLeftCell="A10" workbookViewId="0">
      <selection activeCell="E42" sqref="E42"/>
    </sheetView>
  </sheetViews>
  <sheetFormatPr defaultColWidth="8.85546875" defaultRowHeight="15" x14ac:dyDescent="0.25"/>
  <cols>
    <col min="1" max="1" width="7.7109375" bestFit="1" customWidth="1"/>
    <col min="2" max="2" width="26.85546875" bestFit="1" customWidth="1"/>
    <col min="3" max="3" width="9.28515625" bestFit="1" customWidth="1"/>
    <col min="4" max="4" width="12.42578125" bestFit="1" customWidth="1"/>
    <col min="5" max="5" width="10.7109375" bestFit="1" customWidth="1"/>
    <col min="6" max="6" width="11.85546875" bestFit="1" customWidth="1"/>
    <col min="7" max="7" width="8.140625" bestFit="1" customWidth="1"/>
    <col min="8" max="8" width="10.42578125" bestFit="1" customWidth="1"/>
    <col min="9" max="9" width="11.7109375" bestFit="1" customWidth="1"/>
    <col min="10" max="10" width="15.42578125" bestFit="1" customWidth="1"/>
    <col min="11" max="11" width="22.140625" bestFit="1" customWidth="1"/>
    <col min="12" max="12" width="12.85546875" bestFit="1" customWidth="1"/>
    <col min="13" max="13" width="11.85546875" bestFit="1" customWidth="1"/>
    <col min="14" max="14" width="18.140625" bestFit="1" customWidth="1"/>
  </cols>
  <sheetData>
    <row r="1" spans="1:14" ht="15.75" thickBot="1" x14ac:dyDescent="0.3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5.75" thickBot="1" x14ac:dyDescent="0.3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5.75" thickBot="1" x14ac:dyDescent="0.3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5.75" thickBot="1" x14ac:dyDescent="0.3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5.75" thickBot="1" x14ac:dyDescent="0.3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5.75" thickBot="1" x14ac:dyDescent="0.3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5.75" thickBot="1" x14ac:dyDescent="0.3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5.75" thickBot="1" x14ac:dyDescent="0.3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5.75" thickBot="1" x14ac:dyDescent="0.3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5.75" thickBot="1" x14ac:dyDescent="0.3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5.75" thickBot="1" x14ac:dyDescent="0.3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5.75" thickBot="1" x14ac:dyDescent="0.3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5.75" thickBot="1" x14ac:dyDescent="0.3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5.75" thickBot="1" x14ac:dyDescent="0.3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5.75" thickBot="1" x14ac:dyDescent="0.3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5.75" thickBot="1" x14ac:dyDescent="0.3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5.75" thickBot="1" x14ac:dyDescent="0.3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5.75" thickBot="1" x14ac:dyDescent="0.3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5.75" thickBot="1" x14ac:dyDescent="0.3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5.75" thickBot="1" x14ac:dyDescent="0.3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5.75" thickBot="1" x14ac:dyDescent="0.3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5.75" thickBot="1" x14ac:dyDescent="0.3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5.75" thickBot="1" x14ac:dyDescent="0.3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5.75" thickBot="1" x14ac:dyDescent="0.3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5.75" thickBot="1" x14ac:dyDescent="0.3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5.75" thickBot="1" x14ac:dyDescent="0.3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5.75" thickBot="1" x14ac:dyDescent="0.3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5.75" thickBot="1" x14ac:dyDescent="0.3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5.75" thickBot="1" x14ac:dyDescent="0.3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5.75" thickBot="1" x14ac:dyDescent="0.3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5.75" thickBot="1" x14ac:dyDescent="0.3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5.75" thickBot="1" x14ac:dyDescent="0.3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5.75" thickBot="1" x14ac:dyDescent="0.3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5.75" thickBot="1" x14ac:dyDescent="0.3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5.75" thickBot="1" x14ac:dyDescent="0.3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5.75" thickBot="1" x14ac:dyDescent="0.3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5.75" thickBot="1" x14ac:dyDescent="0.3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5.75" thickBot="1" x14ac:dyDescent="0.3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workbookViewId="0">
      <selection activeCell="C66" sqref="C66:L76"/>
    </sheetView>
  </sheetViews>
  <sheetFormatPr defaultColWidth="11.42578125" defaultRowHeight="15" x14ac:dyDescent="0.25"/>
  <cols>
    <col min="1" max="1" width="13" style="151" bestFit="1" customWidth="1"/>
    <col min="2" max="2" width="46.28515625" bestFit="1" customWidth="1"/>
    <col min="6" max="11" width="11" bestFit="1" customWidth="1"/>
    <col min="12" max="12" width="11.140625" bestFit="1" customWidth="1"/>
    <col min="13" max="14" width="11" bestFit="1" customWidth="1"/>
  </cols>
  <sheetData>
    <row r="1" spans="1:14" x14ac:dyDescent="0.25">
      <c r="A1" s="149"/>
      <c r="B1" s="137" t="s">
        <v>16</v>
      </c>
      <c r="C1" s="137" t="s">
        <v>17</v>
      </c>
      <c r="D1" s="137" t="s">
        <v>18</v>
      </c>
      <c r="E1" s="137" t="s">
        <v>19</v>
      </c>
      <c r="F1" s="137" t="s">
        <v>20</v>
      </c>
      <c r="G1" s="137" t="s">
        <v>21</v>
      </c>
      <c r="H1" s="137" t="s">
        <v>22</v>
      </c>
      <c r="I1" s="137" t="s">
        <v>23</v>
      </c>
      <c r="J1" s="137" t="s">
        <v>24</v>
      </c>
      <c r="K1" s="137" t="s">
        <v>25</v>
      </c>
      <c r="L1" s="137" t="s">
        <v>26</v>
      </c>
      <c r="M1" s="137" t="s">
        <v>27</v>
      </c>
      <c r="N1" s="137" t="s">
        <v>28</v>
      </c>
    </row>
    <row r="2" spans="1:14" x14ac:dyDescent="0.25">
      <c r="A2" s="150" t="s">
        <v>589</v>
      </c>
      <c r="B2" s="138" t="s">
        <v>513</v>
      </c>
      <c r="C2" s="148" t="s">
        <v>31</v>
      </c>
      <c r="D2" s="138" t="s">
        <v>567</v>
      </c>
      <c r="E2" s="139" t="s">
        <v>590</v>
      </c>
      <c r="F2" s="139" t="s">
        <v>591</v>
      </c>
      <c r="G2" s="140">
        <v>35.64</v>
      </c>
      <c r="H2" s="140">
        <v>20.68</v>
      </c>
      <c r="I2" s="140">
        <v>1.64</v>
      </c>
      <c r="J2" s="138" t="s">
        <v>54</v>
      </c>
      <c r="K2" s="141">
        <v>0.83240000000000003</v>
      </c>
      <c r="L2" s="142">
        <v>45005</v>
      </c>
      <c r="M2" s="138" t="s">
        <v>592</v>
      </c>
      <c r="N2" s="143">
        <v>-4.0000000000000002E-4</v>
      </c>
    </row>
    <row r="3" spans="1:14" x14ac:dyDescent="0.25">
      <c r="A3" s="150" t="s">
        <v>589</v>
      </c>
      <c r="B3" s="138" t="s">
        <v>593</v>
      </c>
      <c r="C3" s="148" t="s">
        <v>573</v>
      </c>
      <c r="D3" s="138" t="s">
        <v>567</v>
      </c>
      <c r="E3" s="139" t="s">
        <v>594</v>
      </c>
      <c r="F3" s="139" t="s">
        <v>595</v>
      </c>
      <c r="G3" s="140">
        <v>30.07</v>
      </c>
      <c r="H3" s="140">
        <v>24.03</v>
      </c>
      <c r="I3" s="140">
        <v>1.64</v>
      </c>
      <c r="J3" s="140" t="s">
        <v>596</v>
      </c>
      <c r="K3" s="141">
        <v>0.83240000000000003</v>
      </c>
      <c r="L3" s="142">
        <v>44914</v>
      </c>
      <c r="M3" s="144">
        <v>117.58</v>
      </c>
      <c r="N3" s="143">
        <v>-8.3999999999999995E-3</v>
      </c>
    </row>
    <row r="4" spans="1:14" x14ac:dyDescent="0.25">
      <c r="A4" s="150" t="s">
        <v>597</v>
      </c>
      <c r="B4" s="138" t="s">
        <v>598</v>
      </c>
      <c r="C4" s="148" t="s">
        <v>599</v>
      </c>
      <c r="D4" s="138" t="s">
        <v>567</v>
      </c>
      <c r="E4" s="139" t="s">
        <v>600</v>
      </c>
      <c r="F4" s="139" t="s">
        <v>601</v>
      </c>
      <c r="G4" s="139">
        <v>19.149999999999999</v>
      </c>
      <c r="H4" s="145">
        <v>12.26</v>
      </c>
      <c r="I4" s="140">
        <v>1.3</v>
      </c>
      <c r="J4" s="140" t="s">
        <v>602</v>
      </c>
      <c r="K4" s="143">
        <v>3.5999999999999999E-3</v>
      </c>
      <c r="L4" s="138" t="s">
        <v>54</v>
      </c>
      <c r="M4" s="138" t="s">
        <v>603</v>
      </c>
      <c r="N4" s="141">
        <v>2.3099999999999999E-2</v>
      </c>
    </row>
    <row r="5" spans="1:14" x14ac:dyDescent="0.25">
      <c r="A5" s="150" t="s">
        <v>604</v>
      </c>
      <c r="B5" s="138" t="s">
        <v>598</v>
      </c>
      <c r="C5" s="148" t="s">
        <v>605</v>
      </c>
      <c r="D5" s="138" t="s">
        <v>567</v>
      </c>
      <c r="E5" s="139" t="s">
        <v>606</v>
      </c>
      <c r="F5" s="139" t="s">
        <v>601</v>
      </c>
      <c r="G5" s="140">
        <v>31.59</v>
      </c>
      <c r="H5" s="145">
        <v>11.63</v>
      </c>
      <c r="I5" s="140">
        <v>1.3</v>
      </c>
      <c r="J5" s="145" t="s">
        <v>607</v>
      </c>
      <c r="K5" s="146">
        <v>0.26879999999999998</v>
      </c>
      <c r="L5" s="142">
        <v>44972</v>
      </c>
      <c r="M5" s="144">
        <v>554</v>
      </c>
      <c r="N5" s="141">
        <v>1.95E-2</v>
      </c>
    </row>
    <row r="6" spans="1:14" x14ac:dyDescent="0.25">
      <c r="A6" s="150" t="s">
        <v>608</v>
      </c>
      <c r="B6" s="138" t="s">
        <v>609</v>
      </c>
      <c r="C6" s="148" t="s">
        <v>599</v>
      </c>
      <c r="D6" s="138" t="s">
        <v>567</v>
      </c>
      <c r="E6" s="139" t="s">
        <v>610</v>
      </c>
      <c r="F6" s="139" t="s">
        <v>611</v>
      </c>
      <c r="G6" s="139">
        <v>17.54</v>
      </c>
      <c r="H6" s="145">
        <v>12.12</v>
      </c>
      <c r="I6" s="140">
        <v>1.9</v>
      </c>
      <c r="J6" s="145" t="s">
        <v>612</v>
      </c>
      <c r="K6" s="143">
        <v>1.1000000000000001E-3</v>
      </c>
      <c r="L6" s="138" t="s">
        <v>54</v>
      </c>
      <c r="M6" s="138" t="s">
        <v>613</v>
      </c>
      <c r="N6" s="141">
        <v>2.1600000000000001E-2</v>
      </c>
    </row>
    <row r="7" spans="1:14" x14ac:dyDescent="0.25">
      <c r="A7" s="150" t="s">
        <v>614</v>
      </c>
      <c r="B7" s="138" t="s">
        <v>609</v>
      </c>
      <c r="C7" s="148" t="s">
        <v>599</v>
      </c>
      <c r="D7" s="138" t="s">
        <v>567</v>
      </c>
      <c r="E7" s="139" t="s">
        <v>615</v>
      </c>
      <c r="F7" s="139" t="s">
        <v>616</v>
      </c>
      <c r="G7" s="139">
        <v>17.59</v>
      </c>
      <c r="H7" s="140">
        <v>13.08</v>
      </c>
      <c r="I7" s="140">
        <v>1.82</v>
      </c>
      <c r="J7" s="140" t="s">
        <v>617</v>
      </c>
      <c r="K7" s="146">
        <v>0.47870000000000001</v>
      </c>
      <c r="L7" s="138" t="s">
        <v>54</v>
      </c>
      <c r="M7" s="138" t="s">
        <v>618</v>
      </c>
      <c r="N7" s="141">
        <v>3.3700000000000001E-2</v>
      </c>
    </row>
    <row r="8" spans="1:14" x14ac:dyDescent="0.25">
      <c r="A8" s="150" t="s">
        <v>619</v>
      </c>
      <c r="B8" s="138" t="s">
        <v>609</v>
      </c>
      <c r="C8" s="148" t="s">
        <v>573</v>
      </c>
      <c r="D8" s="138" t="s">
        <v>567</v>
      </c>
      <c r="E8" s="139" t="s">
        <v>620</v>
      </c>
      <c r="F8" s="139" t="s">
        <v>611</v>
      </c>
      <c r="G8" s="140">
        <v>65.37</v>
      </c>
      <c r="H8" s="145">
        <v>11.34</v>
      </c>
      <c r="I8" s="140">
        <v>1.9</v>
      </c>
      <c r="J8" s="139" t="s">
        <v>621</v>
      </c>
      <c r="K8" s="146">
        <v>0.4647</v>
      </c>
      <c r="L8" s="142">
        <v>44991</v>
      </c>
      <c r="M8" s="144">
        <v>146.44</v>
      </c>
      <c r="N8" s="141">
        <v>1.3100000000000001E-2</v>
      </c>
    </row>
    <row r="9" spans="1:14" x14ac:dyDescent="0.25">
      <c r="A9" s="150" t="s">
        <v>622</v>
      </c>
      <c r="B9" s="138" t="s">
        <v>623</v>
      </c>
      <c r="C9" s="148" t="s">
        <v>31</v>
      </c>
      <c r="D9" s="138" t="s">
        <v>567</v>
      </c>
      <c r="E9" s="139" t="s">
        <v>624</v>
      </c>
      <c r="F9" s="139" t="s">
        <v>625</v>
      </c>
      <c r="G9" s="145">
        <v>24.8</v>
      </c>
      <c r="H9" s="140">
        <v>15.99</v>
      </c>
      <c r="I9" s="145">
        <v>0.52</v>
      </c>
      <c r="J9" s="138" t="s">
        <v>54</v>
      </c>
      <c r="K9" s="141">
        <v>1</v>
      </c>
      <c r="L9" s="142">
        <v>44959</v>
      </c>
      <c r="M9" s="138" t="s">
        <v>626</v>
      </c>
      <c r="N9" s="141">
        <v>1.5299999999999999E-2</v>
      </c>
    </row>
    <row r="10" spans="1:14" x14ac:dyDescent="0.25">
      <c r="A10" s="150" t="s">
        <v>627</v>
      </c>
      <c r="B10" s="138" t="s">
        <v>628</v>
      </c>
      <c r="C10" s="148" t="s">
        <v>573</v>
      </c>
      <c r="D10" s="138" t="s">
        <v>567</v>
      </c>
      <c r="E10" s="139" t="s">
        <v>629</v>
      </c>
      <c r="F10" s="139" t="s">
        <v>630</v>
      </c>
      <c r="G10" s="145">
        <v>22.7</v>
      </c>
      <c r="H10" s="140">
        <v>13.12</v>
      </c>
      <c r="I10" s="140">
        <v>1.56</v>
      </c>
      <c r="J10" s="139" t="s">
        <v>631</v>
      </c>
      <c r="K10" s="141">
        <v>0.67789999999999995</v>
      </c>
      <c r="L10" s="142">
        <v>44978</v>
      </c>
      <c r="M10" s="144">
        <v>63.06</v>
      </c>
      <c r="N10" s="143">
        <v>-1.1599999999999999E-2</v>
      </c>
    </row>
    <row r="11" spans="1:14" x14ac:dyDescent="0.25">
      <c r="A11" s="150" t="s">
        <v>632</v>
      </c>
      <c r="B11" s="138" t="s">
        <v>628</v>
      </c>
      <c r="C11" s="148" t="s">
        <v>599</v>
      </c>
      <c r="D11" s="138" t="s">
        <v>567</v>
      </c>
      <c r="E11" s="139" t="s">
        <v>633</v>
      </c>
      <c r="F11" s="139" t="s">
        <v>630</v>
      </c>
      <c r="G11" s="139">
        <v>4.93</v>
      </c>
      <c r="H11" s="140">
        <v>12.95</v>
      </c>
      <c r="I11" s="140">
        <v>1.56</v>
      </c>
      <c r="J11" s="140">
        <v>266</v>
      </c>
      <c r="K11" s="146">
        <v>0.40179999999999999</v>
      </c>
      <c r="L11" s="138" t="s">
        <v>54</v>
      </c>
      <c r="M11" s="138" t="s">
        <v>634</v>
      </c>
      <c r="N11" s="141">
        <v>4.65E-2</v>
      </c>
    </row>
    <row r="12" spans="1:14" x14ac:dyDescent="0.25">
      <c r="A12" s="150" t="s">
        <v>635</v>
      </c>
      <c r="B12" s="138" t="s">
        <v>636</v>
      </c>
      <c r="C12" s="148" t="s">
        <v>31</v>
      </c>
      <c r="D12" s="138" t="s">
        <v>567</v>
      </c>
      <c r="E12" s="139" t="s">
        <v>637</v>
      </c>
      <c r="F12" s="139" t="s">
        <v>638</v>
      </c>
      <c r="G12" s="139">
        <v>10.33</v>
      </c>
      <c r="H12" s="139">
        <v>7.87</v>
      </c>
      <c r="I12" s="140">
        <v>0.9</v>
      </c>
      <c r="J12" s="139" t="s">
        <v>639</v>
      </c>
      <c r="K12" s="141">
        <v>0.96950000000000003</v>
      </c>
      <c r="L12" s="142">
        <v>44959</v>
      </c>
      <c r="M12" s="138" t="s">
        <v>640</v>
      </c>
      <c r="N12" s="143">
        <v>-6.1999999999999998E-3</v>
      </c>
    </row>
    <row r="13" spans="1:14" x14ac:dyDescent="0.25">
      <c r="A13" s="150" t="s">
        <v>641</v>
      </c>
      <c r="B13" s="138" t="s">
        <v>584</v>
      </c>
      <c r="C13" s="148" t="s">
        <v>39</v>
      </c>
      <c r="D13" s="138" t="s">
        <v>567</v>
      </c>
      <c r="E13" s="139" t="s">
        <v>642</v>
      </c>
      <c r="F13" s="139" t="s">
        <v>643</v>
      </c>
      <c r="G13" s="145">
        <v>13.45</v>
      </c>
      <c r="H13" s="145">
        <v>10.66</v>
      </c>
      <c r="I13" s="140">
        <v>108.72</v>
      </c>
      <c r="J13" s="139" t="s">
        <v>644</v>
      </c>
      <c r="K13" s="141">
        <v>0.82120000000000004</v>
      </c>
      <c r="L13" s="142">
        <v>44972</v>
      </c>
      <c r="M13" s="138" t="s">
        <v>645</v>
      </c>
      <c r="N13" s="141">
        <v>3.8100000000000002E-2</v>
      </c>
    </row>
    <row r="14" spans="1:14" x14ac:dyDescent="0.25">
      <c r="A14" s="150" t="s">
        <v>646</v>
      </c>
      <c r="B14" s="138" t="s">
        <v>647</v>
      </c>
      <c r="C14" s="148" t="s">
        <v>599</v>
      </c>
      <c r="D14" s="138" t="s">
        <v>567</v>
      </c>
      <c r="E14" s="139" t="s">
        <v>648</v>
      </c>
      <c r="F14" s="139" t="s">
        <v>649</v>
      </c>
      <c r="G14" s="145">
        <v>20.010000000000002</v>
      </c>
      <c r="H14" s="140">
        <v>14.01</v>
      </c>
      <c r="I14" s="140">
        <v>5.98</v>
      </c>
      <c r="J14" s="140" t="s">
        <v>650</v>
      </c>
      <c r="K14" s="143">
        <v>2E-3</v>
      </c>
      <c r="L14" s="138" t="s">
        <v>54</v>
      </c>
      <c r="M14" s="138" t="s">
        <v>651</v>
      </c>
      <c r="N14" s="143">
        <v>-4.0000000000000002E-4</v>
      </c>
    </row>
    <row r="15" spans="1:14" x14ac:dyDescent="0.25">
      <c r="A15" s="150" t="s">
        <v>652</v>
      </c>
      <c r="B15" s="138" t="s">
        <v>647</v>
      </c>
      <c r="C15" s="148" t="s">
        <v>599</v>
      </c>
      <c r="D15" s="138" t="s">
        <v>567</v>
      </c>
      <c r="E15" s="139" t="s">
        <v>648</v>
      </c>
      <c r="F15" s="139" t="s">
        <v>653</v>
      </c>
      <c r="G15" s="139">
        <v>13.98</v>
      </c>
      <c r="H15" s="145">
        <v>12.27</v>
      </c>
      <c r="I15" s="140">
        <v>5.98</v>
      </c>
      <c r="J15" s="140" t="s">
        <v>654</v>
      </c>
      <c r="K15" s="141">
        <v>0.54590000000000005</v>
      </c>
      <c r="L15" s="138" t="s">
        <v>54</v>
      </c>
      <c r="M15" s="138" t="s">
        <v>655</v>
      </c>
      <c r="N15" s="141">
        <v>2.5499999999999998E-2</v>
      </c>
    </row>
    <row r="16" spans="1:14" x14ac:dyDescent="0.25">
      <c r="A16" s="150">
        <v>1910</v>
      </c>
      <c r="B16" s="138" t="s">
        <v>656</v>
      </c>
      <c r="C16" s="148" t="s">
        <v>657</v>
      </c>
      <c r="D16" s="138" t="s">
        <v>567</v>
      </c>
      <c r="E16" s="139" t="s">
        <v>658</v>
      </c>
      <c r="F16" s="139" t="s">
        <v>653</v>
      </c>
      <c r="G16" s="145">
        <v>13.48</v>
      </c>
      <c r="H16" s="145">
        <v>11.94</v>
      </c>
      <c r="I16" s="140">
        <v>5.68</v>
      </c>
      <c r="J16" s="139" t="s">
        <v>659</v>
      </c>
      <c r="K16" s="141">
        <v>0.53680000000000005</v>
      </c>
      <c r="L16" s="142">
        <v>44999</v>
      </c>
      <c r="M16" s="138" t="s">
        <v>660</v>
      </c>
      <c r="N16" s="141">
        <v>1.18E-2</v>
      </c>
    </row>
    <row r="17" spans="1:14" x14ac:dyDescent="0.25">
      <c r="A17" s="150" t="s">
        <v>661</v>
      </c>
      <c r="B17" s="138" t="s">
        <v>586</v>
      </c>
      <c r="C17" s="148" t="s">
        <v>31</v>
      </c>
      <c r="D17" s="138" t="s">
        <v>567</v>
      </c>
      <c r="E17" s="139" t="s">
        <v>662</v>
      </c>
      <c r="F17" s="139" t="s">
        <v>663</v>
      </c>
      <c r="G17" s="139">
        <v>8.89</v>
      </c>
      <c r="H17" s="139">
        <v>3.62</v>
      </c>
      <c r="I17" s="140">
        <v>1.51</v>
      </c>
      <c r="J17" s="139" t="s">
        <v>664</v>
      </c>
      <c r="K17" s="141">
        <v>0.9325</v>
      </c>
      <c r="L17" s="142">
        <v>44981</v>
      </c>
      <c r="M17" s="138" t="s">
        <v>665</v>
      </c>
      <c r="N17" s="143">
        <v>-2.8E-3</v>
      </c>
    </row>
    <row r="18" spans="1:14" x14ac:dyDescent="0.25">
      <c r="A18" s="150" t="s">
        <v>666</v>
      </c>
      <c r="B18" s="138" t="s">
        <v>667</v>
      </c>
      <c r="C18" s="148" t="s">
        <v>668</v>
      </c>
      <c r="D18" s="138" t="s">
        <v>567</v>
      </c>
      <c r="E18" s="139" t="s">
        <v>669</v>
      </c>
      <c r="F18" s="139" t="s">
        <v>670</v>
      </c>
      <c r="G18" s="140">
        <v>97.06</v>
      </c>
      <c r="H18" s="140">
        <v>62.5</v>
      </c>
      <c r="I18" s="139">
        <v>0.45</v>
      </c>
      <c r="J18" s="140" t="s">
        <v>671</v>
      </c>
      <c r="K18" s="143">
        <v>8.48E-2</v>
      </c>
      <c r="L18" s="138" t="s">
        <v>54</v>
      </c>
      <c r="M18" s="138" t="s">
        <v>672</v>
      </c>
      <c r="N18" s="141">
        <v>7.1000000000000004E-3</v>
      </c>
    </row>
    <row r="19" spans="1:14" x14ac:dyDescent="0.25">
      <c r="A19" s="150" t="s">
        <v>666</v>
      </c>
      <c r="B19" s="138" t="s">
        <v>667</v>
      </c>
      <c r="C19" s="148" t="s">
        <v>673</v>
      </c>
      <c r="D19" s="138" t="s">
        <v>567</v>
      </c>
      <c r="E19" s="139" t="s">
        <v>674</v>
      </c>
      <c r="F19" s="139" t="s">
        <v>675</v>
      </c>
      <c r="G19" s="140">
        <v>92.37</v>
      </c>
      <c r="H19" s="140">
        <v>53.51</v>
      </c>
      <c r="I19" s="139">
        <v>0.35</v>
      </c>
      <c r="J19" s="140" t="s">
        <v>676</v>
      </c>
      <c r="K19" s="143">
        <v>9.4700000000000006E-2</v>
      </c>
      <c r="L19" s="142">
        <v>44867</v>
      </c>
      <c r="M19" s="138" t="s">
        <v>677</v>
      </c>
      <c r="N19" s="141">
        <v>6.1000000000000004E-3</v>
      </c>
    </row>
    <row r="20" spans="1:14" x14ac:dyDescent="0.25">
      <c r="A20" s="150" t="s">
        <v>678</v>
      </c>
      <c r="B20" s="138" t="s">
        <v>679</v>
      </c>
      <c r="C20" s="148" t="s">
        <v>668</v>
      </c>
      <c r="D20" s="138" t="s">
        <v>567</v>
      </c>
      <c r="E20" s="139" t="s">
        <v>680</v>
      </c>
      <c r="F20" s="139" t="s">
        <v>681</v>
      </c>
      <c r="G20" s="140">
        <v>141.47999999999999</v>
      </c>
      <c r="H20" s="140">
        <v>84.27</v>
      </c>
      <c r="I20" s="140">
        <v>0.97</v>
      </c>
      <c r="J20" s="140" t="s">
        <v>682</v>
      </c>
      <c r="K20" s="146">
        <v>0.29060000000000002</v>
      </c>
      <c r="L20" s="138" t="s">
        <v>54</v>
      </c>
      <c r="M20" s="138" t="s">
        <v>683</v>
      </c>
      <c r="N20" s="141">
        <v>8.0000000000000004E-4</v>
      </c>
    </row>
    <row r="21" spans="1:14" x14ac:dyDescent="0.25">
      <c r="A21" s="150" t="s">
        <v>684</v>
      </c>
      <c r="B21" s="138" t="s">
        <v>685</v>
      </c>
      <c r="C21" s="148" t="s">
        <v>39</v>
      </c>
      <c r="D21" s="138" t="s">
        <v>567</v>
      </c>
      <c r="E21" s="139" t="s">
        <v>686</v>
      </c>
      <c r="F21" s="139" t="s">
        <v>687</v>
      </c>
      <c r="G21" s="139">
        <v>10.210000000000001</v>
      </c>
      <c r="H21" s="139">
        <v>6.88</v>
      </c>
      <c r="I21" s="145">
        <v>0.66</v>
      </c>
      <c r="J21" s="139" t="s">
        <v>688</v>
      </c>
      <c r="K21" s="141">
        <v>0.9698</v>
      </c>
      <c r="L21" s="142">
        <v>44980</v>
      </c>
      <c r="M21" s="138" t="s">
        <v>689</v>
      </c>
      <c r="N21" s="143">
        <v>-5.9999999999999995E-4</v>
      </c>
    </row>
    <row r="22" spans="1:14" x14ac:dyDescent="0.25">
      <c r="A22" s="150" t="s">
        <v>690</v>
      </c>
      <c r="B22" s="138" t="s">
        <v>691</v>
      </c>
      <c r="C22" s="148" t="s">
        <v>13</v>
      </c>
      <c r="D22" s="138" t="s">
        <v>567</v>
      </c>
      <c r="E22" s="139" t="s">
        <v>692</v>
      </c>
      <c r="F22" s="139" t="s">
        <v>693</v>
      </c>
      <c r="G22" s="139">
        <v>10.95</v>
      </c>
      <c r="H22" s="145">
        <v>9.52</v>
      </c>
      <c r="I22" s="140">
        <v>1.62</v>
      </c>
      <c r="J22" s="139" t="s">
        <v>694</v>
      </c>
      <c r="K22" s="141">
        <v>0.68240000000000001</v>
      </c>
      <c r="L22" s="142">
        <v>44889</v>
      </c>
      <c r="M22" s="138" t="s">
        <v>695</v>
      </c>
      <c r="N22" s="141">
        <v>2.2100000000000002E-2</v>
      </c>
    </row>
    <row r="23" spans="1:14" x14ac:dyDescent="0.25">
      <c r="A23" s="150" t="s">
        <v>696</v>
      </c>
      <c r="B23" s="138" t="s">
        <v>691</v>
      </c>
      <c r="C23" s="148" t="s">
        <v>599</v>
      </c>
      <c r="D23" s="138" t="s">
        <v>567</v>
      </c>
      <c r="E23" s="139" t="s">
        <v>692</v>
      </c>
      <c r="F23" s="139" t="s">
        <v>693</v>
      </c>
      <c r="G23" s="140">
        <v>34.520000000000003</v>
      </c>
      <c r="H23" s="145">
        <v>9.49</v>
      </c>
      <c r="I23" s="140">
        <v>1.62</v>
      </c>
      <c r="J23" s="140" t="s">
        <v>697</v>
      </c>
      <c r="K23" s="141">
        <v>0.6845</v>
      </c>
      <c r="L23" s="138" t="s">
        <v>54</v>
      </c>
      <c r="M23" s="138" t="s">
        <v>698</v>
      </c>
      <c r="N23" s="141">
        <v>1.1900000000000001E-2</v>
      </c>
    </row>
    <row r="24" spans="1:14" x14ac:dyDescent="0.25">
      <c r="A24" s="150" t="s">
        <v>699</v>
      </c>
      <c r="B24" s="138" t="s">
        <v>700</v>
      </c>
      <c r="C24" s="148" t="s">
        <v>599</v>
      </c>
      <c r="D24" s="138" t="s">
        <v>567</v>
      </c>
      <c r="E24" s="139" t="s">
        <v>701</v>
      </c>
      <c r="F24" s="139" t="s">
        <v>702</v>
      </c>
      <c r="G24" s="139">
        <v>7.44</v>
      </c>
      <c r="H24" s="145">
        <v>10.039999999999999</v>
      </c>
      <c r="I24" s="140">
        <v>0.98</v>
      </c>
      <c r="J24" s="140" t="s">
        <v>703</v>
      </c>
      <c r="K24" s="143">
        <v>0</v>
      </c>
      <c r="L24" s="138" t="s">
        <v>54</v>
      </c>
      <c r="M24" s="138" t="s">
        <v>704</v>
      </c>
      <c r="N24" s="141">
        <v>1.7600000000000001E-2</v>
      </c>
    </row>
    <row r="25" spans="1:14" x14ac:dyDescent="0.25">
      <c r="A25" s="150">
        <v>551</v>
      </c>
      <c r="B25" s="138" t="s">
        <v>705</v>
      </c>
      <c r="C25" s="148" t="s">
        <v>657</v>
      </c>
      <c r="D25" s="138" t="s">
        <v>567</v>
      </c>
      <c r="E25" s="139" t="s">
        <v>706</v>
      </c>
      <c r="F25" s="139" t="s">
        <v>702</v>
      </c>
      <c r="G25" s="139">
        <v>8.0500000000000007</v>
      </c>
      <c r="H25" s="145">
        <v>10.51</v>
      </c>
      <c r="I25" s="140">
        <v>0.98</v>
      </c>
      <c r="J25" s="139" t="s">
        <v>707</v>
      </c>
      <c r="K25" s="146">
        <v>0.1731</v>
      </c>
      <c r="L25" s="138" t="s">
        <v>54</v>
      </c>
      <c r="M25" s="138" t="s">
        <v>708</v>
      </c>
      <c r="N25" s="141">
        <v>3.8300000000000001E-2</v>
      </c>
    </row>
    <row r="26" spans="1:14" x14ac:dyDescent="0.25">
      <c r="A26" s="150">
        <v>1121</v>
      </c>
      <c r="B26" s="138" t="s">
        <v>709</v>
      </c>
      <c r="C26" s="148" t="s">
        <v>657</v>
      </c>
      <c r="D26" s="138" t="s">
        <v>567</v>
      </c>
      <c r="E26" s="139" t="s">
        <v>710</v>
      </c>
      <c r="F26" s="140" t="s">
        <v>711</v>
      </c>
      <c r="G26" s="138" t="s">
        <v>54</v>
      </c>
      <c r="H26" s="138" t="s">
        <v>54</v>
      </c>
      <c r="I26" s="140">
        <v>1.02</v>
      </c>
      <c r="J26" s="139" t="s">
        <v>712</v>
      </c>
      <c r="K26" s="143">
        <v>1.52E-2</v>
      </c>
      <c r="L26" s="138" t="s">
        <v>54</v>
      </c>
      <c r="M26" s="138" t="s">
        <v>713</v>
      </c>
      <c r="N26" s="141">
        <v>1.67E-2</v>
      </c>
    </row>
    <row r="27" spans="1:14" x14ac:dyDescent="0.25">
      <c r="A27" s="150" t="s">
        <v>714</v>
      </c>
      <c r="B27" s="138" t="s">
        <v>715</v>
      </c>
      <c r="C27" s="148" t="s">
        <v>673</v>
      </c>
      <c r="D27" s="138" t="s">
        <v>567</v>
      </c>
      <c r="E27" s="145" t="s">
        <v>716</v>
      </c>
      <c r="F27" s="139" t="s">
        <v>717</v>
      </c>
      <c r="G27" s="140">
        <v>65.83</v>
      </c>
      <c r="H27" s="140">
        <v>48.78</v>
      </c>
      <c r="I27" s="140">
        <v>0.94</v>
      </c>
      <c r="J27" s="145" t="s">
        <v>718</v>
      </c>
      <c r="K27" s="146">
        <v>0.22289999999999999</v>
      </c>
      <c r="L27" s="142">
        <v>44956</v>
      </c>
      <c r="M27" s="138" t="s">
        <v>719</v>
      </c>
      <c r="N27" s="141">
        <v>1.1999999999999999E-3</v>
      </c>
    </row>
    <row r="28" spans="1:14" x14ac:dyDescent="0.25">
      <c r="A28" s="150" t="s">
        <v>720</v>
      </c>
      <c r="B28" s="138" t="s">
        <v>721</v>
      </c>
      <c r="C28" s="148" t="s">
        <v>31</v>
      </c>
      <c r="D28" s="138" t="s">
        <v>567</v>
      </c>
      <c r="E28" s="145" t="s">
        <v>722</v>
      </c>
      <c r="F28" s="139" t="s">
        <v>723</v>
      </c>
      <c r="G28" s="139">
        <v>6.75</v>
      </c>
      <c r="H28" s="139">
        <v>8.2200000000000006</v>
      </c>
      <c r="I28" s="140">
        <v>3.08</v>
      </c>
      <c r="J28" s="139" t="s">
        <v>724</v>
      </c>
      <c r="K28" s="141">
        <v>1</v>
      </c>
      <c r="L28" s="142">
        <v>44979</v>
      </c>
      <c r="M28" s="138" t="s">
        <v>725</v>
      </c>
      <c r="N28" s="141">
        <v>3.04E-2</v>
      </c>
    </row>
    <row r="29" spans="1:14" x14ac:dyDescent="0.25">
      <c r="A29" s="150">
        <v>1836</v>
      </c>
      <c r="B29" s="138" t="s">
        <v>726</v>
      </c>
      <c r="C29" s="148" t="s">
        <v>657</v>
      </c>
      <c r="D29" s="138" t="s">
        <v>567</v>
      </c>
      <c r="E29" s="145" t="s">
        <v>727</v>
      </c>
      <c r="F29" s="139" t="s">
        <v>728</v>
      </c>
      <c r="G29" s="139">
        <v>8.3000000000000007</v>
      </c>
      <c r="H29" s="139">
        <v>3.54</v>
      </c>
      <c r="I29" s="139">
        <v>0.3</v>
      </c>
      <c r="J29" s="139" t="s">
        <v>729</v>
      </c>
      <c r="K29" s="146">
        <v>0.11650000000000001</v>
      </c>
      <c r="L29" s="138" t="s">
        <v>54</v>
      </c>
      <c r="M29" s="138" t="s">
        <v>730</v>
      </c>
      <c r="N29" s="141">
        <v>2.5999999999999999E-3</v>
      </c>
    </row>
    <row r="30" spans="1:14" x14ac:dyDescent="0.25">
      <c r="A30" s="150" t="s">
        <v>731</v>
      </c>
      <c r="B30" s="138" t="s">
        <v>732</v>
      </c>
      <c r="C30" s="148" t="s">
        <v>31</v>
      </c>
      <c r="D30" s="138" t="s">
        <v>567</v>
      </c>
      <c r="E30" s="145" t="s">
        <v>733</v>
      </c>
      <c r="F30" s="139" t="s">
        <v>734</v>
      </c>
      <c r="G30" s="139">
        <v>4.8099999999999996</v>
      </c>
      <c r="H30" s="139">
        <v>3.81</v>
      </c>
      <c r="I30" s="140">
        <v>4.7699999999999996</v>
      </c>
      <c r="J30" s="145" t="s">
        <v>735</v>
      </c>
      <c r="K30" s="141">
        <v>0.91869999999999996</v>
      </c>
      <c r="L30" s="142">
        <v>44999</v>
      </c>
      <c r="M30" s="138" t="s">
        <v>736</v>
      </c>
      <c r="N30" s="141">
        <v>2.1600000000000001E-2</v>
      </c>
    </row>
    <row r="31" spans="1:14" x14ac:dyDescent="0.25">
      <c r="A31" s="150">
        <v>3813</v>
      </c>
      <c r="B31" s="138" t="s">
        <v>737</v>
      </c>
      <c r="C31" s="148" t="s">
        <v>657</v>
      </c>
      <c r="D31" s="138" t="s">
        <v>567</v>
      </c>
      <c r="E31" s="145" t="s">
        <v>738</v>
      </c>
      <c r="F31" s="139" t="s">
        <v>739</v>
      </c>
      <c r="G31" s="138" t="s">
        <v>54</v>
      </c>
      <c r="H31" s="139">
        <v>8.51</v>
      </c>
      <c r="I31" s="140">
        <v>1.06</v>
      </c>
      <c r="J31" s="139" t="s">
        <v>664</v>
      </c>
      <c r="K31" s="143">
        <v>7.1900000000000006E-2</v>
      </c>
      <c r="L31" s="138" t="s">
        <v>54</v>
      </c>
      <c r="M31" s="138" t="s">
        <v>740</v>
      </c>
      <c r="N31" s="141">
        <v>3.3000000000000002E-2</v>
      </c>
    </row>
    <row r="32" spans="1:14" x14ac:dyDescent="0.25">
      <c r="A32" s="150" t="s">
        <v>741</v>
      </c>
      <c r="B32" s="138" t="s">
        <v>742</v>
      </c>
      <c r="C32" s="148" t="s">
        <v>673</v>
      </c>
      <c r="D32" s="138" t="s">
        <v>567</v>
      </c>
      <c r="E32" s="140" t="s">
        <v>743</v>
      </c>
      <c r="F32" s="139" t="s">
        <v>744</v>
      </c>
      <c r="G32" s="140">
        <v>63.22</v>
      </c>
      <c r="H32" s="140">
        <v>55.88</v>
      </c>
      <c r="I32" s="145">
        <v>0.56000000000000005</v>
      </c>
      <c r="J32" s="140" t="s">
        <v>745</v>
      </c>
      <c r="K32" s="146">
        <v>0.13880000000000001</v>
      </c>
      <c r="L32" s="142">
        <v>44963</v>
      </c>
      <c r="M32" s="138" t="s">
        <v>746</v>
      </c>
      <c r="N32" s="143">
        <v>-2.9100000000000001E-2</v>
      </c>
    </row>
    <row r="33" spans="1:14" x14ac:dyDescent="0.25">
      <c r="A33" s="150" t="s">
        <v>747</v>
      </c>
      <c r="B33" s="138" t="s">
        <v>742</v>
      </c>
      <c r="C33" s="148" t="s">
        <v>668</v>
      </c>
      <c r="D33" s="138" t="s">
        <v>567</v>
      </c>
      <c r="E33" s="140" t="s">
        <v>748</v>
      </c>
      <c r="F33" s="139" t="s">
        <v>749</v>
      </c>
      <c r="G33" s="147">
        <v>1134.01</v>
      </c>
      <c r="H33" s="140">
        <v>169.46</v>
      </c>
      <c r="I33" s="145">
        <v>0.8</v>
      </c>
      <c r="J33" s="140" t="s">
        <v>750</v>
      </c>
      <c r="K33" s="143">
        <v>5.4300000000000001E-2</v>
      </c>
      <c r="L33" s="138" t="s">
        <v>54</v>
      </c>
      <c r="M33" s="138" t="s">
        <v>751</v>
      </c>
      <c r="N33" s="143">
        <v>-2.7400000000000001E-2</v>
      </c>
    </row>
    <row r="34" spans="1:14" x14ac:dyDescent="0.25">
      <c r="A34" s="150" t="s">
        <v>752</v>
      </c>
      <c r="B34" s="138" t="s">
        <v>753</v>
      </c>
      <c r="C34" s="148" t="s">
        <v>673</v>
      </c>
      <c r="D34" s="138" t="s">
        <v>567</v>
      </c>
      <c r="E34" s="140" t="s">
        <v>754</v>
      </c>
      <c r="F34" s="139" t="s">
        <v>755</v>
      </c>
      <c r="G34" s="145">
        <v>20.91</v>
      </c>
      <c r="H34" s="140">
        <v>12.93</v>
      </c>
      <c r="I34" s="145">
        <v>0.87</v>
      </c>
      <c r="J34" s="145" t="s">
        <v>756</v>
      </c>
      <c r="K34" s="143">
        <v>4.58E-2</v>
      </c>
      <c r="L34" s="138" t="s">
        <v>54</v>
      </c>
      <c r="M34" s="138" t="s">
        <v>757</v>
      </c>
      <c r="N34" s="141">
        <v>7.51E-2</v>
      </c>
    </row>
    <row r="35" spans="1:14" x14ac:dyDescent="0.25">
      <c r="A35" s="150">
        <v>1058</v>
      </c>
      <c r="B35" s="138" t="s">
        <v>758</v>
      </c>
      <c r="C35" s="148" t="s">
        <v>657</v>
      </c>
      <c r="D35" s="138" t="s">
        <v>567</v>
      </c>
      <c r="E35" s="140" t="s">
        <v>759</v>
      </c>
      <c r="F35" s="140" t="e" cm="1" vm="1">
        <f t="array" ref="F35">-_FV(HKD$31,"22")</f>
        <v>#VALUE!</v>
      </c>
      <c r="G35" s="138" t="s">
        <v>54</v>
      </c>
      <c r="H35" s="138" t="s">
        <v>54</v>
      </c>
      <c r="I35" s="139">
        <v>0.31</v>
      </c>
      <c r="J35" s="140" t="s">
        <v>760</v>
      </c>
      <c r="K35" s="143">
        <v>0</v>
      </c>
      <c r="L35" s="142">
        <v>44865</v>
      </c>
      <c r="M35" s="138" t="s">
        <v>761</v>
      </c>
      <c r="N35" s="141">
        <v>1.4500000000000001E-2</v>
      </c>
    </row>
    <row r="36" spans="1:14" x14ac:dyDescent="0.25">
      <c r="A36" s="150" t="s">
        <v>762</v>
      </c>
      <c r="B36" s="138" t="s">
        <v>763</v>
      </c>
      <c r="C36" s="148" t="s">
        <v>657</v>
      </c>
      <c r="D36" s="138" t="s">
        <v>567</v>
      </c>
      <c r="E36" s="140" t="s">
        <v>764</v>
      </c>
      <c r="F36" s="140" t="s">
        <v>765</v>
      </c>
      <c r="G36" s="138" t="s">
        <v>54</v>
      </c>
      <c r="H36" s="140">
        <v>416.02</v>
      </c>
      <c r="I36" s="140">
        <v>1.19</v>
      </c>
      <c r="J36" s="139" t="s">
        <v>766</v>
      </c>
      <c r="K36" s="143">
        <v>0</v>
      </c>
      <c r="L36" s="138" t="s">
        <v>54</v>
      </c>
      <c r="M36" s="138" t="s">
        <v>767</v>
      </c>
      <c r="N36" s="143">
        <v>-6.9400000000000003E-2</v>
      </c>
    </row>
    <row r="37" spans="1:14" x14ac:dyDescent="0.25">
      <c r="A37" s="150">
        <v>210</v>
      </c>
      <c r="B37" s="138" t="s">
        <v>768</v>
      </c>
      <c r="C37" s="148" t="s">
        <v>657</v>
      </c>
      <c r="D37" s="138" t="s">
        <v>567</v>
      </c>
      <c r="E37" s="140" t="s">
        <v>769</v>
      </c>
      <c r="F37" s="145" t="s">
        <v>770</v>
      </c>
      <c r="G37" s="139">
        <v>6.6</v>
      </c>
      <c r="H37" s="139">
        <v>3.55</v>
      </c>
      <c r="I37" s="139">
        <v>0.42</v>
      </c>
      <c r="J37" s="145" t="s">
        <v>771</v>
      </c>
      <c r="K37" s="143">
        <v>0</v>
      </c>
      <c r="L37" s="138" t="s">
        <v>54</v>
      </c>
      <c r="M37" s="138" t="s">
        <v>772</v>
      </c>
      <c r="N37" s="141">
        <v>9.0899999999999995E-2</v>
      </c>
    </row>
    <row r="38" spans="1:14" x14ac:dyDescent="0.25">
      <c r="A38" s="150" t="s">
        <v>773</v>
      </c>
      <c r="B38" s="138" t="s">
        <v>774</v>
      </c>
      <c r="C38" s="148" t="s">
        <v>39</v>
      </c>
      <c r="D38" s="138" t="s">
        <v>567</v>
      </c>
      <c r="E38" s="140" t="s">
        <v>775</v>
      </c>
      <c r="F38" s="145" t="s">
        <v>776</v>
      </c>
      <c r="G38" s="139">
        <v>8.31</v>
      </c>
      <c r="H38" s="139">
        <v>6.35</v>
      </c>
      <c r="I38" s="139">
        <v>0.38</v>
      </c>
      <c r="J38" s="140" t="s">
        <v>777</v>
      </c>
      <c r="K38" s="146">
        <v>0.20050000000000001</v>
      </c>
      <c r="L38" s="142">
        <v>44992</v>
      </c>
      <c r="M38" s="138" t="s">
        <v>778</v>
      </c>
      <c r="N38" s="143">
        <v>-4.7000000000000002E-3</v>
      </c>
    </row>
    <row r="39" spans="1:14" x14ac:dyDescent="0.25">
      <c r="A39" s="150" t="s">
        <v>779</v>
      </c>
      <c r="B39" s="138" t="s">
        <v>780</v>
      </c>
      <c r="C39" s="148" t="s">
        <v>39</v>
      </c>
      <c r="D39" s="138" t="s">
        <v>567</v>
      </c>
      <c r="E39" s="140" t="s">
        <v>781</v>
      </c>
      <c r="F39" s="145" t="s">
        <v>782</v>
      </c>
      <c r="G39" s="138" t="s">
        <v>54</v>
      </c>
      <c r="H39" s="139">
        <v>4.1900000000000004</v>
      </c>
      <c r="I39" s="140">
        <v>1.95</v>
      </c>
      <c r="J39" s="139" t="s">
        <v>783</v>
      </c>
      <c r="K39" s="141">
        <v>0.78059999999999996</v>
      </c>
      <c r="L39" s="142">
        <v>44993</v>
      </c>
      <c r="M39" s="138" t="s">
        <v>784</v>
      </c>
      <c r="N39" s="141">
        <v>2.1899999999999999E-2</v>
      </c>
    </row>
    <row r="40" spans="1:14" x14ac:dyDescent="0.25">
      <c r="A40" s="150" t="s">
        <v>785</v>
      </c>
      <c r="B40" s="138" t="s">
        <v>786</v>
      </c>
      <c r="C40" s="148" t="s">
        <v>39</v>
      </c>
      <c r="D40" s="138" t="s">
        <v>567</v>
      </c>
      <c r="E40" s="140" t="s">
        <v>787</v>
      </c>
      <c r="F40" s="138" t="s">
        <v>54</v>
      </c>
      <c r="G40" s="139">
        <v>8.26</v>
      </c>
      <c r="H40" s="138" t="s">
        <v>54</v>
      </c>
      <c r="I40" s="140">
        <v>2.16</v>
      </c>
      <c r="J40" s="140" t="s">
        <v>788</v>
      </c>
      <c r="K40" s="141">
        <v>0.78139999999999998</v>
      </c>
      <c r="L40" s="142">
        <v>44985</v>
      </c>
      <c r="M40" s="138" t="s">
        <v>789</v>
      </c>
      <c r="N40" s="141">
        <v>1.37E-2</v>
      </c>
    </row>
    <row r="41" spans="1:14" x14ac:dyDescent="0.25">
      <c r="A41" s="150" t="s">
        <v>790</v>
      </c>
      <c r="B41" s="138" t="s">
        <v>542</v>
      </c>
      <c r="C41" s="148" t="s">
        <v>13</v>
      </c>
      <c r="D41" s="138" t="s">
        <v>567</v>
      </c>
      <c r="E41" s="140" t="s">
        <v>791</v>
      </c>
      <c r="F41" s="140" t="s">
        <v>792</v>
      </c>
      <c r="G41" s="138" t="s">
        <v>54</v>
      </c>
      <c r="H41" s="145">
        <v>9.48</v>
      </c>
      <c r="I41" s="140">
        <v>2.54</v>
      </c>
      <c r="J41" s="140" t="s">
        <v>793</v>
      </c>
      <c r="K41" s="143">
        <v>6.0000000000000001E-3</v>
      </c>
      <c r="L41" s="142">
        <v>44887</v>
      </c>
      <c r="M41" s="138" t="s">
        <v>794</v>
      </c>
      <c r="N41" s="143">
        <v>-7.4200000000000002E-2</v>
      </c>
    </row>
    <row r="42" spans="1:14" x14ac:dyDescent="0.25">
      <c r="A42" s="150">
        <v>1488</v>
      </c>
      <c r="B42" s="138" t="s">
        <v>795</v>
      </c>
      <c r="C42" s="148" t="s">
        <v>657</v>
      </c>
      <c r="D42" s="138" t="s">
        <v>567</v>
      </c>
      <c r="E42" s="140" t="s">
        <v>796</v>
      </c>
      <c r="F42" s="140" t="s">
        <v>797</v>
      </c>
      <c r="G42" s="138" t="s">
        <v>54</v>
      </c>
      <c r="H42" s="138" t="s">
        <v>54</v>
      </c>
      <c r="I42" s="140">
        <v>4.3</v>
      </c>
      <c r="J42" s="140" t="s">
        <v>798</v>
      </c>
      <c r="K42" s="143">
        <v>0</v>
      </c>
      <c r="L42" s="138" t="s">
        <v>54</v>
      </c>
      <c r="M42" s="138" t="s">
        <v>799</v>
      </c>
      <c r="N42" s="141">
        <v>2.5000000000000001E-2</v>
      </c>
    </row>
    <row r="43" spans="1:14" x14ac:dyDescent="0.25">
      <c r="A43" s="150" t="s">
        <v>800</v>
      </c>
      <c r="B43" s="138" t="s">
        <v>801</v>
      </c>
      <c r="C43" s="148" t="s">
        <v>39</v>
      </c>
      <c r="D43" s="138" t="s">
        <v>567</v>
      </c>
      <c r="E43" s="140" t="s">
        <v>802</v>
      </c>
      <c r="F43" s="140" t="s">
        <v>803</v>
      </c>
      <c r="G43" s="138" t="s">
        <v>54</v>
      </c>
      <c r="H43" s="139">
        <v>4.12</v>
      </c>
      <c r="I43" s="139">
        <v>0.49</v>
      </c>
      <c r="J43" s="145" t="s">
        <v>804</v>
      </c>
      <c r="K43" s="141">
        <v>0.75319999999999998</v>
      </c>
      <c r="L43" s="142">
        <v>44993</v>
      </c>
      <c r="M43" s="138" t="s">
        <v>805</v>
      </c>
      <c r="N43" s="141">
        <v>4.7500000000000001E-2</v>
      </c>
    </row>
    <row r="44" spans="1:14" x14ac:dyDescent="0.25">
      <c r="A44" s="150" t="s">
        <v>569</v>
      </c>
      <c r="B44" s="138" t="s">
        <v>570</v>
      </c>
      <c r="C44" s="148" t="s">
        <v>13</v>
      </c>
      <c r="D44" s="138" t="s">
        <v>567</v>
      </c>
      <c r="E44" s="140" t="s">
        <v>806</v>
      </c>
      <c r="F44" s="140" t="s">
        <v>807</v>
      </c>
      <c r="G44" s="140">
        <v>979.17</v>
      </c>
      <c r="H44" s="139">
        <v>5.68</v>
      </c>
      <c r="I44" s="140">
        <v>1.73</v>
      </c>
      <c r="J44" s="140" t="s">
        <v>808</v>
      </c>
      <c r="K44" s="146">
        <v>0.2656</v>
      </c>
      <c r="L44" s="142">
        <v>44936</v>
      </c>
      <c r="M44" s="138" t="s">
        <v>809</v>
      </c>
      <c r="N44" s="141">
        <v>2.3E-3</v>
      </c>
    </row>
    <row r="45" spans="1:14" x14ac:dyDescent="0.25">
      <c r="A45" s="150">
        <v>1100</v>
      </c>
      <c r="B45" s="138" t="s">
        <v>810</v>
      </c>
      <c r="C45" s="148" t="s">
        <v>657</v>
      </c>
      <c r="D45" s="138" t="s">
        <v>567</v>
      </c>
      <c r="E45" s="140" t="s">
        <v>811</v>
      </c>
      <c r="F45" s="139" t="s">
        <v>812</v>
      </c>
      <c r="G45" s="145">
        <v>12.88</v>
      </c>
      <c r="H45" s="139">
        <v>3.55</v>
      </c>
      <c r="I45" s="140">
        <v>0.9</v>
      </c>
      <c r="J45" s="140" t="s">
        <v>813</v>
      </c>
      <c r="K45" s="143">
        <v>0</v>
      </c>
      <c r="L45" s="138" t="s">
        <v>54</v>
      </c>
      <c r="M45" s="138" t="s">
        <v>814</v>
      </c>
      <c r="N45" s="141">
        <v>1.6199999999999999E-2</v>
      </c>
    </row>
    <row r="46" spans="1:14" x14ac:dyDescent="0.25">
      <c r="A46" s="150">
        <v>1170</v>
      </c>
      <c r="B46" s="138" t="s">
        <v>815</v>
      </c>
      <c r="C46" s="148" t="s">
        <v>657</v>
      </c>
      <c r="D46" s="138" t="s">
        <v>567</v>
      </c>
      <c r="E46" s="140" t="s">
        <v>816</v>
      </c>
      <c r="F46" s="140" t="e" cm="1" vm="2">
        <f t="array" ref="F46">-_FV(HKD$43,"37")</f>
        <v>#VALUE!</v>
      </c>
      <c r="G46" s="138" t="s">
        <v>54</v>
      </c>
      <c r="H46" s="138" t="s">
        <v>54</v>
      </c>
      <c r="I46" s="139">
        <v>0.36</v>
      </c>
      <c r="J46" s="140" t="s">
        <v>817</v>
      </c>
      <c r="K46" s="143">
        <v>7.1999999999999995E-2</v>
      </c>
      <c r="L46" s="142">
        <v>44894</v>
      </c>
      <c r="M46" s="138" t="s">
        <v>818</v>
      </c>
      <c r="N46" s="141">
        <v>0</v>
      </c>
    </row>
    <row r="47" spans="1:14" x14ac:dyDescent="0.25">
      <c r="A47" s="150">
        <v>1023</v>
      </c>
      <c r="B47" s="138" t="s">
        <v>819</v>
      </c>
      <c r="C47" s="148" t="s">
        <v>657</v>
      </c>
      <c r="D47" s="138" t="s">
        <v>567</v>
      </c>
      <c r="E47" s="140" t="s">
        <v>820</v>
      </c>
      <c r="F47" s="139" t="s">
        <v>821</v>
      </c>
      <c r="G47" s="139">
        <v>3.69</v>
      </c>
      <c r="H47" s="139">
        <v>1.88</v>
      </c>
      <c r="I47" s="139">
        <v>0.26</v>
      </c>
      <c r="J47" s="145" t="s">
        <v>822</v>
      </c>
      <c r="K47" s="143">
        <v>6.9699999999999998E-2</v>
      </c>
      <c r="L47" s="138" t="s">
        <v>54</v>
      </c>
      <c r="M47" s="138" t="s">
        <v>823</v>
      </c>
      <c r="N47" s="141">
        <v>1.6899999999999998E-2</v>
      </c>
    </row>
    <row r="48" spans="1:14" x14ac:dyDescent="0.25">
      <c r="A48" s="150" t="s">
        <v>824</v>
      </c>
      <c r="B48" s="138" t="s">
        <v>825</v>
      </c>
      <c r="C48" s="148" t="s">
        <v>668</v>
      </c>
      <c r="D48" s="138" t="s">
        <v>567</v>
      </c>
      <c r="E48" s="140" t="s">
        <v>826</v>
      </c>
      <c r="F48" s="139" t="s">
        <v>827</v>
      </c>
      <c r="G48" s="138" t="s">
        <v>54</v>
      </c>
      <c r="H48" s="140">
        <v>13.73</v>
      </c>
      <c r="I48" s="140">
        <v>2.4500000000000002</v>
      </c>
      <c r="J48" s="140" t="s">
        <v>828</v>
      </c>
      <c r="K48" s="143">
        <v>0</v>
      </c>
      <c r="L48" s="138" t="s">
        <v>54</v>
      </c>
      <c r="M48" s="138" t="s">
        <v>829</v>
      </c>
      <c r="N48" s="141">
        <v>2.8E-3</v>
      </c>
    </row>
    <row r="49" spans="1:14" x14ac:dyDescent="0.25">
      <c r="A49" s="150">
        <v>676</v>
      </c>
      <c r="B49" s="138" t="s">
        <v>830</v>
      </c>
      <c r="C49" s="148" t="s">
        <v>657</v>
      </c>
      <c r="D49" s="138" t="s">
        <v>567</v>
      </c>
      <c r="E49" s="140" t="s">
        <v>831</v>
      </c>
      <c r="F49" s="140" t="s">
        <v>832</v>
      </c>
      <c r="G49" s="140">
        <v>49.46</v>
      </c>
      <c r="H49" s="140">
        <v>62.34</v>
      </c>
      <c r="I49" s="139">
        <v>0.28000000000000003</v>
      </c>
      <c r="J49" s="140" t="s">
        <v>833</v>
      </c>
      <c r="K49" s="143">
        <v>2.0000000000000001E-4</v>
      </c>
      <c r="L49" s="138" t="s">
        <v>54</v>
      </c>
      <c r="M49" s="138" t="s">
        <v>834</v>
      </c>
      <c r="N49" s="141">
        <v>1.4500000000000001E-2</v>
      </c>
    </row>
    <row r="50" spans="1:14" x14ac:dyDescent="0.25">
      <c r="A50" s="150" t="s">
        <v>835</v>
      </c>
      <c r="B50" s="138" t="s">
        <v>836</v>
      </c>
      <c r="C50" s="148" t="s">
        <v>673</v>
      </c>
      <c r="D50" s="138" t="s">
        <v>567</v>
      </c>
      <c r="E50" s="140" t="s">
        <v>837</v>
      </c>
      <c r="F50" s="139" t="s">
        <v>838</v>
      </c>
      <c r="G50" s="145">
        <v>23.01</v>
      </c>
      <c r="H50" s="140">
        <v>18.11</v>
      </c>
      <c r="I50" s="139">
        <v>0.05</v>
      </c>
      <c r="J50" s="140" t="s">
        <v>839</v>
      </c>
      <c r="K50" s="143">
        <v>4.8099999999999997E-2</v>
      </c>
      <c r="L50" s="142">
        <v>44970</v>
      </c>
      <c r="M50" s="138" t="s">
        <v>840</v>
      </c>
      <c r="N50" s="141">
        <v>1.9E-3</v>
      </c>
    </row>
    <row r="51" spans="1:14" x14ac:dyDescent="0.25">
      <c r="A51" s="150" t="s">
        <v>824</v>
      </c>
      <c r="B51" s="138" t="s">
        <v>825</v>
      </c>
      <c r="C51" s="148" t="s">
        <v>673</v>
      </c>
      <c r="D51" s="138" t="s">
        <v>567</v>
      </c>
      <c r="E51" s="140" t="s">
        <v>841</v>
      </c>
      <c r="F51" s="139" t="s">
        <v>842</v>
      </c>
      <c r="G51" s="140">
        <v>30.81</v>
      </c>
      <c r="H51" s="140">
        <v>13.58</v>
      </c>
      <c r="I51" s="140">
        <v>1.28</v>
      </c>
      <c r="J51" s="145" t="s">
        <v>843</v>
      </c>
      <c r="K51" s="143">
        <v>0</v>
      </c>
      <c r="L51" s="138" t="s">
        <v>54</v>
      </c>
      <c r="M51" s="138" t="s">
        <v>844</v>
      </c>
      <c r="N51" s="143">
        <v>-2E-3</v>
      </c>
    </row>
    <row r="52" spans="1:14" x14ac:dyDescent="0.25">
      <c r="A52" s="152" t="s">
        <v>845</v>
      </c>
      <c r="B52" s="138" t="s">
        <v>846</v>
      </c>
      <c r="C52" s="148" t="s">
        <v>673</v>
      </c>
      <c r="D52" s="138" t="s">
        <v>567</v>
      </c>
      <c r="E52" s="140" t="s">
        <v>847</v>
      </c>
      <c r="F52" s="139" t="s">
        <v>848</v>
      </c>
      <c r="G52" s="138" t="s">
        <v>54</v>
      </c>
      <c r="H52" s="145">
        <v>10.84</v>
      </c>
      <c r="I52" s="140">
        <v>2.14</v>
      </c>
      <c r="J52" s="140" t="s">
        <v>849</v>
      </c>
      <c r="K52" s="143">
        <v>8.6599999999999996E-2</v>
      </c>
      <c r="L52" s="142">
        <v>44970</v>
      </c>
      <c r="M52" s="138" t="s">
        <v>850</v>
      </c>
      <c r="N52" s="141">
        <v>9.4999999999999998E-3</v>
      </c>
    </row>
    <row r="53" spans="1:14" x14ac:dyDescent="0.25">
      <c r="A53" s="152" t="s">
        <v>845</v>
      </c>
      <c r="B53" s="138" t="s">
        <v>846</v>
      </c>
      <c r="C53" s="148" t="s">
        <v>668</v>
      </c>
      <c r="D53" s="138" t="s">
        <v>567</v>
      </c>
      <c r="E53" s="140" t="s">
        <v>851</v>
      </c>
      <c r="F53" s="140" t="s">
        <v>852</v>
      </c>
      <c r="G53" s="138" t="s">
        <v>54</v>
      </c>
      <c r="H53" s="140">
        <v>397.25</v>
      </c>
      <c r="I53" s="140">
        <v>1.99</v>
      </c>
      <c r="J53" s="140" t="s">
        <v>853</v>
      </c>
      <c r="K53" s="146">
        <v>0.25640000000000002</v>
      </c>
      <c r="L53" s="138" t="s">
        <v>54</v>
      </c>
      <c r="M53" s="138" t="s">
        <v>854</v>
      </c>
      <c r="N53" s="141">
        <v>5.8999999999999999E-3</v>
      </c>
    </row>
    <row r="54" spans="1:14" x14ac:dyDescent="0.25">
      <c r="A54" s="152" t="s">
        <v>855</v>
      </c>
      <c r="B54" s="138" t="s">
        <v>856</v>
      </c>
      <c r="C54" s="148" t="s">
        <v>605</v>
      </c>
      <c r="D54" s="138" t="s">
        <v>567</v>
      </c>
      <c r="E54" s="140" t="s">
        <v>857</v>
      </c>
      <c r="F54" s="140" t="s">
        <v>858</v>
      </c>
      <c r="G54" s="138" t="s">
        <v>54</v>
      </c>
      <c r="H54" s="140">
        <v>85.19</v>
      </c>
      <c r="I54" s="140">
        <v>243.64</v>
      </c>
      <c r="J54" s="140">
        <v>662</v>
      </c>
      <c r="K54" s="143">
        <v>0</v>
      </c>
      <c r="L54" s="138" t="s">
        <v>54</v>
      </c>
      <c r="M54" s="144">
        <v>4.3</v>
      </c>
      <c r="N54" s="141">
        <v>0</v>
      </c>
    </row>
    <row r="55" spans="1:14" x14ac:dyDescent="0.25">
      <c r="A55" s="152">
        <v>1028</v>
      </c>
      <c r="B55" s="138" t="s">
        <v>859</v>
      </c>
      <c r="C55" s="148" t="s">
        <v>657</v>
      </c>
      <c r="D55" s="138" t="s">
        <v>567</v>
      </c>
      <c r="E55" s="140" t="s">
        <v>860</v>
      </c>
      <c r="F55" s="140" t="s">
        <v>861</v>
      </c>
      <c r="G55" s="138" t="s">
        <v>54</v>
      </c>
      <c r="H55" s="138" t="s">
        <v>54</v>
      </c>
      <c r="I55" s="139">
        <v>0.3</v>
      </c>
      <c r="J55" s="140" t="s">
        <v>862</v>
      </c>
      <c r="K55" s="143">
        <v>5.96E-2</v>
      </c>
      <c r="L55" s="138" t="s">
        <v>54</v>
      </c>
      <c r="M55" s="138" t="s">
        <v>863</v>
      </c>
      <c r="N55" s="141">
        <v>1.2699999999999999E-2</v>
      </c>
    </row>
    <row r="56" spans="1:14" x14ac:dyDescent="0.25">
      <c r="A56" s="152">
        <v>1386</v>
      </c>
      <c r="B56" s="138" t="s">
        <v>864</v>
      </c>
      <c r="C56" s="148" t="s">
        <v>657</v>
      </c>
      <c r="D56" s="138" t="s">
        <v>567</v>
      </c>
      <c r="E56" s="140" t="s">
        <v>865</v>
      </c>
      <c r="F56" s="140" t="e" cm="1" vm="3">
        <f t="array" ref="F56">-_FV(HKD$10,"34")</f>
        <v>#VALUE!</v>
      </c>
      <c r="G56" s="138" t="s">
        <v>54</v>
      </c>
      <c r="H56" s="138" t="s">
        <v>54</v>
      </c>
      <c r="I56" s="139">
        <v>-1.81</v>
      </c>
      <c r="J56" s="140">
        <v>0</v>
      </c>
      <c r="K56" s="143">
        <v>0</v>
      </c>
      <c r="L56" s="138" t="s">
        <v>54</v>
      </c>
      <c r="M56" s="138" t="s">
        <v>866</v>
      </c>
      <c r="N56" s="143">
        <v>-1.09E-2</v>
      </c>
    </row>
    <row r="57" spans="1:14" x14ac:dyDescent="0.25">
      <c r="A57" s="152">
        <v>1842</v>
      </c>
      <c r="B57" s="138" t="s">
        <v>867</v>
      </c>
      <c r="C57" s="148" t="s">
        <v>657</v>
      </c>
      <c r="D57" s="138" t="s">
        <v>567</v>
      </c>
      <c r="E57" s="140" t="s">
        <v>868</v>
      </c>
      <c r="F57" s="140" t="s">
        <v>765</v>
      </c>
      <c r="G57" s="138" t="s">
        <v>54</v>
      </c>
      <c r="H57" s="140">
        <v>53</v>
      </c>
      <c r="I57" s="140">
        <v>1.19</v>
      </c>
      <c r="J57" s="139" t="s">
        <v>766</v>
      </c>
      <c r="K57" s="143">
        <v>0</v>
      </c>
      <c r="L57" s="138" t="s">
        <v>54</v>
      </c>
      <c r="M57" s="138" t="s">
        <v>869</v>
      </c>
      <c r="N57" s="143">
        <v>-6.9400000000000003E-2</v>
      </c>
    </row>
    <row r="58" spans="1:14" x14ac:dyDescent="0.25">
      <c r="A58" s="152" t="s">
        <v>870</v>
      </c>
      <c r="B58" s="138" t="s">
        <v>871</v>
      </c>
      <c r="C58" s="148" t="s">
        <v>39</v>
      </c>
      <c r="D58" s="138" t="s">
        <v>567</v>
      </c>
      <c r="E58" s="140" t="s">
        <v>872</v>
      </c>
      <c r="F58" s="138" t="s">
        <v>54</v>
      </c>
      <c r="G58" s="140">
        <v>39.950000000000003</v>
      </c>
      <c r="H58" s="138" t="s">
        <v>54</v>
      </c>
      <c r="I58" s="139">
        <v>0.42</v>
      </c>
      <c r="J58" s="138" t="s">
        <v>54</v>
      </c>
      <c r="K58" s="141">
        <v>0.64100000000000001</v>
      </c>
      <c r="L58" s="138" t="s">
        <v>54</v>
      </c>
      <c r="M58" s="138" t="s">
        <v>873</v>
      </c>
      <c r="N58" s="143">
        <v>-1.5699999999999999E-2</v>
      </c>
    </row>
    <row r="59" spans="1:14" x14ac:dyDescent="0.25">
      <c r="A59" s="152">
        <v>738</v>
      </c>
      <c r="B59" s="138" t="s">
        <v>874</v>
      </c>
      <c r="C59" s="148" t="s">
        <v>657</v>
      </c>
      <c r="D59" s="138" t="s">
        <v>567</v>
      </c>
      <c r="E59" s="140" t="s">
        <v>875</v>
      </c>
      <c r="F59" s="140" t="s">
        <v>876</v>
      </c>
      <c r="G59" s="138" t="s">
        <v>54</v>
      </c>
      <c r="H59" s="138" t="s">
        <v>54</v>
      </c>
      <c r="I59" s="139">
        <v>0.26</v>
      </c>
      <c r="J59" s="140" t="s">
        <v>877</v>
      </c>
      <c r="K59" s="143">
        <v>0</v>
      </c>
      <c r="L59" s="142">
        <v>44858</v>
      </c>
      <c r="M59" s="138" t="s">
        <v>878</v>
      </c>
      <c r="N59" s="143">
        <v>-3.4099999999999998E-2</v>
      </c>
    </row>
    <row r="60" spans="1:14" x14ac:dyDescent="0.25">
      <c r="A60" s="152">
        <v>264</v>
      </c>
      <c r="B60" s="138" t="s">
        <v>879</v>
      </c>
      <c r="C60" s="148" t="s">
        <v>657</v>
      </c>
      <c r="D60" s="138" t="s">
        <v>567</v>
      </c>
      <c r="E60" s="140" t="s">
        <v>880</v>
      </c>
      <c r="F60" s="140" t="e" cm="1" vm="4">
        <f t="array" ref="F60">-_FV(HKD$20,"94")</f>
        <v>#VALUE!</v>
      </c>
      <c r="G60" s="138" t="s">
        <v>54</v>
      </c>
      <c r="H60" s="138" t="s">
        <v>54</v>
      </c>
      <c r="I60" s="139">
        <v>-2.35</v>
      </c>
      <c r="J60" s="140" t="s">
        <v>881</v>
      </c>
      <c r="K60" s="143">
        <v>0</v>
      </c>
      <c r="L60" s="138" t="s">
        <v>54</v>
      </c>
      <c r="M60" s="138" t="s">
        <v>882</v>
      </c>
      <c r="N60" s="141">
        <v>0</v>
      </c>
    </row>
    <row r="61" spans="1:14" x14ac:dyDescent="0.25">
      <c r="A61" s="152" t="s">
        <v>883</v>
      </c>
      <c r="B61" s="138" t="s">
        <v>884</v>
      </c>
      <c r="C61" s="148" t="s">
        <v>673</v>
      </c>
      <c r="D61" s="138" t="s">
        <v>567</v>
      </c>
      <c r="E61" s="140" t="s">
        <v>885</v>
      </c>
      <c r="F61" s="139" t="s">
        <v>886</v>
      </c>
      <c r="G61" s="138" t="s">
        <v>54</v>
      </c>
      <c r="H61" s="140">
        <v>14.82</v>
      </c>
      <c r="I61" s="140">
        <v>1.98</v>
      </c>
      <c r="J61" s="140" t="s">
        <v>887</v>
      </c>
      <c r="K61" s="143">
        <v>0</v>
      </c>
      <c r="L61" s="138" t="s">
        <v>54</v>
      </c>
      <c r="M61" s="138" t="s">
        <v>888</v>
      </c>
      <c r="N61" s="143">
        <v>-2.76E-2</v>
      </c>
    </row>
    <row r="62" spans="1:14" x14ac:dyDescent="0.25">
      <c r="A62" s="152" t="s">
        <v>889</v>
      </c>
      <c r="B62" s="138" t="s">
        <v>890</v>
      </c>
      <c r="C62" s="148" t="s">
        <v>668</v>
      </c>
      <c r="D62" s="138" t="s">
        <v>567</v>
      </c>
      <c r="E62" s="140" t="s">
        <v>891</v>
      </c>
      <c r="F62" s="139" t="s">
        <v>892</v>
      </c>
      <c r="G62" s="139">
        <v>10.11</v>
      </c>
      <c r="H62" s="139">
        <v>8.39</v>
      </c>
      <c r="I62" s="140">
        <v>0.94</v>
      </c>
      <c r="J62" s="140" t="s">
        <v>893</v>
      </c>
      <c r="K62" s="143">
        <v>0</v>
      </c>
      <c r="L62" s="138" t="s">
        <v>54</v>
      </c>
      <c r="M62" s="138" t="s">
        <v>894</v>
      </c>
      <c r="N62" s="141">
        <v>1.6999999999999999E-3</v>
      </c>
    </row>
    <row r="63" spans="1:14" x14ac:dyDescent="0.25">
      <c r="A63" s="152" t="s">
        <v>889</v>
      </c>
      <c r="B63" s="138" t="s">
        <v>890</v>
      </c>
      <c r="C63" s="148" t="s">
        <v>673</v>
      </c>
      <c r="D63" s="138" t="s">
        <v>567</v>
      </c>
      <c r="E63" s="140" t="s">
        <v>895</v>
      </c>
      <c r="F63" s="139" t="s">
        <v>896</v>
      </c>
      <c r="G63" s="139">
        <v>7.01</v>
      </c>
      <c r="H63" s="139">
        <v>4.83</v>
      </c>
      <c r="I63" s="145">
        <v>0.88</v>
      </c>
      <c r="J63" s="140" t="s">
        <v>897</v>
      </c>
      <c r="K63" s="143">
        <v>0</v>
      </c>
      <c r="L63" s="138" t="s">
        <v>54</v>
      </c>
      <c r="M63" s="138" t="s">
        <v>898</v>
      </c>
      <c r="N63" s="143">
        <v>-1.01E-2</v>
      </c>
    </row>
    <row r="64" spans="1:14" x14ac:dyDescent="0.25">
      <c r="A64" s="152" t="s">
        <v>899</v>
      </c>
      <c r="B64" s="138" t="s">
        <v>900</v>
      </c>
      <c r="C64" s="148" t="s">
        <v>668</v>
      </c>
      <c r="D64" s="138" t="s">
        <v>567</v>
      </c>
      <c r="E64" s="140" t="s">
        <v>901</v>
      </c>
      <c r="F64" s="145" t="s">
        <v>902</v>
      </c>
      <c r="G64" s="140">
        <v>54.03</v>
      </c>
      <c r="H64" s="145">
        <v>10.98</v>
      </c>
      <c r="I64" s="145">
        <v>0.57999999999999996</v>
      </c>
      <c r="J64" s="140" t="s">
        <v>903</v>
      </c>
      <c r="K64" s="143">
        <v>0</v>
      </c>
      <c r="L64" s="138" t="s">
        <v>54</v>
      </c>
      <c r="M64" s="138" t="s">
        <v>904</v>
      </c>
      <c r="N64" s="143">
        <v>-1.4500000000000001E-2</v>
      </c>
    </row>
    <row r="65" spans="1:14" x14ac:dyDescent="0.25">
      <c r="A65" s="152">
        <v>1255</v>
      </c>
      <c r="B65" s="138" t="s">
        <v>905</v>
      </c>
      <c r="C65" s="148" t="s">
        <v>657</v>
      </c>
      <c r="D65" s="138" t="s">
        <v>567</v>
      </c>
      <c r="E65" s="140" t="s">
        <v>906</v>
      </c>
      <c r="F65" s="140" t="e" cm="1" vm="5">
        <f t="array" ref="F65">-_FV(HKD$43,"21")</f>
        <v>#VALUE!</v>
      </c>
      <c r="G65" s="138" t="s">
        <v>54</v>
      </c>
      <c r="H65" s="138" t="s">
        <v>54</v>
      </c>
      <c r="I65" s="140">
        <v>6.69</v>
      </c>
      <c r="J65" s="140" t="s">
        <v>907</v>
      </c>
      <c r="K65" s="143">
        <v>0</v>
      </c>
      <c r="L65" s="138" t="s">
        <v>54</v>
      </c>
      <c r="M65" s="138" t="s">
        <v>908</v>
      </c>
      <c r="N65" s="141">
        <v>0</v>
      </c>
    </row>
    <row r="66" spans="1:14" x14ac:dyDescent="0.25">
      <c r="A66" s="152">
        <v>1027</v>
      </c>
      <c r="B66" s="138" t="s">
        <v>909</v>
      </c>
      <c r="C66" s="148" t="s">
        <v>657</v>
      </c>
      <c r="D66" s="138" t="s">
        <v>567</v>
      </c>
      <c r="E66" s="140" t="s">
        <v>910</v>
      </c>
      <c r="F66" s="140" t="s">
        <v>911</v>
      </c>
      <c r="G66" s="140">
        <v>454.12</v>
      </c>
      <c r="H66" s="138" t="s">
        <v>54</v>
      </c>
      <c r="I66" s="139">
        <v>0.42</v>
      </c>
      <c r="J66" s="140" t="s">
        <v>912</v>
      </c>
      <c r="K66" s="143">
        <v>0</v>
      </c>
      <c r="L66" s="138" t="s">
        <v>54</v>
      </c>
      <c r="M66" s="138" t="s">
        <v>913</v>
      </c>
      <c r="N66" s="141">
        <v>0.125</v>
      </c>
    </row>
    <row r="67" spans="1:14" x14ac:dyDescent="0.25">
      <c r="A67" s="152">
        <v>2683</v>
      </c>
      <c r="B67" s="138" t="s">
        <v>914</v>
      </c>
      <c r="C67" s="148" t="s">
        <v>657</v>
      </c>
      <c r="D67" s="138" t="s">
        <v>567</v>
      </c>
      <c r="E67" s="140" t="s">
        <v>915</v>
      </c>
      <c r="F67" s="145" t="s">
        <v>916</v>
      </c>
      <c r="G67" s="139">
        <v>4.93</v>
      </c>
      <c r="H67" s="139">
        <v>0.77</v>
      </c>
      <c r="I67" s="145">
        <v>0.61</v>
      </c>
      <c r="J67" s="145" t="s">
        <v>917</v>
      </c>
      <c r="K67" s="143">
        <v>0</v>
      </c>
      <c r="L67" s="142">
        <v>44886</v>
      </c>
      <c r="M67" s="138" t="s">
        <v>918</v>
      </c>
      <c r="N67" s="141">
        <v>1.4500000000000001E-2</v>
      </c>
    </row>
    <row r="68" spans="1:14" x14ac:dyDescent="0.25">
      <c r="A68" s="152" t="s">
        <v>919</v>
      </c>
      <c r="B68" s="138" t="s">
        <v>920</v>
      </c>
      <c r="C68" s="148" t="s">
        <v>668</v>
      </c>
      <c r="D68" s="138" t="s">
        <v>567</v>
      </c>
      <c r="E68" s="140" t="s">
        <v>921</v>
      </c>
      <c r="F68" s="145" t="s">
        <v>922</v>
      </c>
      <c r="G68" s="138" t="s">
        <v>54</v>
      </c>
      <c r="H68" s="140">
        <v>36.85</v>
      </c>
      <c r="I68" s="140">
        <v>1.46</v>
      </c>
      <c r="J68" s="140" t="s">
        <v>923</v>
      </c>
      <c r="K68" s="143">
        <v>0</v>
      </c>
      <c r="L68" s="138" t="s">
        <v>54</v>
      </c>
      <c r="M68" s="138" t="s">
        <v>924</v>
      </c>
      <c r="N68" s="141">
        <v>2.2000000000000001E-3</v>
      </c>
    </row>
    <row r="69" spans="1:14" x14ac:dyDescent="0.25">
      <c r="A69" s="152" t="s">
        <v>925</v>
      </c>
      <c r="B69" s="138" t="s">
        <v>926</v>
      </c>
      <c r="C69" s="148" t="s">
        <v>668</v>
      </c>
      <c r="D69" s="138" t="s">
        <v>567</v>
      </c>
      <c r="E69" s="140" t="s">
        <v>927</v>
      </c>
      <c r="F69" s="145" t="s">
        <v>928</v>
      </c>
      <c r="G69" s="140">
        <v>41.12</v>
      </c>
      <c r="H69" s="145">
        <v>12.62</v>
      </c>
      <c r="I69" s="139">
        <v>0.34</v>
      </c>
      <c r="J69" s="140" t="s">
        <v>929</v>
      </c>
      <c r="K69" s="143">
        <v>0</v>
      </c>
      <c r="L69" s="138" t="s">
        <v>54</v>
      </c>
      <c r="M69" s="138" t="s">
        <v>930</v>
      </c>
      <c r="N69" s="141">
        <v>1.8E-3</v>
      </c>
    </row>
    <row r="70" spans="1:14" x14ac:dyDescent="0.25">
      <c r="A70" s="152" t="s">
        <v>931</v>
      </c>
      <c r="B70" s="138" t="s">
        <v>932</v>
      </c>
      <c r="C70" s="148" t="s">
        <v>39</v>
      </c>
      <c r="D70" s="138" t="s">
        <v>567</v>
      </c>
      <c r="E70" s="140" t="s">
        <v>933</v>
      </c>
      <c r="F70" s="138" t="s">
        <v>54</v>
      </c>
      <c r="G70" s="139">
        <v>0</v>
      </c>
      <c r="H70" s="138" t="s">
        <v>54</v>
      </c>
      <c r="I70" s="140">
        <v>2.34</v>
      </c>
      <c r="J70" s="140" t="s">
        <v>934</v>
      </c>
      <c r="K70" s="146">
        <v>0.14030000000000001</v>
      </c>
      <c r="L70" s="138" t="s">
        <v>54</v>
      </c>
      <c r="M70" s="138" t="s">
        <v>935</v>
      </c>
      <c r="N70" s="141">
        <v>3.5700000000000003E-2</v>
      </c>
    </row>
    <row r="71" spans="1:14" x14ac:dyDescent="0.25">
      <c r="A71" s="152" t="s">
        <v>936</v>
      </c>
      <c r="B71" s="138" t="s">
        <v>937</v>
      </c>
      <c r="C71" s="148" t="s">
        <v>668</v>
      </c>
      <c r="D71" s="138" t="s">
        <v>567</v>
      </c>
      <c r="E71" s="140" t="s">
        <v>938</v>
      </c>
      <c r="F71" s="145" t="s">
        <v>939</v>
      </c>
      <c r="G71" s="140">
        <v>27.17</v>
      </c>
      <c r="H71" s="145">
        <v>10.46</v>
      </c>
      <c r="I71" s="140">
        <v>1.76</v>
      </c>
      <c r="J71" s="140" t="s">
        <v>940</v>
      </c>
      <c r="K71" s="143">
        <v>0</v>
      </c>
      <c r="L71" s="138" t="s">
        <v>54</v>
      </c>
      <c r="M71" s="138" t="s">
        <v>941</v>
      </c>
      <c r="N71" s="143">
        <v>-1.12E-2</v>
      </c>
    </row>
    <row r="72" spans="1:14" x14ac:dyDescent="0.25">
      <c r="A72" s="152" t="s">
        <v>942</v>
      </c>
      <c r="B72" s="138" t="s">
        <v>943</v>
      </c>
      <c r="C72" s="148" t="s">
        <v>13</v>
      </c>
      <c r="D72" s="138" t="s">
        <v>567</v>
      </c>
      <c r="E72" s="140" t="s">
        <v>944</v>
      </c>
      <c r="F72" s="140" t="s">
        <v>945</v>
      </c>
      <c r="G72" s="138" t="s">
        <v>54</v>
      </c>
      <c r="H72" s="145">
        <v>12.68</v>
      </c>
      <c r="I72" s="140">
        <v>1.18</v>
      </c>
      <c r="J72" s="140" t="s">
        <v>946</v>
      </c>
      <c r="K72" s="146">
        <v>0.34989999999999999</v>
      </c>
      <c r="L72" s="138" t="s">
        <v>54</v>
      </c>
      <c r="M72" s="138" t="s">
        <v>947</v>
      </c>
      <c r="N72" s="141">
        <v>1.2999999999999999E-2</v>
      </c>
    </row>
    <row r="73" spans="1:14" x14ac:dyDescent="0.25">
      <c r="A73" s="152" t="s">
        <v>948</v>
      </c>
      <c r="B73" s="138" t="s">
        <v>949</v>
      </c>
      <c r="C73" s="148" t="s">
        <v>673</v>
      </c>
      <c r="D73" s="138" t="s">
        <v>567</v>
      </c>
      <c r="E73" s="140" t="s">
        <v>950</v>
      </c>
      <c r="F73" s="145" t="s">
        <v>951</v>
      </c>
      <c r="G73" s="145">
        <v>19.47</v>
      </c>
      <c r="H73" s="145">
        <v>11.24</v>
      </c>
      <c r="I73" s="139">
        <v>0.16</v>
      </c>
      <c r="J73" s="140" t="s">
        <v>952</v>
      </c>
      <c r="K73" s="143">
        <v>0</v>
      </c>
      <c r="L73" s="138" t="s">
        <v>54</v>
      </c>
      <c r="M73" s="138" t="s">
        <v>953</v>
      </c>
      <c r="N73" s="143">
        <v>-4.3E-3</v>
      </c>
    </row>
    <row r="74" spans="1:14" x14ac:dyDescent="0.25">
      <c r="A74" s="152" t="s">
        <v>948</v>
      </c>
      <c r="B74" s="138" t="s">
        <v>949</v>
      </c>
      <c r="C74" s="148" t="s">
        <v>668</v>
      </c>
      <c r="D74" s="138" t="s">
        <v>567</v>
      </c>
      <c r="E74" s="140" t="s">
        <v>954</v>
      </c>
      <c r="F74" s="145" t="s">
        <v>955</v>
      </c>
      <c r="G74" s="145">
        <v>21.33</v>
      </c>
      <c r="H74" s="140">
        <v>12.87</v>
      </c>
      <c r="I74" s="139">
        <v>0.05</v>
      </c>
      <c r="J74" s="140" t="s">
        <v>956</v>
      </c>
      <c r="K74" s="143">
        <v>0</v>
      </c>
      <c r="L74" s="138" t="s">
        <v>54</v>
      </c>
      <c r="M74" s="138" t="s">
        <v>957</v>
      </c>
      <c r="N74" s="143">
        <v>-1.04E-2</v>
      </c>
    </row>
    <row r="75" spans="1:14" x14ac:dyDescent="0.25">
      <c r="A75" s="152">
        <v>1096</v>
      </c>
      <c r="B75" s="138" t="s">
        <v>958</v>
      </c>
      <c r="C75" s="148" t="s">
        <v>657</v>
      </c>
      <c r="D75" s="138" t="s">
        <v>567</v>
      </c>
      <c r="E75" s="140" t="s">
        <v>959</v>
      </c>
      <c r="F75" s="140" t="s">
        <v>960</v>
      </c>
      <c r="G75" s="138" t="s">
        <v>54</v>
      </c>
      <c r="H75" s="138" t="s">
        <v>54</v>
      </c>
      <c r="I75" s="139">
        <v>-2.2200000000000002</v>
      </c>
      <c r="J75" s="140">
        <v>0</v>
      </c>
      <c r="K75" s="143">
        <v>0</v>
      </c>
      <c r="L75" s="138" t="s">
        <v>54</v>
      </c>
      <c r="M75" s="138" t="s">
        <v>961</v>
      </c>
      <c r="N75" s="141">
        <v>0</v>
      </c>
    </row>
    <row r="76" spans="1:14" x14ac:dyDescent="0.25">
      <c r="A76" s="152">
        <v>8285</v>
      </c>
      <c r="B76" s="138" t="s">
        <v>962</v>
      </c>
      <c r="C76" s="148" t="s">
        <v>657</v>
      </c>
      <c r="D76" s="138" t="s">
        <v>567</v>
      </c>
      <c r="E76" s="140" t="s">
        <v>963</v>
      </c>
      <c r="F76" s="140" t="s">
        <v>964</v>
      </c>
      <c r="G76" s="138" t="s">
        <v>54</v>
      </c>
      <c r="H76" s="138" t="s">
        <v>54</v>
      </c>
      <c r="I76" s="140">
        <v>2.08</v>
      </c>
      <c r="J76" s="140" t="s">
        <v>965</v>
      </c>
      <c r="K76" s="143">
        <v>0</v>
      </c>
      <c r="L76" s="142">
        <v>44875</v>
      </c>
      <c r="M76" s="138" t="s">
        <v>966</v>
      </c>
      <c r="N76" s="141">
        <v>5.8799999999999998E-2</v>
      </c>
    </row>
    <row r="77" spans="1:14" x14ac:dyDescent="0.25">
      <c r="A77" s="152" t="s">
        <v>967</v>
      </c>
      <c r="B77" s="138" t="s">
        <v>968</v>
      </c>
      <c r="C77" s="148" t="s">
        <v>605</v>
      </c>
      <c r="D77" s="138" t="s">
        <v>567</v>
      </c>
      <c r="E77" s="140" t="s">
        <v>969</v>
      </c>
      <c r="F77" s="140" t="s">
        <v>970</v>
      </c>
      <c r="G77" s="138" t="s">
        <v>54</v>
      </c>
      <c r="H77" s="138" t="s">
        <v>54</v>
      </c>
      <c r="I77" s="139">
        <v>0.25</v>
      </c>
      <c r="J77" s="140">
        <v>34</v>
      </c>
      <c r="K77" s="143">
        <v>0</v>
      </c>
      <c r="L77" s="138" t="s">
        <v>54</v>
      </c>
      <c r="M77" s="144">
        <v>5.15</v>
      </c>
      <c r="N77" s="141">
        <v>0</v>
      </c>
    </row>
    <row r="78" spans="1:14" x14ac:dyDescent="0.25">
      <c r="A78" s="152">
        <v>8187</v>
      </c>
      <c r="B78" s="138" t="s">
        <v>971</v>
      </c>
      <c r="C78" s="148" t="s">
        <v>657</v>
      </c>
      <c r="D78" s="138" t="s">
        <v>567</v>
      </c>
      <c r="E78" s="140" t="s">
        <v>972</v>
      </c>
      <c r="F78" s="140" t="e" cm="1" vm="6">
        <f t="array" ref="F78">-_FV(HKD$9,"39")</f>
        <v>#VALUE!</v>
      </c>
      <c r="G78" s="138" t="s">
        <v>54</v>
      </c>
      <c r="H78" s="138" t="s">
        <v>54</v>
      </c>
      <c r="I78" s="139">
        <v>-4.46</v>
      </c>
      <c r="J78" s="139" t="s">
        <v>973</v>
      </c>
      <c r="K78" s="143">
        <v>0</v>
      </c>
      <c r="L78" s="138" t="s">
        <v>54</v>
      </c>
      <c r="M78" s="138" t="s">
        <v>974</v>
      </c>
      <c r="N78" s="141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O58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10" sqref="H10"/>
    </sheetView>
  </sheetViews>
  <sheetFormatPr defaultColWidth="9.140625" defaultRowHeight="12.75" x14ac:dyDescent="0.2"/>
  <cols>
    <col min="1" max="1" width="4.140625" style="1" customWidth="1"/>
    <col min="2" max="2" width="9.140625" style="1"/>
    <col min="3" max="3" width="26.42578125" style="1" bestFit="1" customWidth="1"/>
    <col min="4" max="5" width="9.140625" style="4"/>
    <col min="6" max="6" width="11.7109375" style="6" bestFit="1" customWidth="1"/>
    <col min="7" max="9" width="9.140625" style="6"/>
    <col min="10" max="11" width="9.140625" style="4"/>
    <col min="12" max="19" width="9.140625" style="1"/>
    <col min="20" max="24" width="9.140625" style="4"/>
    <col min="25" max="30" width="9.140625" style="1"/>
    <col min="31" max="31" width="11" style="1" bestFit="1" customWidth="1"/>
    <col min="32" max="34" width="9.140625" style="4"/>
    <col min="35" max="35" width="9.140625" style="1"/>
    <col min="36" max="36" width="11.7109375" style="1" bestFit="1" customWidth="1"/>
    <col min="37" max="37" width="9.140625" style="1"/>
    <col min="38" max="38" width="20.7109375" style="1" bestFit="1" customWidth="1"/>
    <col min="39" max="39" width="36.7109375" style="4" bestFit="1" customWidth="1"/>
    <col min="40" max="40" width="41.140625" style="4" bestFit="1" customWidth="1"/>
    <col min="41" max="41" width="56.42578125" style="4" bestFit="1" customWidth="1"/>
    <col min="42" max="16384" width="9.140625" style="1"/>
  </cols>
  <sheetData>
    <row r="1" spans="1:41" x14ac:dyDescent="0.2">
      <c r="D1" s="1"/>
      <c r="F1" s="158" t="s">
        <v>499</v>
      </c>
      <c r="G1" s="158"/>
      <c r="H1" s="158"/>
      <c r="I1" s="158"/>
      <c r="J1" s="158"/>
      <c r="K1" s="158"/>
      <c r="L1" s="158"/>
      <c r="M1" s="158"/>
      <c r="N1" s="158"/>
      <c r="O1" s="158"/>
      <c r="P1" s="158"/>
      <c r="Q1" s="158"/>
      <c r="R1" s="98">
        <f>AVERAGE(R3:R16)</f>
        <v>17.128341669405629</v>
      </c>
      <c r="S1" s="98">
        <f>AVERAGE(S3:S16)</f>
        <v>13.522170838701424</v>
      </c>
      <c r="T1" s="98">
        <f>AVERAGE(T3:T17)</f>
        <v>2.6412208633670877</v>
      </c>
      <c r="U1" s="111">
        <f t="shared" ref="U1:AB1" si="0">AVERAGE(U3:U16)</f>
        <v>3.5663040675293606E-2</v>
      </c>
      <c r="V1" s="87"/>
      <c r="W1" s="111">
        <f t="shared" si="0"/>
        <v>0.1318553342889443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0.46565651463093172</v>
      </c>
      <c r="AA1" s="88">
        <f t="shared" si="0"/>
        <v>3.9861334598911551E-2</v>
      </c>
      <c r="AB1" s="88">
        <f t="shared" si="0"/>
        <v>2.2133667405742158E-2</v>
      </c>
      <c r="AC1" s="88">
        <f>AVERAGE(AC3:AC17)</f>
        <v>0.23936232255475748</v>
      </c>
      <c r="AD1" s="87"/>
      <c r="AE1" s="89" t="s">
        <v>537</v>
      </c>
      <c r="AF1" s="88">
        <f>AVERAGE(AF3:AF17)</f>
        <v>0.32623342229547664</v>
      </c>
      <c r="AG1" s="88">
        <f>AVERAGE(AG3:AG16)</f>
        <v>0.10055128139214682</v>
      </c>
      <c r="AH1" s="88">
        <f>AVERAGE(AH3:AH16)</f>
        <v>0.2424631953701567</v>
      </c>
      <c r="AI1" s="90">
        <f>AVERAGE(AI3:AI16)</f>
        <v>667</v>
      </c>
      <c r="AJ1" s="126">
        <f>AVERAGE(AJ3:AJ16)</f>
        <v>3.6676173139534995</v>
      </c>
      <c r="AK1" s="90"/>
    </row>
    <row r="2" spans="1:41" s="2" customFormat="1" x14ac:dyDescent="0.2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1011</v>
      </c>
      <c r="AN2" s="5" t="s">
        <v>991</v>
      </c>
      <c r="AO2" s="5" t="s">
        <v>1012</v>
      </c>
    </row>
    <row r="3" spans="1:41" x14ac:dyDescent="0.2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[1]Main!$C$6*$E$52</f>
        <v>92.48</v>
      </c>
      <c r="G3" s="49">
        <f>[1]Main!$C$8*$E$52</f>
        <v>144176.32000000001</v>
      </c>
      <c r="H3" s="49">
        <f>[1]Main!$C$11*$E$52</f>
        <v>952</v>
      </c>
      <c r="I3" s="49">
        <f>[1]Main!$C$12*$E$52</f>
        <v>143224.32000000001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Model'!$AF$21*1000*E52</f>
        <v>4836.7999999999947</v>
      </c>
      <c r="P3" s="56">
        <f>'[1]Financial Model'!$AE$21*1000*E52</f>
        <v>4581.5999999999985</v>
      </c>
      <c r="Q3" s="56">
        <f>'[1]Financial Model'!$AD$21*1000*E52</f>
        <v>2031.2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[1]Main!$C$26*E52</f>
        <v>7729.6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  <c r="AN3" s="4" t="s">
        <v>989</v>
      </c>
    </row>
    <row r="4" spans="1:41" x14ac:dyDescent="0.2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[2]Main!$C$6*$E$52</f>
        <v>18.992000000000001</v>
      </c>
      <c r="G4" s="49">
        <f>[2]Main!$C$8*$E$52</f>
        <v>7363.9390879999992</v>
      </c>
      <c r="H4" s="49">
        <f>[2]Main!$C$11*$E$52</f>
        <v>-3958.2096000000001</v>
      </c>
      <c r="I4" s="49">
        <f>[2]Main!$C$12*$E$52</f>
        <v>11322.148687999999</v>
      </c>
      <c r="J4" s="4" t="str">
        <f>[2]Main!$C$28</f>
        <v>FQ323</v>
      </c>
      <c r="K4" s="85">
        <f>[2]Main!$D$28</f>
        <v>44964</v>
      </c>
      <c r="L4" s="50">
        <f>[2]Main!$C$33</f>
        <v>10.20453937231281</v>
      </c>
      <c r="O4" s="56">
        <f>'[2]Financial Model'!$AA$22*E52</f>
        <v>326.27920000000114</v>
      </c>
      <c r="P4" s="56">
        <f>'[2]Financial Model'!$Z$22*$E$52</f>
        <v>543.55920000000015</v>
      </c>
      <c r="Q4" s="56">
        <f>'[2]Financial Model'!$Y$22*$E$52</f>
        <v>0</v>
      </c>
      <c r="R4" s="51">
        <f>[2]Main!$C$34</f>
        <v>22.182830105046776</v>
      </c>
      <c r="T4" s="51">
        <f>[2]Main!$C$36</f>
        <v>2.7733158888663931</v>
      </c>
      <c r="U4" s="53"/>
      <c r="V4" s="53"/>
      <c r="W4" s="53">
        <f>'[2]Financial Model'!$AA$26</f>
        <v>-0.11915424773438776</v>
      </c>
      <c r="Y4" s="4"/>
      <c r="Z4" s="53">
        <f>'[2]Financial Model'!$AA$35</f>
        <v>0.5269104212668313</v>
      </c>
      <c r="AA4" s="53">
        <f>'[2]Financial Model'!$AA$36</f>
        <v>6.5766225050872554E-2</v>
      </c>
      <c r="AB4" s="53">
        <f>'[2]Financial Model'!$AA$37</f>
        <v>4.4145235311945419E-2</v>
      </c>
      <c r="AC4" s="53">
        <f>'[2]Financial Model'!$AA$38</f>
        <v>0.22249486243597147</v>
      </c>
      <c r="AE4" s="56">
        <f>[2]Main!$C$26*E52</f>
        <v>2073.5320000000002</v>
      </c>
      <c r="AF4" s="53">
        <f>'[2]Financial Model'!$T$76</f>
        <v>0.9241949083593437</v>
      </c>
      <c r="AI4" s="57">
        <f>[2]Main!$C$25</f>
        <v>1282</v>
      </c>
      <c r="AJ4" s="57"/>
      <c r="AK4" s="4">
        <f>[2]Main!$C$24</f>
        <v>1899</v>
      </c>
      <c r="AL4" s="4" t="str">
        <f>[2]Main!$C$23</f>
        <v>Denver, US</v>
      </c>
      <c r="AM4" s="4" t="s">
        <v>984</v>
      </c>
      <c r="AN4" s="4" t="s">
        <v>990</v>
      </c>
    </row>
    <row r="5" spans="1:41" x14ac:dyDescent="0.2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K5" s="154"/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  <c r="AN5" s="4" t="s">
        <v>999</v>
      </c>
    </row>
    <row r="6" spans="1:41" x14ac:dyDescent="0.2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130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  <c r="AN6" s="4" t="s">
        <v>1000</v>
      </c>
    </row>
    <row r="7" spans="1:41" x14ac:dyDescent="0.2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130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  <c r="AN7" s="4" t="s">
        <v>992</v>
      </c>
    </row>
    <row r="8" spans="1:41" x14ac:dyDescent="0.2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[6]Main!$C$6*E52</f>
        <v>8.6319999999999997</v>
      </c>
      <c r="G8" s="49">
        <f>[6]Main!$C$8*E52</f>
        <v>3874.3264559999998</v>
      </c>
      <c r="H8" s="49">
        <f>[6]Main!$C$11*$E$52</f>
        <v>140.49280000000007</v>
      </c>
      <c r="I8" s="49">
        <f>[6]Main!$C$12*$E$52</f>
        <v>3733.8336559999998</v>
      </c>
      <c r="J8" s="4" t="str">
        <f>[6]Main!$C$29</f>
        <v>FQ323</v>
      </c>
      <c r="K8" s="85">
        <f>[6]Main!$D$29</f>
        <v>44965</v>
      </c>
      <c r="L8" s="50">
        <f>[6]Main!$C$34</f>
        <v>29.801244269350146</v>
      </c>
      <c r="O8" s="56">
        <f>'[6]Financial Model'!$AA$20*$E$52</f>
        <v>-439.34160000000003</v>
      </c>
      <c r="P8" s="56">
        <f>'[6]Financial Model'!$Z$20*$E$52</f>
        <v>73.713599999999389</v>
      </c>
      <c r="Q8" s="56">
        <f>'[6]Financial Model'!$Y$20*$E$52</f>
        <v>-37.041600000000322</v>
      </c>
      <c r="R8" s="52">
        <f>[6]Main!$C$35</f>
        <v>30.600980324142533</v>
      </c>
      <c r="S8" s="52">
        <f>[6]Main!$C$41</f>
        <v>13.949864355940662</v>
      </c>
      <c r="T8" s="52">
        <f>[6]Main!$C$37</f>
        <v>2.6435058859106055</v>
      </c>
      <c r="U8" s="131">
        <f>[6]Main!$C$36</f>
        <v>6.0923322305172299E-2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[6]Main!$C$27*E52</f>
        <v>974.22400000000005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438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  <c r="AN8" s="4" t="s">
        <v>995</v>
      </c>
    </row>
    <row r="9" spans="1:41" x14ac:dyDescent="0.2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[7]Main!$C$6*E52</f>
        <v>20.424000000000003</v>
      </c>
      <c r="G9" s="49">
        <f>[7]Main!$C$8*$E$52</f>
        <v>1882.56504384</v>
      </c>
      <c r="H9" s="49">
        <f>[7]Main!$C$11*E52</f>
        <v>311.2328</v>
      </c>
      <c r="I9" s="49">
        <f>[7]Main!$C$12*E52</f>
        <v>1571.33224384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[7]Main!$C$26*E52</f>
        <v>594.86320000000001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  <c r="AM9" s="4" t="s">
        <v>982</v>
      </c>
      <c r="AN9" s="4" t="s">
        <v>1001</v>
      </c>
    </row>
    <row r="10" spans="1:41" x14ac:dyDescent="0.2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[8]Main!$C$6*E52</f>
        <v>10.336</v>
      </c>
      <c r="G10" s="49">
        <f>[8]Main!$C$8*E52</f>
        <v>1862.4335039999999</v>
      </c>
      <c r="H10" s="49">
        <f>[8]Main!$C$11*$E$52</f>
        <v>-222.6464</v>
      </c>
      <c r="I10" s="49">
        <f>[8]Main!$C$12*$E$52</f>
        <v>2085.0799039999997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Model'!$Z$17*E52</f>
        <v>335.7007999999999</v>
      </c>
      <c r="P10" s="56">
        <f>'[8]Financial Model'!$Y$17*F52</f>
        <v>-261.67125000000027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[8]Main!$C$26*E52</f>
        <v>549.63680000000011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  <c r="AM10" s="4" t="s">
        <v>982</v>
      </c>
      <c r="AN10" s="4" t="s">
        <v>994</v>
      </c>
    </row>
    <row r="11" spans="1:41" x14ac:dyDescent="0.2">
      <c r="A11" s="1" t="s">
        <v>1019</v>
      </c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  <c r="AN11" s="4" t="s">
        <v>997</v>
      </c>
    </row>
    <row r="12" spans="1:41" x14ac:dyDescent="0.2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[10]Main!$C$6*E52</f>
        <v>18.096</v>
      </c>
      <c r="G12" s="49">
        <f>[10]Main!$C$8*E52</f>
        <v>895.49865599999998</v>
      </c>
      <c r="H12" s="49">
        <f>[10]Main!$C$11*E52</f>
        <v>119.09119999999999</v>
      </c>
      <c r="I12" s="49">
        <f>[10]Main!$C$12*E52</f>
        <v>776.40745599999991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Model'!$X$18*E52</f>
        <v>210.40799999999979</v>
      </c>
      <c r="P12" s="56">
        <f>'[10]Financial Model'!$W$18*$E$52</f>
        <v>-91.216800000000134</v>
      </c>
      <c r="Q12" s="56">
        <f>'[10]Financial Model'!$V$18*$E$52</f>
        <v>31.486400000000494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Model'!$Q$41*E52</f>
        <v>593.57039999999995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  <c r="AM12" s="4" t="s">
        <v>982</v>
      </c>
      <c r="AN12" s="4" t="s">
        <v>993</v>
      </c>
    </row>
    <row r="13" spans="1:41" x14ac:dyDescent="0.2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130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  <c r="AN13" s="4" t="s">
        <v>998</v>
      </c>
    </row>
    <row r="14" spans="1:41" s="103" customFormat="1" x14ac:dyDescent="0.2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  <c r="AN14" s="105" t="s">
        <v>1002</v>
      </c>
      <c r="AO14" s="105" t="s">
        <v>1006</v>
      </c>
    </row>
    <row r="15" spans="1:41" x14ac:dyDescent="0.2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1.23</v>
      </c>
      <c r="G15" s="49">
        <f>[13]Main!$C$8</f>
        <v>100.71125855999999</v>
      </c>
      <c r="H15" s="49">
        <f>[13]Main!$C$11</f>
        <v>-32.79999999999999</v>
      </c>
      <c r="I15" s="49">
        <f>[13]Main!$C$12</f>
        <v>133.51125855999999</v>
      </c>
      <c r="J15" s="4" t="str">
        <f>[13]Main!$C$29</f>
        <v>H123</v>
      </c>
      <c r="K15" s="85">
        <f>[13]Main!$D$29</f>
        <v>44953</v>
      </c>
      <c r="L15" s="50">
        <f>[13]Main!$C$34</f>
        <v>16.688907319999903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12.707683547191001</v>
      </c>
      <c r="S15" s="51">
        <f>[13]Main!$C$39</f>
        <v>-2.7948662393351822</v>
      </c>
      <c r="T15" s="51">
        <f>[13]Main!$C$37</f>
        <v>1.1612268473317857</v>
      </c>
      <c r="U15" s="131">
        <f>[13]Main!$C$38</f>
        <v>1.4467338886453514E-2</v>
      </c>
      <c r="V15" s="53">
        <f>'[13]Financial Model'!$U$21</f>
        <v>9.6205718395971918E-2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Model'!$L$33</f>
        <v>0.5205431754874652</v>
      </c>
      <c r="AA15" s="53">
        <f>'[13]Financial Model'!L34</f>
        <v>-5.2576601671309189E-2</v>
      </c>
      <c r="AB15" s="53">
        <f>'[13]Financial Model'!L35</f>
        <v>-4.247910863509749E-2</v>
      </c>
      <c r="AC15" s="53">
        <f>'[13]Financial Model'!L36</f>
        <v>0.31073446327683618</v>
      </c>
      <c r="AE15" s="56">
        <f>[13]Main!$C$27</f>
        <v>172.6</v>
      </c>
      <c r="AF15" s="53">
        <f>'[13]Financial Model'!L79</f>
        <v>8.2810539523211935E-2</v>
      </c>
      <c r="AG15" s="53">
        <f>'[13]Financial Model'!$L$80</f>
        <v>0.30067822155237378</v>
      </c>
      <c r="AH15" s="53">
        <f>'[13]Financial Model'!$L$82</f>
        <v>0.2785668173014848</v>
      </c>
      <c r="AI15" s="57">
        <f>[13]Main!$C$26</f>
        <v>219</v>
      </c>
      <c r="AJ15" s="125">
        <f>[13]Main!$C$42</f>
        <v>3.7508794583966352</v>
      </c>
      <c r="AK15" s="4">
        <f>[13]Main!$C$25</f>
        <v>1985</v>
      </c>
      <c r="AL15" s="4" t="str">
        <f>[13]Main!$C$24</f>
        <v>Cheltenham, UK</v>
      </c>
      <c r="AM15" s="4" t="s">
        <v>982</v>
      </c>
      <c r="AN15" s="4" t="s">
        <v>1003</v>
      </c>
    </row>
    <row r="16" spans="1:41" s="91" customFormat="1" x14ac:dyDescent="0.2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  <c r="AN16" s="93" t="s">
        <v>1004</v>
      </c>
      <c r="AO16" s="93" t="s">
        <v>1005</v>
      </c>
    </row>
    <row r="17" spans="2:41" s="91" customFormat="1" x14ac:dyDescent="0.2">
      <c r="B17" s="92" t="s">
        <v>503</v>
      </c>
      <c r="C17" s="91" t="s">
        <v>504</v>
      </c>
      <c r="D17" s="93" t="s">
        <v>489</v>
      </c>
      <c r="E17" s="93" t="s">
        <v>15</v>
      </c>
      <c r="F17" s="159">
        <f>[15]Main!$C$6</f>
        <v>1.5900000000000001E-2</v>
      </c>
      <c r="G17" s="160">
        <f>[15]Main!$C$8</f>
        <v>0.83474996820000003</v>
      </c>
      <c r="H17" s="160">
        <f>[15]Main!$C$11</f>
        <v>4.2919999999999998</v>
      </c>
      <c r="I17" s="160">
        <f>[15]Main!$C$12</f>
        <v>-3.4572500317999997</v>
      </c>
      <c r="J17" s="93" t="str">
        <f>[15]Main!$C$28</f>
        <v>FH123</v>
      </c>
      <c r="K17" s="101">
        <f>[15]Main!$D$28</f>
        <v>44903</v>
      </c>
      <c r="L17" s="95"/>
      <c r="M17" s="95"/>
      <c r="N17" s="95"/>
      <c r="O17" s="95">
        <f>'[15]Financial Model'!$S$20</f>
        <v>-1.329000000000002</v>
      </c>
      <c r="P17" s="95">
        <f>'[15]Financial Model'!$R$20</f>
        <v>0.62499999999999734</v>
      </c>
      <c r="Q17" s="95">
        <f>'[15]Financial Model'!$Q$20</f>
        <v>-2.1569999999999996</v>
      </c>
      <c r="T17" s="102">
        <f>[15]Main!$C$36</f>
        <v>0.10867725142559567</v>
      </c>
      <c r="U17" s="93"/>
      <c r="V17" s="94"/>
      <c r="W17" s="94">
        <f>'[15]Financial Model'!$S$25</f>
        <v>0.2821160943965999</v>
      </c>
      <c r="X17" s="94">
        <f>'[15]Financial Model'!$R$25</f>
        <v>1.3159612495467026</v>
      </c>
      <c r="Z17" s="94">
        <f>'[15]Financial Model'!$K$30</f>
        <v>0.48510270107591608</v>
      </c>
      <c r="AA17" s="94">
        <f>'[15]Financial Model'!$K$31</f>
        <v>-6.8918817244752045E-2</v>
      </c>
      <c r="AB17" s="94">
        <f>'[15]Financial Model'!$K$32</f>
        <v>-7.1740275374313406E-2</v>
      </c>
      <c r="AC17" s="94">
        <f>'[15]Financial Model'!$S$33</f>
        <v>0.13980582524271826</v>
      </c>
      <c r="AE17" s="95">
        <f>[15]Main!$C$26</f>
        <v>7.0860000000000003</v>
      </c>
      <c r="AF17" s="94">
        <f>'[15]Financial Model'!$K$67</f>
        <v>1.0755711775043935</v>
      </c>
      <c r="AG17" s="94">
        <f>'[15]Financial Model'!$K$68</f>
        <v>-1.9718309859153571E-3</v>
      </c>
      <c r="AH17" s="94">
        <f>'[15]Financial Model'!$K$69</f>
        <v>0.13101599334381067</v>
      </c>
      <c r="AI17" s="93">
        <v>0</v>
      </c>
      <c r="AJ17" s="161">
        <f>AVERAGE([15]Main!$Y$8:$Y$13)</f>
        <v>3.698697315777705</v>
      </c>
      <c r="AK17" s="93">
        <f>[15]Main!$C$24</f>
        <v>2013</v>
      </c>
      <c r="AL17" s="93" t="str">
        <f>[15]Main!$C$23</f>
        <v>Salford, UK</v>
      </c>
      <c r="AM17" s="93" t="s">
        <v>555</v>
      </c>
      <c r="AN17" s="93"/>
      <c r="AO17" s="93" t="s">
        <v>1020</v>
      </c>
    </row>
    <row r="18" spans="2:41" x14ac:dyDescent="0.2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41" x14ac:dyDescent="0.2">
      <c r="B19" s="136" t="s">
        <v>582</v>
      </c>
      <c r="C19" s="133" t="s">
        <v>583</v>
      </c>
      <c r="F19" s="7"/>
      <c r="G19" s="56"/>
      <c r="H19" s="56"/>
      <c r="I19" s="56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41" x14ac:dyDescent="0.2">
      <c r="B20" s="135" t="s">
        <v>975</v>
      </c>
      <c r="C20" s="1" t="s">
        <v>976</v>
      </c>
      <c r="D20" s="4" t="s">
        <v>31</v>
      </c>
      <c r="E20" s="4" t="s">
        <v>505</v>
      </c>
      <c r="F20" s="54"/>
      <c r="G20" s="56"/>
      <c r="H20" s="56"/>
      <c r="I20" s="56"/>
      <c r="AK20" s="4"/>
      <c r="AL20" s="4"/>
      <c r="AM20" s="4" t="s">
        <v>977</v>
      </c>
      <c r="AN20" s="4" t="s">
        <v>1007</v>
      </c>
    </row>
    <row r="21" spans="2:41" x14ac:dyDescent="0.2">
      <c r="B21" s="1" t="s">
        <v>12</v>
      </c>
      <c r="C21" s="1" t="s">
        <v>494</v>
      </c>
      <c r="D21" s="4" t="s">
        <v>13</v>
      </c>
      <c r="E21" s="4" t="s">
        <v>15</v>
      </c>
      <c r="G21" s="56"/>
      <c r="H21" s="56"/>
      <c r="I21" s="56"/>
      <c r="J21" s="1"/>
      <c r="L21" s="56"/>
      <c r="M21" s="5"/>
      <c r="N21" s="5"/>
      <c r="AM21" s="4" t="s">
        <v>545</v>
      </c>
    </row>
    <row r="22" spans="2:41" x14ac:dyDescent="0.2">
      <c r="B22" s="1" t="s">
        <v>214</v>
      </c>
      <c r="C22" s="1" t="s">
        <v>488</v>
      </c>
      <c r="D22" s="4" t="s">
        <v>489</v>
      </c>
      <c r="E22" s="4" t="s">
        <v>15</v>
      </c>
      <c r="F22" s="7"/>
      <c r="G22" s="56"/>
      <c r="H22" s="56"/>
      <c r="I22" s="1"/>
      <c r="J22" s="1"/>
      <c r="K22" s="1"/>
      <c r="L22" s="56"/>
      <c r="M22" s="56"/>
      <c r="N22" s="56"/>
      <c r="AM22" s="4" t="s">
        <v>983</v>
      </c>
    </row>
    <row r="23" spans="2:41" x14ac:dyDescent="0.2">
      <c r="B23" s="1" t="s">
        <v>492</v>
      </c>
      <c r="C23" s="1" t="s">
        <v>493</v>
      </c>
      <c r="D23" s="4" t="s">
        <v>31</v>
      </c>
      <c r="E23" s="4" t="s">
        <v>505</v>
      </c>
      <c r="G23" s="56"/>
      <c r="H23" s="56"/>
      <c r="I23" s="1"/>
      <c r="J23" s="1"/>
      <c r="K23" s="1"/>
      <c r="L23" s="56"/>
      <c r="M23" s="56"/>
      <c r="N23" s="56"/>
      <c r="AM23" s="4" t="s">
        <v>982</v>
      </c>
    </row>
    <row r="24" spans="2:41" x14ac:dyDescent="0.2">
      <c r="B24" s="3" t="s">
        <v>556</v>
      </c>
      <c r="C24" s="1" t="s">
        <v>557</v>
      </c>
      <c r="D24" s="4" t="s">
        <v>39</v>
      </c>
      <c r="E24" s="4" t="s">
        <v>505</v>
      </c>
      <c r="F24" s="54">
        <f>[16]Main!$C$6*E52</f>
        <v>265.12800000000004</v>
      </c>
      <c r="G24" s="56">
        <f>[16]Main!$C$8*E52</f>
        <v>32425.154399999999</v>
      </c>
      <c r="H24" s="56">
        <f>[16]Main!$C$11*E52</f>
        <v>0</v>
      </c>
      <c r="I24" s="56">
        <f>[16]Main!$C$12*E52</f>
        <v>32425.154399999999</v>
      </c>
      <c r="AK24" s="4">
        <f>[16]Main!$C$24</f>
        <v>1998</v>
      </c>
      <c r="AL24" s="4" t="str">
        <f>[16]Main!$C$23</f>
        <v>Vancouver, Canada</v>
      </c>
      <c r="AM24" s="4" t="s">
        <v>549</v>
      </c>
    </row>
    <row r="25" spans="2:41" x14ac:dyDescent="0.2">
      <c r="B25" s="135">
        <v>9983</v>
      </c>
      <c r="C25" s="1" t="s">
        <v>561</v>
      </c>
      <c r="D25" s="4" t="s">
        <v>566</v>
      </c>
      <c r="E25" s="4" t="s">
        <v>565</v>
      </c>
      <c r="F25" s="54">
        <f>81600*E54</f>
        <v>505.91999999999996</v>
      </c>
      <c r="G25" s="56"/>
      <c r="H25" s="56"/>
      <c r="I25" s="56"/>
      <c r="AK25" s="4">
        <v>1949</v>
      </c>
      <c r="AL25" s="4" t="s">
        <v>563</v>
      </c>
      <c r="AM25" s="4" t="s">
        <v>562</v>
      </c>
      <c r="AN25" s="4" t="s">
        <v>996</v>
      </c>
    </row>
    <row r="26" spans="2:41" x14ac:dyDescent="0.2">
      <c r="B26" s="135" t="s">
        <v>577</v>
      </c>
      <c r="C26" s="1" t="s">
        <v>1009</v>
      </c>
      <c r="D26" s="4" t="s">
        <v>573</v>
      </c>
      <c r="E26" s="4" t="s">
        <v>578</v>
      </c>
      <c r="F26" s="54"/>
      <c r="G26" s="56"/>
      <c r="H26" s="56"/>
      <c r="I26" s="56"/>
      <c r="AK26" s="4"/>
      <c r="AL26" s="4"/>
      <c r="AM26" s="4" t="s">
        <v>549</v>
      </c>
      <c r="AN26" s="4" t="s">
        <v>1008</v>
      </c>
    </row>
    <row r="27" spans="2:41" x14ac:dyDescent="0.2">
      <c r="B27" s="135" t="s">
        <v>576</v>
      </c>
      <c r="C27" s="1" t="s">
        <v>572</v>
      </c>
      <c r="D27" s="4" t="s">
        <v>573</v>
      </c>
      <c r="E27" s="4" t="s">
        <v>578</v>
      </c>
      <c r="F27" s="54"/>
      <c r="G27" s="56"/>
      <c r="H27" s="56"/>
      <c r="I27" s="56"/>
      <c r="AK27" s="4"/>
      <c r="AL27" s="4"/>
      <c r="AM27" s="4" t="s">
        <v>549</v>
      </c>
      <c r="AN27" s="4" t="s">
        <v>1010</v>
      </c>
    </row>
    <row r="28" spans="2:41" x14ac:dyDescent="0.2">
      <c r="B28" s="135">
        <v>8022</v>
      </c>
      <c r="C28" s="1" t="s">
        <v>1017</v>
      </c>
      <c r="D28" s="4" t="s">
        <v>566</v>
      </c>
      <c r="E28" s="4" t="s">
        <v>565</v>
      </c>
      <c r="F28" s="54">
        <f>2769*E54</f>
        <v>17.1678</v>
      </c>
      <c r="G28" s="56">
        <v>25.55</v>
      </c>
      <c r="H28" s="56">
        <v>0</v>
      </c>
      <c r="I28" s="56">
        <f>F28*G28</f>
        <v>438.63729000000001</v>
      </c>
      <c r="AK28" s="4">
        <v>1906</v>
      </c>
      <c r="AL28" s="4" t="s">
        <v>1018</v>
      </c>
      <c r="AM28" s="4" t="s">
        <v>549</v>
      </c>
    </row>
    <row r="29" spans="2:41" x14ac:dyDescent="0.2">
      <c r="G29" s="56"/>
      <c r="H29" s="56"/>
      <c r="I29" s="1"/>
      <c r="J29" s="1"/>
      <c r="K29" s="1"/>
      <c r="L29" s="56"/>
      <c r="M29" s="56"/>
      <c r="N29" s="56"/>
    </row>
    <row r="30" spans="2:41" x14ac:dyDescent="0.2">
      <c r="B30" s="136" t="s">
        <v>582</v>
      </c>
      <c r="C30" s="133" t="s">
        <v>554</v>
      </c>
      <c r="G30" s="56"/>
      <c r="H30" s="56"/>
      <c r="I30" s="1"/>
      <c r="J30" s="1"/>
      <c r="K30" s="1"/>
      <c r="L30" s="56"/>
      <c r="M30" s="56"/>
      <c r="N30" s="56"/>
    </row>
    <row r="31" spans="2:41" x14ac:dyDescent="0.2">
      <c r="B31" s="1" t="s">
        <v>511</v>
      </c>
      <c r="C31" s="1" t="s">
        <v>512</v>
      </c>
      <c r="D31" s="4" t="s">
        <v>31</v>
      </c>
      <c r="E31" s="4" t="s">
        <v>505</v>
      </c>
      <c r="F31" s="7">
        <f>18.22*E52</f>
        <v>14.576000000000001</v>
      </c>
      <c r="G31" s="56"/>
      <c r="H31" s="56"/>
      <c r="I31" s="1" t="s">
        <v>490</v>
      </c>
      <c r="J31" s="1" t="s">
        <v>490</v>
      </c>
      <c r="K31" s="1"/>
      <c r="L31" s="56"/>
      <c r="M31" s="56"/>
      <c r="N31" s="56"/>
      <c r="AM31" s="4" t="s">
        <v>553</v>
      </c>
    </row>
    <row r="32" spans="2:41" x14ac:dyDescent="0.2">
      <c r="B32" s="3" t="s">
        <v>540</v>
      </c>
      <c r="C32" s="1" t="s">
        <v>260</v>
      </c>
      <c r="D32" s="4" t="s">
        <v>489</v>
      </c>
      <c r="E32" s="4" t="s">
        <v>15</v>
      </c>
      <c r="F32" s="54">
        <f>[17]Main!$C$6</f>
        <v>20.806000000000001</v>
      </c>
      <c r="G32" s="56">
        <f>[17]Main!$C$8</f>
        <v>8041.1028800000004</v>
      </c>
      <c r="H32" s="1"/>
      <c r="I32" s="56">
        <f>[17]Main!$C$12</f>
        <v>8041.1028800000004</v>
      </c>
      <c r="J32" s="4" t="str">
        <f>[17]Main!$C$29</f>
        <v>H122</v>
      </c>
      <c r="K32" s="85">
        <f>[17]Main!$D$29</f>
        <v>44882</v>
      </c>
      <c r="M32" s="56"/>
      <c r="N32" s="56"/>
      <c r="Z32" s="53">
        <f>'[17]Financial Model'!$K$28</f>
        <v>0.70111524163568772</v>
      </c>
      <c r="AA32" s="53">
        <f>'[17]Financial Model'!$K$29</f>
        <v>0.19553903345724907</v>
      </c>
      <c r="AB32" s="53">
        <f>'[17]Financial Model'!$K$30</f>
        <v>0.14423791821561338</v>
      </c>
      <c r="AC32" s="53">
        <f>'[17]Financial Model'!$K$31</f>
        <v>0.22709163346613545</v>
      </c>
      <c r="AK32" s="4">
        <f>[17]Main!$C$24</f>
        <v>1856</v>
      </c>
      <c r="AL32" s="4" t="str">
        <f>[17]Main!$C$23</f>
        <v>London, UK</v>
      </c>
      <c r="AM32" s="4" t="s">
        <v>552</v>
      </c>
    </row>
    <row r="33" spans="2:40" x14ac:dyDescent="0.2">
      <c r="B33" s="1" t="s">
        <v>541</v>
      </c>
      <c r="C33" s="1" t="s">
        <v>542</v>
      </c>
      <c r="D33" s="4" t="s">
        <v>489</v>
      </c>
      <c r="E33" s="4" t="s">
        <v>15</v>
      </c>
      <c r="F33" s="7">
        <v>2.9</v>
      </c>
      <c r="G33" s="56"/>
      <c r="H33" s="1"/>
      <c r="I33" s="1"/>
      <c r="J33" s="1"/>
      <c r="K33" s="1"/>
      <c r="M33" s="56"/>
      <c r="N33" s="56"/>
      <c r="AM33" s="4" t="s">
        <v>546</v>
      </c>
    </row>
    <row r="34" spans="2:40" x14ac:dyDescent="0.2">
      <c r="B34" s="1" t="s">
        <v>575</v>
      </c>
      <c r="C34" s="1" t="s">
        <v>574</v>
      </c>
      <c r="D34" s="4" t="s">
        <v>573</v>
      </c>
      <c r="E34" s="4" t="s">
        <v>578</v>
      </c>
      <c r="F34" s="7"/>
      <c r="G34" s="56"/>
      <c r="H34" s="1"/>
      <c r="I34" s="1"/>
      <c r="J34" s="1"/>
      <c r="K34" s="1"/>
      <c r="M34" s="56"/>
      <c r="N34" s="56"/>
      <c r="AM34" s="4" t="s">
        <v>553</v>
      </c>
    </row>
    <row r="35" spans="2:40" x14ac:dyDescent="0.2">
      <c r="B35" s="1" t="s">
        <v>587</v>
      </c>
      <c r="C35" s="1" t="s">
        <v>266</v>
      </c>
      <c r="D35" s="4" t="s">
        <v>31</v>
      </c>
      <c r="E35" s="4" t="s">
        <v>578</v>
      </c>
      <c r="F35" s="7"/>
      <c r="G35" s="56"/>
      <c r="H35" s="1"/>
      <c r="I35" s="1"/>
      <c r="J35" s="1"/>
      <c r="K35" s="1"/>
      <c r="M35" s="56"/>
      <c r="N35" s="56"/>
      <c r="AM35" s="4" t="s">
        <v>553</v>
      </c>
    </row>
    <row r="36" spans="2:40" x14ac:dyDescent="0.2">
      <c r="B36" s="1" t="s">
        <v>588</v>
      </c>
      <c r="C36" s="1" t="s">
        <v>272</v>
      </c>
      <c r="D36" s="4" t="s">
        <v>31</v>
      </c>
      <c r="E36" s="4" t="s">
        <v>578</v>
      </c>
      <c r="F36" s="7"/>
      <c r="G36" s="56"/>
      <c r="H36" s="1"/>
      <c r="I36" s="1"/>
      <c r="J36" s="1"/>
      <c r="K36" s="1"/>
      <c r="M36" s="56"/>
      <c r="N36" s="56"/>
      <c r="AM36" s="4" t="s">
        <v>553</v>
      </c>
    </row>
    <row r="37" spans="2:40" x14ac:dyDescent="0.2">
      <c r="F37" s="7"/>
      <c r="G37" s="56"/>
      <c r="H37" s="1"/>
      <c r="I37" s="1"/>
      <c r="J37" s="1"/>
      <c r="K37" s="1"/>
      <c r="M37" s="56"/>
      <c r="N37" s="56"/>
    </row>
    <row r="38" spans="2:40" x14ac:dyDescent="0.2">
      <c r="B38" s="136" t="s">
        <v>582</v>
      </c>
      <c r="C38" s="133" t="s">
        <v>567</v>
      </c>
      <c r="G38" s="56"/>
      <c r="H38" s="1"/>
      <c r="I38" s="1"/>
      <c r="J38" s="1"/>
      <c r="K38" s="1"/>
      <c r="M38" s="56"/>
      <c r="N38" s="56"/>
    </row>
    <row r="39" spans="2:40" x14ac:dyDescent="0.2">
      <c r="B39" s="3" t="s">
        <v>581</v>
      </c>
      <c r="C39" s="1" t="s">
        <v>586</v>
      </c>
      <c r="D39" s="4" t="s">
        <v>31</v>
      </c>
      <c r="E39" s="4" t="s">
        <v>505</v>
      </c>
      <c r="F39" s="54">
        <f>[18]Main!$C$6*$E$52</f>
        <v>35.183999999999997</v>
      </c>
      <c r="G39" s="49">
        <f>[18]Main!$C$8*$E$52</f>
        <v>3283.3859035679998</v>
      </c>
      <c r="H39" s="1">
        <f>[18]Main!$C$11*E52</f>
        <v>-82.4</v>
      </c>
      <c r="I39" s="56">
        <f>[18]Main!$C$12*E52</f>
        <v>3365.7859035679999</v>
      </c>
      <c r="J39" s="4" t="str">
        <f>[18]Main!$C$30</f>
        <v>Q322</v>
      </c>
      <c r="K39" s="85">
        <f>[18]Main!$D$30</f>
        <v>45248</v>
      </c>
      <c r="L39" s="50">
        <f>[18]Main!$C$39</f>
        <v>9.9227178760849046</v>
      </c>
      <c r="M39" s="56"/>
      <c r="N39" s="56"/>
      <c r="O39" s="56">
        <f>'[18]Financial Model'!$AH$17*E52</f>
        <v>713.6</v>
      </c>
      <c r="P39" s="56">
        <f>'[18]Financial Model'!$AG$17*E52</f>
        <v>258.40000000000003</v>
      </c>
      <c r="Q39" s="56">
        <f>'[18]Financial Model'!$AF$17*E52</f>
        <v>392.8</v>
      </c>
      <c r="R39" s="51">
        <f>[18]Main!$C$38</f>
        <v>10.005765692083539</v>
      </c>
      <c r="S39" s="51">
        <f>'[18]Financial Model'!$AH$84</f>
        <v>4.844618834080717</v>
      </c>
      <c r="T39" s="51">
        <f>[18]Main!$C$35</f>
        <v>1.2604271248849341</v>
      </c>
      <c r="W39" s="53">
        <f>'[18]Financial Model'!$AH$21</f>
        <v>0.18680445151033376</v>
      </c>
      <c r="Z39" s="53">
        <f>'[18]Financial Model'!$U$26</f>
        <v>0.32029452369995398</v>
      </c>
      <c r="AA39" s="53">
        <f>'[18]Financial Model'!$U$27</f>
        <v>7.2250345144960884E-2</v>
      </c>
      <c r="AB39" s="53">
        <f>'[18]Financial Model'!$U$28</f>
        <v>4.4178554993097099E-2</v>
      </c>
      <c r="AC39" s="53">
        <f>'[18]Financial Model'!$U$29</f>
        <v>0.32867132867132864</v>
      </c>
      <c r="AE39" s="56">
        <f>[18]Main!$C$28*E52</f>
        <v>1348</v>
      </c>
      <c r="AF39" s="53">
        <f>'[18]Financial Model'!$U$73</f>
        <v>0.29515757109915453</v>
      </c>
      <c r="AG39" s="53">
        <f>'[18]Financial Model'!$U$74</f>
        <v>2.4939172749391725E-2</v>
      </c>
      <c r="AH39" s="53">
        <f>'[18]Financial Model'!$U$75</f>
        <v>0.19248343614347727</v>
      </c>
      <c r="AI39" s="57">
        <f>[18]Main!$C$27</f>
        <v>2794</v>
      </c>
      <c r="AK39" s="4">
        <f>[18]Main!$C$24</f>
        <v>1879</v>
      </c>
      <c r="AL39" s="4" t="str">
        <f>[18]Main!$C$23</f>
        <v>NYC, NY</v>
      </c>
      <c r="AM39" s="4" t="s">
        <v>978</v>
      </c>
      <c r="AN39" s="4" t="s">
        <v>1013</v>
      </c>
    </row>
    <row r="40" spans="2:40" x14ac:dyDescent="0.2">
      <c r="B40" s="3" t="s">
        <v>985</v>
      </c>
      <c r="C40" s="1" t="s">
        <v>986</v>
      </c>
      <c r="D40" s="4" t="s">
        <v>31</v>
      </c>
      <c r="E40" s="4" t="s">
        <v>505</v>
      </c>
      <c r="F40" s="54">
        <f>[19]Main!$C$6*$E$52</f>
        <v>38.207999999999998</v>
      </c>
      <c r="G40" s="56">
        <f>[19]Main!$C$8*$E$52</f>
        <v>463.76870400000001</v>
      </c>
      <c r="H40" s="1">
        <f>[19]Main!$C$11*$E$52</f>
        <v>-45.819999999999993</v>
      </c>
      <c r="I40" s="56">
        <f>[19]Main!$C$12*$E$52</f>
        <v>509.58870400000001</v>
      </c>
      <c r="J40" s="4" t="str">
        <f>[19]Main!$C$29</f>
        <v>FQ323</v>
      </c>
      <c r="K40" s="155">
        <f>[19]Main!$D$29</f>
        <v>37591</v>
      </c>
      <c r="L40" s="50">
        <f>[19]Main!$C$38</f>
        <v>6.6976413685782017</v>
      </c>
      <c r="M40" s="56"/>
      <c r="N40" s="56"/>
      <c r="O40" s="56">
        <f>'[19]Financial Model'!$AE$20*E52</f>
        <v>91.905599999999993</v>
      </c>
      <c r="R40" s="51">
        <f>[19]Main!$C$37</f>
        <v>6.6517157789899475</v>
      </c>
      <c r="T40" s="51">
        <f>[19]Main!$C$34</f>
        <v>1.0364139356352007</v>
      </c>
      <c r="Z40" s="53">
        <f>'[19]Financial Model'!$V$31</f>
        <v>0.48660622602635362</v>
      </c>
      <c r="AA40" s="53">
        <f>'[19]Financial Model'!$V$32</f>
        <v>4.3182375270790468E-2</v>
      </c>
      <c r="AB40" s="53">
        <f>'[19]Financial Model'!$V$33</f>
        <v>3.3746944291705099E-2</v>
      </c>
      <c r="AC40" s="53">
        <f>'[19]Financial Model'!$V$34</f>
        <v>0.18684556276625364</v>
      </c>
      <c r="AE40" s="56">
        <f>[19]Main!$C$27*$E$52</f>
        <v>450.79200000000003</v>
      </c>
      <c r="AF40" s="53">
        <f>'[19]Financial Model'!$V$81</f>
        <v>0.66124210638034442</v>
      </c>
      <c r="AG40" s="53">
        <f>'[19]Financial Model'!$V$82</f>
        <v>0.11090301161589489</v>
      </c>
      <c r="AH40" s="53">
        <f>'[19]Financial Model'!$V$83</f>
        <v>0.23601398601398599</v>
      </c>
      <c r="AI40" s="57">
        <f>[19]Main!$C$26</f>
        <v>1404</v>
      </c>
      <c r="AK40" s="4">
        <f>[19]Main!$C$24</f>
        <v>1924</v>
      </c>
      <c r="AL40" s="4" t="str">
        <f>[19]Main!$C$23</f>
        <v>Nashville, TN</v>
      </c>
      <c r="AM40" s="4" t="s">
        <v>987</v>
      </c>
      <c r="AN40" s="4" t="s">
        <v>988</v>
      </c>
    </row>
    <row r="41" spans="2:40" x14ac:dyDescent="0.2">
      <c r="B41" s="3" t="s">
        <v>569</v>
      </c>
      <c r="C41" s="1" t="s">
        <v>570</v>
      </c>
      <c r="D41" s="4" t="s">
        <v>489</v>
      </c>
      <c r="E41" s="4" t="s">
        <v>15</v>
      </c>
      <c r="F41" s="54">
        <f>[20]Main!$C$6</f>
        <v>2.4491000000000001</v>
      </c>
      <c r="G41" s="56">
        <f>[20]Main!$C$8</f>
        <v>122.455</v>
      </c>
      <c r="H41" s="56">
        <f>[20]Main!$C$11</f>
        <v>13.872</v>
      </c>
      <c r="I41" s="56">
        <f>[20]Main!$C$12</f>
        <v>108.583</v>
      </c>
      <c r="J41" s="4" t="str">
        <f>[20]Main!$C$29</f>
        <v>H122</v>
      </c>
      <c r="K41" s="130">
        <f>[20]Main!$D$29</f>
        <v>45063</v>
      </c>
      <c r="L41" s="50">
        <f>[20]Main!$C$38</f>
        <v>9.0531098882774721</v>
      </c>
      <c r="M41" s="56"/>
      <c r="N41" s="56"/>
      <c r="O41" s="56">
        <f>'[20]Financial Model'!$T$16</f>
        <v>7.0139999999999958</v>
      </c>
      <c r="P41" s="56">
        <f>'[20]Financial Model'!$S$16</f>
        <v>-11.902999999999997</v>
      </c>
      <c r="Q41" s="56">
        <f>'[20]Financial Model'!$R$16</f>
        <v>5.7139999999999933</v>
      </c>
      <c r="R41" s="51">
        <f>[20]Main!$C$37</f>
        <v>10.209688177422045</v>
      </c>
      <c r="S41" s="51">
        <f>'[20]Financial Model'!$T$84</f>
        <v>4.5587396635300852</v>
      </c>
      <c r="T41" s="51">
        <f>[20]Main!$C$34</f>
        <v>4.1642862000952157</v>
      </c>
      <c r="W41" s="53">
        <f>'[20]Financial Model'!$T$21</f>
        <v>-2.7951830820442503E-2</v>
      </c>
      <c r="X41" s="53">
        <f>'[20]Financial Model'!$S$21</f>
        <v>-0.24362684900059861</v>
      </c>
      <c r="Y41" s="53">
        <f>'[20]Financial Model'!$R$21</f>
        <v>8.9157301621889395E-3</v>
      </c>
      <c r="Z41" s="53">
        <f>'[20]Financial Model'!$K$26</f>
        <v>0.19490724836825837</v>
      </c>
      <c r="AA41" s="53">
        <f>'[20]Financial Model'!$K$27</f>
        <v>5.2401809229359962E-2</v>
      </c>
      <c r="AB41" s="53">
        <f>'[20]Financial Model'!$K$28</f>
        <v>4.1008244589488214E-2</v>
      </c>
      <c r="AC41" s="53">
        <f>'[20]Financial Model'!$K$29</f>
        <v>6.4337034617896707E-2</v>
      </c>
      <c r="AE41" s="56">
        <f>[20]Main!$C$27</f>
        <v>31.096</v>
      </c>
      <c r="AF41" s="53">
        <f>'[20]Financial Model'!$K$73</f>
        <v>9.3658776773467567E-2</v>
      </c>
      <c r="AG41" s="53">
        <f>'[20]Financial Model'!$K$74</f>
        <v>0.23735625323305887</v>
      </c>
      <c r="AH41" s="53">
        <f>'[20]Financial Model'!$K$75</f>
        <v>0.20930060375174159</v>
      </c>
      <c r="AI41" s="4">
        <f>[20]Main!$C$25</f>
        <v>388</v>
      </c>
      <c r="AJ41" s="153">
        <f>[20]Main!$W$7</f>
        <v>4.433098591549296</v>
      </c>
      <c r="AK41" s="4">
        <f>[20]Main!$C$24</f>
        <v>1917</v>
      </c>
      <c r="AL41" s="4" t="str">
        <f>[20]Main!$C$23</f>
        <v>Leicester, UK</v>
      </c>
      <c r="AM41" s="4" t="s">
        <v>979</v>
      </c>
    </row>
    <row r="42" spans="2:40" x14ac:dyDescent="0.2">
      <c r="B42" s="3"/>
      <c r="F42" s="54"/>
      <c r="G42" s="56"/>
      <c r="H42" s="56"/>
      <c r="I42" s="56"/>
      <c r="K42" s="50"/>
      <c r="L42" s="50"/>
      <c r="M42" s="56"/>
      <c r="N42" s="56"/>
      <c r="O42" s="56"/>
      <c r="P42" s="56"/>
      <c r="Q42" s="56"/>
      <c r="R42" s="51"/>
      <c r="S42" s="51"/>
      <c r="T42" s="51"/>
      <c r="W42" s="53"/>
      <c r="X42" s="53"/>
      <c r="Y42" s="53"/>
      <c r="Z42" s="53"/>
      <c r="AA42" s="53"/>
      <c r="AB42" s="53"/>
      <c r="AC42" s="53"/>
      <c r="AE42" s="56"/>
      <c r="AF42" s="53"/>
      <c r="AG42" s="53"/>
      <c r="AH42" s="53"/>
      <c r="AI42" s="4"/>
      <c r="AJ42" s="153"/>
      <c r="AK42" s="4"/>
      <c r="AL42" s="4"/>
    </row>
    <row r="43" spans="2:40" x14ac:dyDescent="0.2">
      <c r="B43" s="1" t="s">
        <v>579</v>
      </c>
      <c r="C43" s="1" t="s">
        <v>584</v>
      </c>
      <c r="D43" s="4" t="s">
        <v>39</v>
      </c>
      <c r="E43" s="4" t="s">
        <v>505</v>
      </c>
      <c r="G43" s="56"/>
      <c r="H43" s="1"/>
      <c r="I43" s="1"/>
      <c r="J43" s="1"/>
      <c r="K43" s="1"/>
      <c r="M43" s="56"/>
      <c r="N43" s="56"/>
      <c r="AM43" s="4" t="s">
        <v>980</v>
      </c>
      <c r="AN43" s="4" t="s">
        <v>1014</v>
      </c>
    </row>
    <row r="44" spans="2:40" x14ac:dyDescent="0.2">
      <c r="B44" s="1" t="s">
        <v>580</v>
      </c>
      <c r="C44" s="1" t="s">
        <v>585</v>
      </c>
      <c r="D44" s="4" t="s">
        <v>31</v>
      </c>
      <c r="E44" s="4" t="s">
        <v>505</v>
      </c>
      <c r="G44" s="56"/>
      <c r="H44" s="1"/>
      <c r="I44" s="1"/>
      <c r="J44" s="1"/>
      <c r="K44" s="1"/>
      <c r="M44" s="56"/>
      <c r="N44" s="56"/>
      <c r="AM44" s="4" t="s">
        <v>981</v>
      </c>
      <c r="AN44" s="4" t="s">
        <v>1015</v>
      </c>
    </row>
    <row r="45" spans="2:40" x14ac:dyDescent="0.2">
      <c r="B45" s="1" t="s">
        <v>568</v>
      </c>
      <c r="C45" s="1" t="s">
        <v>571</v>
      </c>
      <c r="D45" s="4" t="s">
        <v>13</v>
      </c>
      <c r="E45" s="4" t="s">
        <v>15</v>
      </c>
      <c r="G45" s="56"/>
      <c r="H45" s="1"/>
      <c r="I45" s="1"/>
      <c r="J45" s="1"/>
      <c r="K45" s="1"/>
      <c r="M45" s="56"/>
      <c r="N45" s="56"/>
      <c r="Y45" s="4"/>
      <c r="AM45" s="4" t="s">
        <v>980</v>
      </c>
      <c r="AN45" s="4" t="s">
        <v>1016</v>
      </c>
    </row>
    <row r="46" spans="2:40" x14ac:dyDescent="0.2">
      <c r="G46" s="56"/>
      <c r="H46" s="1"/>
      <c r="I46" s="1"/>
      <c r="J46" s="1"/>
      <c r="K46" s="1"/>
      <c r="M46" s="56"/>
      <c r="N46" s="56"/>
    </row>
    <row r="47" spans="2:40" x14ac:dyDescent="0.2">
      <c r="G47" s="56"/>
      <c r="H47" s="1"/>
      <c r="I47" s="1"/>
      <c r="J47" s="1"/>
      <c r="K47" s="1"/>
      <c r="M47" s="56"/>
      <c r="N47" s="56"/>
    </row>
    <row r="48" spans="2:40" x14ac:dyDescent="0.2">
      <c r="G48" s="56"/>
      <c r="H48" s="1"/>
      <c r="I48" s="1"/>
      <c r="J48" s="1"/>
      <c r="K48" s="1"/>
      <c r="M48" s="56"/>
      <c r="N48" s="56"/>
    </row>
    <row r="49" spans="4:14" x14ac:dyDescent="0.2">
      <c r="G49" s="49"/>
      <c r="I49" s="4"/>
      <c r="J49" s="1"/>
      <c r="K49" s="1"/>
      <c r="M49" s="56"/>
      <c r="N49" s="56"/>
    </row>
    <row r="50" spans="4:14" x14ac:dyDescent="0.2">
      <c r="G50" s="49"/>
      <c r="I50" s="4"/>
      <c r="J50" s="1"/>
      <c r="K50" s="1"/>
      <c r="M50" s="56"/>
      <c r="N50" s="56"/>
    </row>
    <row r="51" spans="4:14" x14ac:dyDescent="0.2">
      <c r="D51" s="156" t="s">
        <v>495</v>
      </c>
      <c r="E51" s="157"/>
      <c r="F51" s="42" t="s">
        <v>496</v>
      </c>
      <c r="G51" s="49"/>
      <c r="I51" s="4"/>
      <c r="J51" s="1"/>
      <c r="K51" s="1"/>
    </row>
    <row r="52" spans="4:14" x14ac:dyDescent="0.2">
      <c r="D52" s="43" t="s">
        <v>497</v>
      </c>
      <c r="E52" s="44">
        <v>0.8</v>
      </c>
      <c r="F52" s="45">
        <f>1/E52</f>
        <v>1.25</v>
      </c>
      <c r="G52" s="49"/>
      <c r="I52" s="4"/>
      <c r="J52" s="1"/>
      <c r="K52" s="1"/>
    </row>
    <row r="53" spans="4:14" x14ac:dyDescent="0.2">
      <c r="D53" s="43" t="s">
        <v>498</v>
      </c>
      <c r="E53" s="44">
        <v>0.88</v>
      </c>
      <c r="F53" s="45">
        <f>1/E53</f>
        <v>1.1363636363636365</v>
      </c>
      <c r="G53" s="49"/>
      <c r="I53" s="4"/>
      <c r="J53" s="1"/>
      <c r="K53" s="1"/>
    </row>
    <row r="54" spans="4:14" x14ac:dyDescent="0.2">
      <c r="D54" s="46" t="s">
        <v>564</v>
      </c>
      <c r="E54" s="48">
        <v>6.1999999999999998E-3</v>
      </c>
      <c r="F54" s="47">
        <f>1/E54</f>
        <v>161.29032258064515</v>
      </c>
      <c r="G54" s="49"/>
    </row>
    <row r="55" spans="4:14" x14ac:dyDescent="0.2">
      <c r="G55" s="49"/>
    </row>
    <row r="56" spans="4:14" x14ac:dyDescent="0.2">
      <c r="G56" s="49"/>
    </row>
    <row r="57" spans="4:14" x14ac:dyDescent="0.2">
      <c r="G57" s="49"/>
    </row>
    <row r="58" spans="4:14" x14ac:dyDescent="0.2">
      <c r="G58" s="49"/>
    </row>
  </sheetData>
  <mergeCells count="2">
    <mergeCell ref="D51:E51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2" r:id="rId15" xr:uid="{CA134008-3168-4DEA-918C-4560BFF458AB}"/>
    <hyperlink ref="B17" r:id="rId16" xr:uid="{183ACAEF-5A70-4D85-94EE-2D4C25FF95CC}"/>
    <hyperlink ref="B24" r:id="rId17" xr:uid="{226F06AA-680C-4ED4-9C60-0E27D3777D9C}"/>
    <hyperlink ref="B38" r:id="rId18" xr:uid="{4EB45FA7-C446-BB41-AE63-80350FA95328}"/>
    <hyperlink ref="B30" r:id="rId19" xr:uid="{985B34CB-3468-8842-8DCE-6868BEDADF1C}"/>
    <hyperlink ref="B19" r:id="rId20" xr:uid="{8B27DD55-F39A-E042-A7A2-82BE3E8447D7}"/>
    <hyperlink ref="B41" r:id="rId21" xr:uid="{DA29334E-4505-4032-AE0E-2DE4183961E1}"/>
    <hyperlink ref="B39" r:id="rId22" xr:uid="{FD9CE6D1-58BD-4F93-B596-F3E2DED3874C}"/>
    <hyperlink ref="B40" r:id="rId23" xr:uid="{071FABFF-A73E-4400-BDFE-E148E13D31C2}"/>
  </hyperlinks>
  <pageMargins left="0.7" right="0.7" top="0.75" bottom="0.75" header="0.3" footer="0.3"/>
  <pageSetup paperSize="256" orientation="portrait" horizontalDpi="203" verticalDpi="203" r:id="rId24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ColWidth="9.140625" defaultRowHeight="12.75" x14ac:dyDescent="0.2"/>
  <cols>
    <col min="1" max="1" width="4.140625" style="1" customWidth="1"/>
    <col min="2" max="2" width="26.42578125" style="1" bestFit="1" customWidth="1"/>
    <col min="3" max="3" width="9.140625" style="1"/>
    <col min="4" max="4" width="26.42578125" style="1" customWidth="1"/>
    <col min="5" max="5" width="9.140625" style="1"/>
    <col min="6" max="6" width="11.7109375" style="1" bestFit="1" customWidth="1"/>
    <col min="7" max="7" width="9.140625" style="1"/>
    <col min="8" max="8" width="20.7109375" style="1" bestFit="1" customWidth="1"/>
    <col min="9" max="9" width="36.7109375" style="4" bestFit="1" customWidth="1"/>
    <col min="10" max="16384" width="9.140625" style="1"/>
  </cols>
  <sheetData>
    <row r="1" spans="1:9" x14ac:dyDescent="0.2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2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2">
      <c r="E3" s="4"/>
      <c r="G3" s="4"/>
      <c r="H3" s="4"/>
    </row>
    <row r="4" spans="1:9" x14ac:dyDescent="0.2">
      <c r="E4" s="4"/>
      <c r="G4" s="4"/>
      <c r="H4" s="4"/>
    </row>
    <row r="5" spans="1:9" x14ac:dyDescent="0.2">
      <c r="E5" s="4"/>
      <c r="G5" s="4"/>
      <c r="H5" s="4"/>
    </row>
    <row r="6" spans="1:9" x14ac:dyDescent="0.2">
      <c r="E6" s="4"/>
      <c r="G6" s="4"/>
      <c r="H6" s="4"/>
    </row>
    <row r="7" spans="1:9" x14ac:dyDescent="0.2">
      <c r="E7" s="4"/>
      <c r="G7" s="4"/>
      <c r="H7" s="4"/>
    </row>
    <row r="8" spans="1:9" x14ac:dyDescent="0.2">
      <c r="E8" s="4"/>
      <c r="G8" s="4"/>
      <c r="H8" s="4"/>
    </row>
    <row r="9" spans="1:9" x14ac:dyDescent="0.2">
      <c r="E9" s="4"/>
      <c r="G9" s="4"/>
      <c r="H9" s="4"/>
    </row>
    <row r="10" spans="1:9" x14ac:dyDescent="0.2">
      <c r="E10" s="4"/>
      <c r="G10" s="4"/>
      <c r="H10" s="4"/>
    </row>
    <row r="11" spans="1:9" x14ac:dyDescent="0.2">
      <c r="E11" s="4"/>
      <c r="G11" s="4"/>
      <c r="H11" s="4"/>
    </row>
    <row r="12" spans="1:9" x14ac:dyDescent="0.2">
      <c r="E12" s="4"/>
      <c r="G12" s="4"/>
      <c r="H12" s="4"/>
    </row>
    <row r="13" spans="1:9" x14ac:dyDescent="0.2">
      <c r="E13" s="4"/>
      <c r="G13" s="4"/>
      <c r="H13" s="4"/>
    </row>
    <row r="14" spans="1:9" x14ac:dyDescent="0.2">
      <c r="E14" s="4"/>
      <c r="G14" s="4"/>
      <c r="H14" s="4"/>
    </row>
    <row r="15" spans="1:9" x14ac:dyDescent="0.2">
      <c r="E15" s="4"/>
      <c r="G15" s="4"/>
      <c r="H15" s="4"/>
    </row>
    <row r="16" spans="1:9" x14ac:dyDescent="0.2">
      <c r="E16" s="4"/>
      <c r="G16" s="4"/>
      <c r="H16" s="4"/>
    </row>
    <row r="17" spans="2:8" x14ac:dyDescent="0.2">
      <c r="E17" s="4"/>
      <c r="G17" s="4"/>
      <c r="H17" s="4"/>
    </row>
    <row r="18" spans="2:8" x14ac:dyDescent="0.2">
      <c r="E18" s="57"/>
      <c r="F18" s="57"/>
      <c r="G18" s="4"/>
      <c r="H18" s="4"/>
    </row>
    <row r="22" spans="2:8" x14ac:dyDescent="0.2">
      <c r="G22" s="4"/>
      <c r="H22" s="4"/>
    </row>
    <row r="24" spans="2:8" x14ac:dyDescent="0.2">
      <c r="B24" s="133" t="s">
        <v>554</v>
      </c>
      <c r="D24" s="133"/>
    </row>
    <row r="26" spans="2:8" x14ac:dyDescent="0.2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2022-07-18T13:42:24Z</dcterms:created>
  <dcterms:modified xsi:type="dcterms:W3CDTF">2023-03-07T10:37:27Z</dcterms:modified>
</cp:coreProperties>
</file>