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C8C8B4C-81E8-4098-885A-D4EB67DAFD0F}" xr6:coauthVersionLast="36" xr6:coauthVersionMax="36" xr10:uidLastSave="{00000000-0000-0000-0000-000000000000}"/>
  <bookViews>
    <workbookView xWindow="0" yWindow="0" windowWidth="28800" windowHeight="12225" activeTab="1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G20" i="2"/>
  <c r="E20" i="2"/>
  <c r="V20" i="2"/>
  <c r="U20" i="2"/>
  <c r="T20" i="2"/>
  <c r="S20" i="2"/>
  <c r="J20" i="2"/>
  <c r="H20" i="2"/>
  <c r="F20" i="2"/>
  <c r="D20" i="2"/>
  <c r="C32" i="1" l="1"/>
  <c r="G63" i="2"/>
  <c r="G62" i="2"/>
  <c r="G64" i="2" s="1"/>
  <c r="G59" i="2"/>
  <c r="G60" i="2" s="1"/>
  <c r="G57" i="2"/>
  <c r="G56" i="2"/>
  <c r="G53" i="2"/>
  <c r="G52" i="2"/>
  <c r="G51" i="2"/>
  <c r="G50" i="2"/>
  <c r="G49" i="2"/>
  <c r="G46" i="2"/>
  <c r="G45" i="2"/>
  <c r="G44" i="2"/>
  <c r="G42" i="2"/>
  <c r="G41" i="2"/>
  <c r="G47" i="2" s="1"/>
  <c r="G38" i="2"/>
  <c r="G39" i="2" s="1"/>
  <c r="G48" i="2"/>
  <c r="G43" i="2"/>
  <c r="G37" i="2"/>
  <c r="G34" i="2"/>
  <c r="G36" i="2"/>
  <c r="G35" i="2"/>
  <c r="G33" i="2"/>
  <c r="G32" i="2"/>
  <c r="G31" i="2"/>
  <c r="G30" i="2"/>
  <c r="G29" i="2"/>
  <c r="G28" i="2"/>
  <c r="E60" i="2"/>
  <c r="E59" i="2"/>
  <c r="I60" i="2"/>
  <c r="S63" i="2"/>
  <c r="S62" i="2"/>
  <c r="S64" i="2" s="1"/>
  <c r="S59" i="2"/>
  <c r="S60" i="2" s="1"/>
  <c r="S57" i="2"/>
  <c r="T63" i="2"/>
  <c r="T62" i="2"/>
  <c r="T64" i="2" s="1"/>
  <c r="T59" i="2"/>
  <c r="T60" i="2" s="1"/>
  <c r="T57" i="2"/>
  <c r="U63" i="2"/>
  <c r="U62" i="2"/>
  <c r="U64" i="2" s="1"/>
  <c r="U59" i="2"/>
  <c r="U60" i="2" s="1"/>
  <c r="U57" i="2"/>
  <c r="V63" i="2"/>
  <c r="V62" i="2"/>
  <c r="V64" i="2" s="1"/>
  <c r="V59" i="2"/>
  <c r="V60" i="2" s="1"/>
  <c r="V57" i="2"/>
  <c r="S54" i="2"/>
  <c r="S47" i="2"/>
  <c r="T54" i="2"/>
  <c r="T47" i="2"/>
  <c r="S39" i="2"/>
  <c r="S34" i="2"/>
  <c r="T39" i="2"/>
  <c r="T34" i="2"/>
  <c r="S28" i="2"/>
  <c r="T28" i="2"/>
  <c r="U54" i="2"/>
  <c r="U47" i="2"/>
  <c r="U39" i="2"/>
  <c r="U34" i="2"/>
  <c r="U28" i="2"/>
  <c r="V54" i="2"/>
  <c r="V47" i="2"/>
  <c r="V39" i="2"/>
  <c r="V34" i="2"/>
  <c r="V28" i="2"/>
  <c r="E23" i="2"/>
  <c r="G23" i="2"/>
  <c r="I23" i="2"/>
  <c r="I12" i="2"/>
  <c r="I10" i="2"/>
  <c r="I9" i="2"/>
  <c r="I7" i="2"/>
  <c r="I5" i="2"/>
  <c r="I4" i="2"/>
  <c r="J23" i="2" s="1"/>
  <c r="E12" i="2"/>
  <c r="E10" i="2"/>
  <c r="E9" i="2"/>
  <c r="E7" i="2"/>
  <c r="E5" i="2"/>
  <c r="E6" i="2" s="1"/>
  <c r="E4" i="2"/>
  <c r="F23" i="2" s="1"/>
  <c r="G12" i="2"/>
  <c r="G10" i="2"/>
  <c r="G9" i="2"/>
  <c r="G7" i="2"/>
  <c r="G5" i="2"/>
  <c r="G4" i="2"/>
  <c r="G22" i="2" s="1"/>
  <c r="E3" i="2"/>
  <c r="I3" i="2"/>
  <c r="G2" i="2"/>
  <c r="E15" i="2"/>
  <c r="G15" i="2"/>
  <c r="I15" i="2"/>
  <c r="U22" i="2"/>
  <c r="T22" i="2"/>
  <c r="S6" i="2"/>
  <c r="S17" i="2" s="1"/>
  <c r="T6" i="2"/>
  <c r="T17" i="2" s="1"/>
  <c r="V22" i="2"/>
  <c r="U6" i="2"/>
  <c r="U8" i="2" s="1"/>
  <c r="V11" i="2"/>
  <c r="V13" i="2" s="1"/>
  <c r="V8" i="2"/>
  <c r="V18" i="2" s="1"/>
  <c r="V6" i="2"/>
  <c r="V17" i="2" s="1"/>
  <c r="E63" i="2"/>
  <c r="E62" i="2"/>
  <c r="E64" i="2" s="1"/>
  <c r="E47" i="2"/>
  <c r="E54" i="2" s="1"/>
  <c r="E57" i="2" s="1"/>
  <c r="E28" i="2"/>
  <c r="E34" i="2" s="1"/>
  <c r="E39" i="2" s="1"/>
  <c r="D63" i="2"/>
  <c r="D62" i="2"/>
  <c r="D64" i="2" s="1"/>
  <c r="F63" i="2"/>
  <c r="F62" i="2"/>
  <c r="F64" i="2" s="1"/>
  <c r="F54" i="2"/>
  <c r="F57" i="2" s="1"/>
  <c r="D47" i="2"/>
  <c r="D54" i="2" s="1"/>
  <c r="D57" i="2" s="1"/>
  <c r="F47" i="2"/>
  <c r="F34" i="2"/>
  <c r="F39" i="2" s="1"/>
  <c r="F59" i="2" s="1"/>
  <c r="F60" i="2" s="1"/>
  <c r="D28" i="2"/>
  <c r="D34" i="2" s="1"/>
  <c r="D39" i="2" s="1"/>
  <c r="D59" i="2" s="1"/>
  <c r="D60" i="2" s="1"/>
  <c r="F28" i="2"/>
  <c r="F22" i="2"/>
  <c r="H22" i="2"/>
  <c r="D6" i="2"/>
  <c r="D8" i="2" s="1"/>
  <c r="D11" i="2" s="1"/>
  <c r="D13" i="2" s="1"/>
  <c r="D14" i="2" s="1"/>
  <c r="F6" i="2"/>
  <c r="F8" i="2" s="1"/>
  <c r="G54" i="2" l="1"/>
  <c r="F11" i="2"/>
  <c r="F13" i="2" s="1"/>
  <c r="F18" i="2"/>
  <c r="V14" i="2"/>
  <c r="V19" i="2"/>
  <c r="U11" i="2"/>
  <c r="U13" i="2" s="1"/>
  <c r="U18" i="2"/>
  <c r="S8" i="2"/>
  <c r="U17" i="2"/>
  <c r="T8" i="2"/>
  <c r="G6" i="2"/>
  <c r="G17" i="2" s="1"/>
  <c r="D17" i="2"/>
  <c r="D18" i="2"/>
  <c r="F17" i="2"/>
  <c r="D19" i="2"/>
  <c r="H23" i="2"/>
  <c r="I6" i="2"/>
  <c r="I8" i="2" s="1"/>
  <c r="E8" i="2"/>
  <c r="E11" i="2" s="1"/>
  <c r="E13" i="2" s="1"/>
  <c r="E19" i="2" s="1"/>
  <c r="E17" i="2"/>
  <c r="E18" i="2"/>
  <c r="G8" i="2"/>
  <c r="G11" i="2" s="1"/>
  <c r="G13" i="2" s="1"/>
  <c r="G14" i="2" s="1"/>
  <c r="I22" i="2"/>
  <c r="T11" i="2" l="1"/>
  <c r="T13" i="2" s="1"/>
  <c r="T18" i="2"/>
  <c r="S11" i="2"/>
  <c r="S13" i="2" s="1"/>
  <c r="S18" i="2"/>
  <c r="U14" i="2"/>
  <c r="U19" i="2"/>
  <c r="G18" i="2"/>
  <c r="F14" i="2"/>
  <c r="F19" i="2"/>
  <c r="I11" i="2"/>
  <c r="I13" i="2" s="1"/>
  <c r="I19" i="2" s="1"/>
  <c r="I18" i="2"/>
  <c r="I17" i="2"/>
  <c r="E14" i="2"/>
  <c r="G19" i="2"/>
  <c r="I63" i="2"/>
  <c r="I62" i="2"/>
  <c r="I64" i="2" s="1"/>
  <c r="H63" i="2"/>
  <c r="H62" i="2"/>
  <c r="H64" i="2" s="1"/>
  <c r="J63" i="2"/>
  <c r="C10" i="1" s="1"/>
  <c r="J62" i="2"/>
  <c r="C9" i="1" s="1"/>
  <c r="J64" i="2" l="1"/>
  <c r="S14" i="2"/>
  <c r="S19" i="2"/>
  <c r="T19" i="2"/>
  <c r="T14" i="2"/>
  <c r="I14" i="2"/>
  <c r="I47" i="2"/>
  <c r="I54" i="2" s="1"/>
  <c r="I57" i="2" s="1"/>
  <c r="I28" i="2"/>
  <c r="I34" i="2" s="1"/>
  <c r="I39" i="2" s="1"/>
  <c r="I59" i="2" s="1"/>
  <c r="H47" i="2" l="1"/>
  <c r="H54" i="2" s="1"/>
  <c r="H57" i="2" s="1"/>
  <c r="J47" i="2"/>
  <c r="J54" i="2" s="1"/>
  <c r="J57" i="2" s="1"/>
  <c r="H28" i="2"/>
  <c r="H34" i="2" s="1"/>
  <c r="H39" i="2" s="1"/>
  <c r="J34" i="2"/>
  <c r="J39" i="2" s="1"/>
  <c r="J28" i="2"/>
  <c r="J22" i="2"/>
  <c r="J59" i="2" l="1"/>
  <c r="J60" i="2" s="1"/>
  <c r="C34" i="1" s="1"/>
  <c r="H59" i="2"/>
  <c r="H60" i="2" s="1"/>
  <c r="H6" i="2"/>
  <c r="H17" i="2" s="1"/>
  <c r="J6" i="2"/>
  <c r="J17" i="2" s="1"/>
  <c r="C11" i="1"/>
  <c r="C8" i="1"/>
  <c r="C12" i="1" l="1"/>
  <c r="J8" i="2"/>
  <c r="H8" i="2"/>
  <c r="H18" i="2" l="1"/>
  <c r="H11" i="2"/>
  <c r="H13" i="2" s="1"/>
  <c r="J18" i="2"/>
  <c r="J11" i="2"/>
  <c r="J13" i="2" s="1"/>
  <c r="J14" i="2" l="1"/>
  <c r="J19" i="2"/>
  <c r="H14" i="2"/>
  <c r="H19" i="2"/>
</calcChain>
</file>

<file path=xl/sharedStrings.xml><?xml version="1.0" encoding="utf-8"?>
<sst xmlns="http://schemas.openxmlformats.org/spreadsheetml/2006/main" count="124" uniqueCount="101">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</sst>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%"/>
    <numFmt numFmtId="166" formatCode="0.0000"/>
    <numFmt numFmtId="167" formatCode="0.0\x"/>
    <numFmt numFmtId="168" formatCode="0.0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166" fontId="1" fillId="0" borderId="0" xfId="0" applyNumberFormat="1" applyFont="1"/>
    <xf numFmtId="165" fontId="2" fillId="0" borderId="0" xfId="0" applyNumberFormat="1" applyFont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0" fontId="9" fillId="5" borderId="0" xfId="0" applyFont="1" applyFill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65" fontId="2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166" fontId="1" fillId="5" borderId="0" xfId="0" applyNumberFormat="1" applyFont="1" applyFill="1"/>
    <xf numFmtId="0" fontId="1" fillId="4" borderId="4" xfId="0" applyFont="1" applyFill="1" applyBorder="1"/>
    <xf numFmtId="0" fontId="1" fillId="4" borderId="6" xfId="0" applyFont="1" applyFill="1" applyBorder="1"/>
    <xf numFmtId="0" fontId="1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8" fontId="1" fillId="4" borderId="0" xfId="0" applyNumberFormat="1" applyFont="1" applyFill="1" applyBorder="1" applyAlignment="1">
      <alignment horizontal="center"/>
    </xf>
    <xf numFmtId="168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9525</xdr:rowOff>
    </xdr:from>
    <xdr:to>
      <xdr:col>10</xdr:col>
      <xdr:colOff>19050</xdr:colOff>
      <xdr:row>71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6705600" y="9525"/>
          <a:ext cx="0" cy="119634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74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4001750" y="0"/>
          <a:ext cx="0" cy="12449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4"/>
  <sheetViews>
    <sheetView workbookViewId="0">
      <selection activeCell="H32" sqref="H32"/>
    </sheetView>
  </sheetViews>
  <sheetFormatPr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52" t="s">
        <v>93</v>
      </c>
      <c r="H2" s="52"/>
      <c r="I2" s="52"/>
      <c r="J2" s="52"/>
      <c r="K2" s="52"/>
      <c r="L2" s="52"/>
    </row>
    <row r="3" spans="1:24" x14ac:dyDescent="0.2">
      <c r="B3" s="2" t="s">
        <v>1</v>
      </c>
    </row>
    <row r="5" spans="1:24" x14ac:dyDescent="0.2">
      <c r="B5" s="53" t="s">
        <v>2</v>
      </c>
      <c r="C5" s="54"/>
      <c r="D5" s="55"/>
      <c r="H5" s="53" t="s">
        <v>94</v>
      </c>
      <c r="I5" s="54"/>
      <c r="J5" s="54"/>
      <c r="K5" s="54"/>
      <c r="L5" s="54"/>
      <c r="M5" s="54"/>
      <c r="N5" s="54"/>
      <c r="O5" s="54"/>
      <c r="P5" s="54"/>
      <c r="Q5" s="55"/>
      <c r="T5" s="53" t="s">
        <v>95</v>
      </c>
      <c r="U5" s="54"/>
      <c r="V5" s="54"/>
      <c r="W5" s="54"/>
      <c r="X5" s="55"/>
    </row>
    <row r="6" spans="1:24" x14ac:dyDescent="0.2">
      <c r="B6" s="4" t="s">
        <v>3</v>
      </c>
      <c r="C6" s="5">
        <v>6.8259999999999996</v>
      </c>
      <c r="D6" s="15"/>
      <c r="H6" s="13"/>
      <c r="I6" s="8"/>
      <c r="J6" s="8"/>
      <c r="K6" s="8"/>
      <c r="L6" s="8"/>
      <c r="M6" s="8"/>
      <c r="N6" s="8"/>
      <c r="O6" s="8"/>
      <c r="P6" s="8"/>
      <c r="Q6" s="9"/>
      <c r="T6" s="50" t="s">
        <v>96</v>
      </c>
      <c r="U6" s="8"/>
      <c r="V6" s="8"/>
      <c r="W6" s="8"/>
      <c r="X6" s="9"/>
    </row>
    <row r="7" spans="1:24" x14ac:dyDescent="0.2">
      <c r="B7" s="4" t="s">
        <v>4</v>
      </c>
      <c r="C7" s="17">
        <v>1023</v>
      </c>
      <c r="D7" s="15" t="s">
        <v>31</v>
      </c>
      <c r="H7" s="13"/>
      <c r="I7" s="8"/>
      <c r="J7" s="8"/>
      <c r="K7" s="8"/>
      <c r="L7" s="8"/>
      <c r="M7" s="8"/>
      <c r="N7" s="8"/>
      <c r="O7" s="8"/>
      <c r="P7" s="8"/>
      <c r="Q7" s="9"/>
      <c r="T7" s="50"/>
      <c r="U7" s="8"/>
      <c r="V7" s="8"/>
      <c r="W7" s="8"/>
      <c r="X7" s="9"/>
    </row>
    <row r="8" spans="1:24" x14ac:dyDescent="0.2">
      <c r="B8" s="4" t="s">
        <v>5</v>
      </c>
      <c r="C8" s="17">
        <f>C6*C7</f>
        <v>6982.9979999999996</v>
      </c>
      <c r="D8" s="15"/>
      <c r="H8" s="13"/>
      <c r="I8" s="8"/>
      <c r="J8" s="8"/>
      <c r="K8" s="8"/>
      <c r="L8" s="8"/>
      <c r="M8" s="8"/>
      <c r="N8" s="8"/>
      <c r="O8" s="8"/>
      <c r="P8" s="8"/>
      <c r="Q8" s="9"/>
      <c r="T8" s="50"/>
      <c r="U8" s="8"/>
      <c r="V8" s="8"/>
      <c r="W8" s="8"/>
      <c r="X8" s="9"/>
    </row>
    <row r="9" spans="1:24" x14ac:dyDescent="0.2">
      <c r="B9" s="4" t="s">
        <v>6</v>
      </c>
      <c r="C9" s="17">
        <f>'Financial Model'!J62</f>
        <v>519</v>
      </c>
      <c r="D9" s="15" t="s">
        <v>31</v>
      </c>
      <c r="H9" s="13"/>
      <c r="I9" s="8"/>
      <c r="J9" s="8"/>
      <c r="K9" s="8"/>
      <c r="L9" s="8"/>
      <c r="M9" s="8"/>
      <c r="N9" s="8"/>
      <c r="O9" s="8"/>
      <c r="P9" s="8"/>
      <c r="Q9" s="9"/>
      <c r="T9" s="50"/>
      <c r="U9" s="8"/>
      <c r="V9" s="8"/>
      <c r="W9" s="8"/>
      <c r="X9" s="9"/>
    </row>
    <row r="10" spans="1:24" x14ac:dyDescent="0.2">
      <c r="B10" s="4" t="s">
        <v>7</v>
      </c>
      <c r="C10" s="17">
        <f>'Financial Model'!J63</f>
        <v>1165</v>
      </c>
      <c r="D10" s="15" t="s">
        <v>31</v>
      </c>
      <c r="H10" s="13"/>
      <c r="I10" s="8"/>
      <c r="J10" s="8"/>
      <c r="K10" s="8"/>
      <c r="L10" s="8"/>
      <c r="M10" s="8"/>
      <c r="N10" s="8"/>
      <c r="O10" s="8"/>
      <c r="P10" s="8"/>
      <c r="Q10" s="9"/>
      <c r="T10" s="50"/>
      <c r="U10" s="8"/>
      <c r="V10" s="8"/>
      <c r="W10" s="8"/>
      <c r="X10" s="9"/>
    </row>
    <row r="11" spans="1:24" x14ac:dyDescent="0.2">
      <c r="B11" s="4" t="s">
        <v>8</v>
      </c>
      <c r="C11" s="17">
        <f>C9-C10</f>
        <v>-646</v>
      </c>
      <c r="D11" s="15" t="s">
        <v>31</v>
      </c>
      <c r="H11" s="13"/>
      <c r="I11" s="8"/>
      <c r="J11" s="8"/>
      <c r="K11" s="8"/>
      <c r="L11" s="8"/>
      <c r="M11" s="8"/>
      <c r="N11" s="8"/>
      <c r="O11" s="8"/>
      <c r="P11" s="8"/>
      <c r="Q11" s="9"/>
      <c r="T11" s="50"/>
      <c r="U11" s="8"/>
      <c r="V11" s="8"/>
      <c r="W11" s="8"/>
      <c r="X11" s="9"/>
    </row>
    <row r="12" spans="1:24" x14ac:dyDescent="0.2">
      <c r="B12" s="6" t="s">
        <v>9</v>
      </c>
      <c r="C12" s="18">
        <f>C8-C11</f>
        <v>7628.9979999999996</v>
      </c>
      <c r="D12" s="16"/>
      <c r="H12" s="13"/>
      <c r="I12" s="8"/>
      <c r="J12" s="8"/>
      <c r="K12" s="8"/>
      <c r="L12" s="8"/>
      <c r="M12" s="8"/>
      <c r="N12" s="8"/>
      <c r="O12" s="8"/>
      <c r="P12" s="8"/>
      <c r="Q12" s="9"/>
      <c r="T12" s="50"/>
      <c r="U12" s="8"/>
      <c r="V12" s="8"/>
      <c r="W12" s="8"/>
      <c r="X12" s="9"/>
    </row>
    <row r="13" spans="1:24" x14ac:dyDescent="0.2">
      <c r="H13" s="13"/>
      <c r="I13" s="8"/>
      <c r="J13" s="8"/>
      <c r="K13" s="8"/>
      <c r="L13" s="8"/>
      <c r="M13" s="8"/>
      <c r="N13" s="8"/>
      <c r="O13" s="8"/>
      <c r="P13" s="8"/>
      <c r="Q13" s="9"/>
      <c r="T13" s="51"/>
      <c r="U13" s="11"/>
      <c r="V13" s="11"/>
      <c r="W13" s="11"/>
      <c r="X13" s="12"/>
    </row>
    <row r="14" spans="1:24" x14ac:dyDescent="0.2">
      <c r="H14" s="13"/>
      <c r="I14" s="8"/>
      <c r="J14" s="8"/>
      <c r="K14" s="8"/>
      <c r="L14" s="8"/>
      <c r="M14" s="8"/>
      <c r="N14" s="8"/>
      <c r="O14" s="8"/>
      <c r="P14" s="8"/>
      <c r="Q14" s="9"/>
    </row>
    <row r="15" spans="1:24" x14ac:dyDescent="0.2">
      <c r="B15" s="53" t="s">
        <v>10</v>
      </c>
      <c r="C15" s="54"/>
      <c r="D15" s="55"/>
      <c r="H15" s="13"/>
      <c r="I15" s="8"/>
      <c r="J15" s="8"/>
      <c r="K15" s="8"/>
      <c r="L15" s="8"/>
      <c r="M15" s="8"/>
      <c r="N15" s="8"/>
      <c r="O15" s="8"/>
      <c r="P15" s="8"/>
      <c r="Q15" s="9"/>
    </row>
    <row r="16" spans="1:24" x14ac:dyDescent="0.2">
      <c r="A16" s="20" t="s">
        <v>26</v>
      </c>
      <c r="B16" s="7" t="s">
        <v>11</v>
      </c>
      <c r="C16" s="62" t="s">
        <v>24</v>
      </c>
      <c r="D16" s="63"/>
      <c r="E16" s="1" t="s">
        <v>25</v>
      </c>
      <c r="H16" s="13"/>
      <c r="I16" s="8"/>
      <c r="J16" s="8"/>
      <c r="K16" s="8"/>
      <c r="L16" s="8"/>
      <c r="M16" s="8"/>
      <c r="N16" s="8"/>
      <c r="O16" s="8"/>
      <c r="P16" s="8"/>
      <c r="Q16" s="9"/>
    </row>
    <row r="17" spans="1:17" x14ac:dyDescent="0.2">
      <c r="A17" s="20" t="s">
        <v>26</v>
      </c>
      <c r="B17" s="7" t="s">
        <v>12</v>
      </c>
      <c r="C17" s="62" t="s">
        <v>27</v>
      </c>
      <c r="D17" s="63"/>
      <c r="H17" s="13"/>
      <c r="I17" s="8"/>
      <c r="J17" s="8"/>
      <c r="K17" s="8"/>
      <c r="L17" s="8"/>
      <c r="M17" s="8"/>
      <c r="N17" s="8"/>
      <c r="O17" s="8"/>
      <c r="P17" s="8"/>
      <c r="Q17" s="9"/>
    </row>
    <row r="18" spans="1:17" x14ac:dyDescent="0.2">
      <c r="B18" s="7" t="s">
        <v>28</v>
      </c>
      <c r="C18" s="62" t="s">
        <v>29</v>
      </c>
      <c r="D18" s="63"/>
      <c r="H18" s="13"/>
      <c r="I18" s="8"/>
      <c r="J18" s="8"/>
      <c r="K18" s="8"/>
      <c r="L18" s="8"/>
      <c r="M18" s="8"/>
      <c r="N18" s="8"/>
      <c r="O18" s="8"/>
      <c r="P18" s="8"/>
      <c r="Q18" s="9"/>
    </row>
    <row r="19" spans="1:17" x14ac:dyDescent="0.2">
      <c r="B19" s="10" t="s">
        <v>13</v>
      </c>
      <c r="C19" s="64" t="s">
        <v>97</v>
      </c>
      <c r="D19" s="65"/>
      <c r="H19" s="13"/>
      <c r="I19" s="8"/>
      <c r="J19" s="8"/>
      <c r="K19" s="8"/>
      <c r="L19" s="8"/>
      <c r="M19" s="8"/>
      <c r="N19" s="8"/>
      <c r="O19" s="8"/>
      <c r="P19" s="8"/>
      <c r="Q19" s="9"/>
    </row>
    <row r="20" spans="1:17" x14ac:dyDescent="0.2">
      <c r="H20" s="13"/>
      <c r="I20" s="8"/>
      <c r="J20" s="8"/>
      <c r="K20" s="8"/>
      <c r="L20" s="8"/>
      <c r="M20" s="8"/>
      <c r="N20" s="8"/>
      <c r="O20" s="8"/>
      <c r="P20" s="8"/>
      <c r="Q20" s="9"/>
    </row>
    <row r="21" spans="1:17" x14ac:dyDescent="0.2">
      <c r="H21" s="13"/>
      <c r="I21" s="8"/>
      <c r="J21" s="8"/>
      <c r="K21" s="8"/>
      <c r="L21" s="8"/>
      <c r="M21" s="8"/>
      <c r="N21" s="8"/>
      <c r="O21" s="8"/>
      <c r="P21" s="8"/>
      <c r="Q21" s="9"/>
    </row>
    <row r="22" spans="1:17" x14ac:dyDescent="0.2">
      <c r="B22" s="53" t="s">
        <v>14</v>
      </c>
      <c r="C22" s="54"/>
      <c r="D22" s="55"/>
      <c r="H22" s="13"/>
      <c r="I22" s="8"/>
      <c r="J22" s="8"/>
      <c r="K22" s="8"/>
      <c r="L22" s="8"/>
      <c r="M22" s="8"/>
      <c r="N22" s="8"/>
      <c r="O22" s="8"/>
      <c r="P22" s="8"/>
      <c r="Q22" s="9"/>
    </row>
    <row r="23" spans="1:17" x14ac:dyDescent="0.2">
      <c r="B23" s="13" t="s">
        <v>15</v>
      </c>
      <c r="C23" s="62" t="s">
        <v>30</v>
      </c>
      <c r="D23" s="63"/>
      <c r="H23" s="13"/>
      <c r="I23" s="8"/>
      <c r="J23" s="8"/>
      <c r="K23" s="8"/>
      <c r="L23" s="8"/>
      <c r="M23" s="8"/>
      <c r="N23" s="8"/>
      <c r="O23" s="8"/>
      <c r="P23" s="8"/>
      <c r="Q23" s="9"/>
    </row>
    <row r="24" spans="1:17" x14ac:dyDescent="0.2">
      <c r="B24" s="13" t="s">
        <v>16</v>
      </c>
      <c r="C24" s="62">
        <v>1981</v>
      </c>
      <c r="D24" s="63"/>
      <c r="H24" s="13"/>
      <c r="I24" s="8"/>
      <c r="J24" s="8"/>
      <c r="K24" s="8"/>
      <c r="L24" s="8"/>
      <c r="M24" s="8"/>
      <c r="N24" s="8"/>
      <c r="O24" s="8"/>
      <c r="P24" s="8"/>
      <c r="Q24" s="9"/>
    </row>
    <row r="25" spans="1:17" x14ac:dyDescent="0.2">
      <c r="B25" s="13"/>
      <c r="C25" s="62"/>
      <c r="D25" s="63"/>
      <c r="H25" s="13"/>
      <c r="I25" s="8"/>
      <c r="J25" s="8"/>
      <c r="K25" s="8"/>
      <c r="L25" s="8"/>
      <c r="M25" s="8"/>
      <c r="N25" s="8"/>
      <c r="O25" s="8"/>
      <c r="P25" s="8"/>
      <c r="Q25" s="9"/>
    </row>
    <row r="26" spans="1:17" x14ac:dyDescent="0.2">
      <c r="B26" s="13"/>
      <c r="C26" s="62"/>
      <c r="D26" s="63"/>
      <c r="H26" s="13"/>
      <c r="I26" s="8"/>
      <c r="J26" s="8"/>
      <c r="K26" s="8"/>
      <c r="L26" s="8"/>
      <c r="M26" s="8"/>
      <c r="N26" s="8"/>
      <c r="O26" s="8"/>
      <c r="P26" s="8"/>
      <c r="Q26" s="9"/>
    </row>
    <row r="27" spans="1:17" x14ac:dyDescent="0.2">
      <c r="B27" s="13" t="s">
        <v>17</v>
      </c>
      <c r="C27" s="19" t="s">
        <v>31</v>
      </c>
      <c r="D27" s="21">
        <v>44694</v>
      </c>
      <c r="H27" s="13"/>
      <c r="I27" s="8"/>
      <c r="J27" s="8"/>
      <c r="K27" s="8"/>
      <c r="L27" s="8"/>
      <c r="M27" s="8"/>
      <c r="N27" s="8"/>
      <c r="O27" s="8"/>
      <c r="P27" s="8"/>
      <c r="Q27" s="9"/>
    </row>
    <row r="28" spans="1:17" x14ac:dyDescent="0.2">
      <c r="B28" s="14" t="s">
        <v>18</v>
      </c>
      <c r="C28" s="66" t="s">
        <v>19</v>
      </c>
      <c r="D28" s="67"/>
      <c r="H28" s="13"/>
      <c r="I28" s="8"/>
      <c r="J28" s="8"/>
      <c r="K28" s="8"/>
      <c r="L28" s="8"/>
      <c r="M28" s="8"/>
      <c r="N28" s="8"/>
      <c r="O28" s="8"/>
      <c r="P28" s="8"/>
      <c r="Q28" s="9"/>
    </row>
    <row r="29" spans="1:17" x14ac:dyDescent="0.2">
      <c r="H29" s="13"/>
      <c r="I29" s="8"/>
      <c r="J29" s="8"/>
      <c r="K29" s="8"/>
      <c r="L29" s="8"/>
      <c r="M29" s="8"/>
      <c r="N29" s="8"/>
      <c r="O29" s="8"/>
      <c r="P29" s="8"/>
      <c r="Q29" s="9"/>
    </row>
    <row r="30" spans="1:17" x14ac:dyDescent="0.2">
      <c r="H30" s="13"/>
      <c r="I30" s="8"/>
      <c r="J30" s="8"/>
      <c r="K30" s="8"/>
      <c r="L30" s="8"/>
      <c r="M30" s="8"/>
      <c r="N30" s="8"/>
      <c r="O30" s="8"/>
      <c r="P30" s="8"/>
      <c r="Q30" s="9"/>
    </row>
    <row r="31" spans="1:17" x14ac:dyDescent="0.2">
      <c r="B31" s="53" t="s">
        <v>20</v>
      </c>
      <c r="C31" s="54"/>
      <c r="D31" s="55"/>
      <c r="H31" s="13"/>
      <c r="I31" s="8"/>
      <c r="J31" s="8"/>
      <c r="K31" s="8"/>
      <c r="L31" s="8"/>
      <c r="M31" s="8"/>
      <c r="N31" s="8"/>
      <c r="O31" s="8"/>
      <c r="P31" s="8"/>
      <c r="Q31" s="9"/>
    </row>
    <row r="32" spans="1:17" x14ac:dyDescent="0.2">
      <c r="B32" s="13" t="s">
        <v>21</v>
      </c>
      <c r="C32" s="56">
        <f>C6/(('Financial Model'!J14+'Financial Model'!I14))</f>
        <v>24.617155279624747</v>
      </c>
      <c r="D32" s="57"/>
      <c r="H32" s="13"/>
      <c r="I32" s="8"/>
      <c r="J32" s="8"/>
      <c r="K32" s="8"/>
      <c r="L32" s="8"/>
      <c r="M32" s="8"/>
      <c r="N32" s="8"/>
      <c r="O32" s="8"/>
      <c r="P32" s="8"/>
      <c r="Q32" s="9"/>
    </row>
    <row r="33" spans="2:17" x14ac:dyDescent="0.2">
      <c r="B33" s="13" t="s">
        <v>22</v>
      </c>
      <c r="C33" s="58"/>
      <c r="D33" s="59"/>
      <c r="H33" s="13"/>
      <c r="I33" s="8"/>
      <c r="J33" s="8"/>
      <c r="K33" s="8"/>
      <c r="L33" s="8"/>
      <c r="M33" s="8"/>
      <c r="N33" s="8"/>
      <c r="O33" s="8"/>
      <c r="P33" s="8"/>
      <c r="Q33" s="9"/>
    </row>
    <row r="34" spans="2:17" x14ac:dyDescent="0.2">
      <c r="B34" s="14" t="s">
        <v>23</v>
      </c>
      <c r="C34" s="60">
        <f>C6/'Financial Model'!J60</f>
        <v>5.7998322259136206</v>
      </c>
      <c r="D34" s="61"/>
      <c r="H34" s="14"/>
      <c r="I34" s="11"/>
      <c r="J34" s="11"/>
      <c r="K34" s="11"/>
      <c r="L34" s="11"/>
      <c r="M34" s="11"/>
      <c r="N34" s="11"/>
      <c r="O34" s="11"/>
      <c r="P34" s="11"/>
      <c r="Q34" s="12"/>
    </row>
  </sheetData>
  <mergeCells count="19"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  <mergeCell ref="G2:L2"/>
    <mergeCell ref="H5:Q5"/>
    <mergeCell ref="T5:X5"/>
    <mergeCell ref="B31:D31"/>
    <mergeCell ref="C32:D32"/>
    <mergeCell ref="B5:D5"/>
    <mergeCell ref="B15:D15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AF6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RowHeight="12.75" x14ac:dyDescent="0.2"/>
  <cols>
    <col min="1" max="1" width="5.5703125" style="1" customWidth="1"/>
    <col min="2" max="2" width="21.5703125" style="1" bestFit="1" customWidth="1"/>
    <col min="3" max="4" width="9.140625" style="1"/>
    <col min="5" max="5" width="9.140625" style="24"/>
    <col min="6" max="6" width="9.140625" style="1"/>
    <col min="7" max="7" width="9.140625" style="24"/>
    <col min="8" max="8" width="9.140625" style="1"/>
    <col min="9" max="9" width="9.140625" style="24"/>
    <col min="10" max="10" width="9.140625" style="1"/>
    <col min="11" max="11" width="9.140625" style="24"/>
    <col min="12" max="16384" width="9.140625" style="1"/>
  </cols>
  <sheetData>
    <row r="1" spans="2:32" s="22" customFormat="1" x14ac:dyDescent="0.2">
      <c r="D1" s="22" t="s">
        <v>32</v>
      </c>
      <c r="E1" s="23" t="s">
        <v>33</v>
      </c>
      <c r="F1" s="25" t="s">
        <v>34</v>
      </c>
      <c r="G1" s="23" t="s">
        <v>35</v>
      </c>
      <c r="H1" s="22" t="s">
        <v>38</v>
      </c>
      <c r="I1" s="23" t="s">
        <v>36</v>
      </c>
      <c r="J1" s="25" t="s">
        <v>31</v>
      </c>
      <c r="K1" s="23" t="s">
        <v>37</v>
      </c>
      <c r="S1" s="22" t="s">
        <v>55</v>
      </c>
      <c r="T1" s="25" t="s">
        <v>56</v>
      </c>
      <c r="U1" s="22" t="s">
        <v>57</v>
      </c>
      <c r="V1" s="25" t="s">
        <v>58</v>
      </c>
      <c r="W1" s="22" t="s">
        <v>59</v>
      </c>
      <c r="X1" s="22" t="s">
        <v>60</v>
      </c>
      <c r="Y1" s="22" t="s">
        <v>61</v>
      </c>
      <c r="Z1" s="22" t="s">
        <v>62</v>
      </c>
      <c r="AA1" s="22" t="s">
        <v>63</v>
      </c>
      <c r="AB1" s="22" t="s">
        <v>64</v>
      </c>
      <c r="AC1" s="22" t="s">
        <v>65</v>
      </c>
      <c r="AD1" s="22" t="s">
        <v>66</v>
      </c>
      <c r="AE1" s="22" t="s">
        <v>67</v>
      </c>
      <c r="AF1" s="22" t="s">
        <v>68</v>
      </c>
    </row>
    <row r="2" spans="2:32" s="27" customFormat="1" x14ac:dyDescent="0.2">
      <c r="B2" s="26"/>
      <c r="D2" s="30">
        <v>43555</v>
      </c>
      <c r="E2" s="40">
        <v>43738</v>
      </c>
      <c r="F2" s="30">
        <v>43921</v>
      </c>
      <c r="G2" s="40">
        <f>U2</f>
        <v>44104</v>
      </c>
      <c r="H2" s="30">
        <v>44286</v>
      </c>
      <c r="I2" s="40">
        <v>44469</v>
      </c>
      <c r="J2" s="30">
        <v>44651</v>
      </c>
      <c r="K2" s="28"/>
      <c r="S2" s="30">
        <v>43373</v>
      </c>
      <c r="T2" s="30">
        <v>43738</v>
      </c>
      <c r="U2" s="30">
        <v>44104</v>
      </c>
      <c r="V2" s="30">
        <v>44469</v>
      </c>
    </row>
    <row r="3" spans="2:32" s="27" customFormat="1" x14ac:dyDescent="0.2">
      <c r="B3" s="26"/>
      <c r="E3" s="48">
        <f>T3</f>
        <v>43789</v>
      </c>
      <c r="F3" s="29">
        <v>43964</v>
      </c>
      <c r="G3" s="28"/>
      <c r="I3" s="48">
        <f>V3</f>
        <v>44517</v>
      </c>
      <c r="J3" s="29">
        <v>44694</v>
      </c>
      <c r="K3" s="28"/>
      <c r="T3" s="29">
        <v>43789</v>
      </c>
      <c r="V3" s="29">
        <v>44517</v>
      </c>
    </row>
    <row r="4" spans="2:32" s="2" customFormat="1" x14ac:dyDescent="0.2">
      <c r="B4" s="2" t="s">
        <v>39</v>
      </c>
      <c r="D4" s="2">
        <v>957</v>
      </c>
      <c r="E4" s="39">
        <f>T4-D4</f>
        <v>979</v>
      </c>
      <c r="F4" s="2">
        <v>975</v>
      </c>
      <c r="G4" s="39">
        <f>U4-F4</f>
        <v>928</v>
      </c>
      <c r="H4" s="2">
        <v>937</v>
      </c>
      <c r="I4" s="39">
        <f>V4-H4</f>
        <v>909</v>
      </c>
      <c r="J4" s="2">
        <v>934</v>
      </c>
      <c r="K4" s="31"/>
      <c r="S4" s="38">
        <v>1846</v>
      </c>
      <c r="T4" s="38">
        <v>1936</v>
      </c>
      <c r="U4" s="38">
        <v>1903</v>
      </c>
      <c r="V4" s="38">
        <v>1846</v>
      </c>
    </row>
    <row r="5" spans="2:32" x14ac:dyDescent="0.2">
      <c r="B5" s="1" t="s">
        <v>40</v>
      </c>
      <c r="D5" s="1">
        <v>70</v>
      </c>
      <c r="E5" s="34">
        <f>T5-D5</f>
        <v>68</v>
      </c>
      <c r="F5" s="1">
        <v>64</v>
      </c>
      <c r="G5" s="34">
        <f>U5-F5</f>
        <v>62</v>
      </c>
      <c r="H5" s="1">
        <v>72</v>
      </c>
      <c r="I5" s="34">
        <f>V5-H5</f>
        <v>59</v>
      </c>
      <c r="J5" s="1">
        <v>68</v>
      </c>
      <c r="S5" s="33">
        <v>130</v>
      </c>
      <c r="T5" s="33">
        <v>138</v>
      </c>
      <c r="U5" s="33">
        <v>126</v>
      </c>
      <c r="V5" s="33">
        <v>131</v>
      </c>
    </row>
    <row r="6" spans="2:32" s="2" customFormat="1" x14ac:dyDescent="0.2">
      <c r="B6" s="2" t="s">
        <v>41</v>
      </c>
      <c r="D6" s="2">
        <f t="shared" ref="D6:J6" si="0">D4-D5</f>
        <v>887</v>
      </c>
      <c r="E6" s="39">
        <f t="shared" si="0"/>
        <v>911</v>
      </c>
      <c r="F6" s="2">
        <f t="shared" si="0"/>
        <v>911</v>
      </c>
      <c r="G6" s="39">
        <f t="shared" si="0"/>
        <v>866</v>
      </c>
      <c r="H6" s="2">
        <f t="shared" si="0"/>
        <v>865</v>
      </c>
      <c r="I6" s="39">
        <f t="shared" si="0"/>
        <v>850</v>
      </c>
      <c r="J6" s="2">
        <f t="shared" si="0"/>
        <v>866</v>
      </c>
      <c r="K6" s="31"/>
      <c r="S6" s="38">
        <f>S4-S5</f>
        <v>1716</v>
      </c>
      <c r="T6" s="38">
        <f>T4-T5</f>
        <v>1798</v>
      </c>
      <c r="U6" s="38">
        <f>U4-U5</f>
        <v>1777</v>
      </c>
      <c r="V6" s="38">
        <f>V4-V5</f>
        <v>1715</v>
      </c>
    </row>
    <row r="7" spans="2:32" x14ac:dyDescent="0.2">
      <c r="B7" s="1" t="s">
        <v>42</v>
      </c>
      <c r="D7" s="1">
        <v>677</v>
      </c>
      <c r="E7" s="34">
        <f>T7-D7</f>
        <v>739</v>
      </c>
      <c r="F7" s="1">
        <v>622</v>
      </c>
      <c r="G7" s="34">
        <f>U7-F7</f>
        <v>751</v>
      </c>
      <c r="H7" s="1">
        <v>662</v>
      </c>
      <c r="I7" s="34">
        <f>V7-H7</f>
        <v>680</v>
      </c>
      <c r="J7" s="1">
        <v>662</v>
      </c>
      <c r="S7" s="33">
        <v>1289</v>
      </c>
      <c r="T7" s="33">
        <v>1416</v>
      </c>
      <c r="U7" s="33">
        <v>1373</v>
      </c>
      <c r="V7" s="33">
        <v>1342</v>
      </c>
    </row>
    <row r="8" spans="2:32" s="2" customFormat="1" x14ac:dyDescent="0.2">
      <c r="B8" s="2" t="s">
        <v>43</v>
      </c>
      <c r="D8" s="2">
        <f t="shared" ref="D8:J8" si="1">D6-D7</f>
        <v>210</v>
      </c>
      <c r="E8" s="39">
        <f t="shared" si="1"/>
        <v>172</v>
      </c>
      <c r="F8" s="2">
        <f t="shared" si="1"/>
        <v>289</v>
      </c>
      <c r="G8" s="39">
        <f t="shared" si="1"/>
        <v>115</v>
      </c>
      <c r="H8" s="2">
        <f t="shared" si="1"/>
        <v>203</v>
      </c>
      <c r="I8" s="39">
        <f t="shared" si="1"/>
        <v>170</v>
      </c>
      <c r="J8" s="2">
        <f t="shared" si="1"/>
        <v>204</v>
      </c>
      <c r="K8" s="31"/>
      <c r="S8" s="38">
        <f>S6-S7</f>
        <v>427</v>
      </c>
      <c r="T8" s="38">
        <f>T6-T7</f>
        <v>382</v>
      </c>
      <c r="U8" s="38">
        <f>U6-U7</f>
        <v>404</v>
      </c>
      <c r="V8" s="38">
        <f>V6-V7</f>
        <v>373</v>
      </c>
    </row>
    <row r="9" spans="2:32" x14ac:dyDescent="0.2">
      <c r="B9" s="1" t="s">
        <v>44</v>
      </c>
      <c r="D9" s="1">
        <v>4</v>
      </c>
      <c r="E9" s="34">
        <f t="shared" ref="E9:E12" si="2">T9-D9</f>
        <v>4</v>
      </c>
      <c r="F9" s="1">
        <v>2</v>
      </c>
      <c r="G9" s="34">
        <f t="shared" ref="G9:G12" si="3">U9-F9</f>
        <v>1</v>
      </c>
      <c r="H9" s="1">
        <v>1</v>
      </c>
      <c r="I9" s="34">
        <f t="shared" ref="I9:I12" si="4">V9-H9</f>
        <v>0</v>
      </c>
      <c r="J9" s="1">
        <v>0</v>
      </c>
      <c r="S9" s="33">
        <v>5</v>
      </c>
      <c r="T9" s="33">
        <v>8</v>
      </c>
      <c r="U9" s="33">
        <v>3</v>
      </c>
      <c r="V9" s="33">
        <v>1</v>
      </c>
    </row>
    <row r="10" spans="2:32" x14ac:dyDescent="0.2">
      <c r="B10" s="1" t="s">
        <v>45</v>
      </c>
      <c r="D10" s="1">
        <v>16</v>
      </c>
      <c r="E10" s="34">
        <f t="shared" si="2"/>
        <v>13</v>
      </c>
      <c r="F10" s="1">
        <v>16</v>
      </c>
      <c r="G10" s="34">
        <f t="shared" si="3"/>
        <v>18</v>
      </c>
      <c r="H10" s="1">
        <v>14</v>
      </c>
      <c r="I10" s="34">
        <f t="shared" si="4"/>
        <v>13</v>
      </c>
      <c r="J10" s="1">
        <v>15</v>
      </c>
      <c r="S10" s="33">
        <v>34</v>
      </c>
      <c r="T10" s="33">
        <v>29</v>
      </c>
      <c r="U10" s="33">
        <v>34</v>
      </c>
      <c r="V10" s="33">
        <v>27</v>
      </c>
    </row>
    <row r="11" spans="2:32" x14ac:dyDescent="0.2">
      <c r="B11" s="1" t="s">
        <v>46</v>
      </c>
      <c r="D11" s="1">
        <f t="shared" ref="D11:J11" si="5">D8+D9-D10</f>
        <v>198</v>
      </c>
      <c r="E11" s="34">
        <f t="shared" si="5"/>
        <v>163</v>
      </c>
      <c r="F11" s="1">
        <f t="shared" si="5"/>
        <v>275</v>
      </c>
      <c r="G11" s="34">
        <f t="shared" si="5"/>
        <v>98</v>
      </c>
      <c r="H11" s="1">
        <f t="shared" si="5"/>
        <v>190</v>
      </c>
      <c r="I11" s="34">
        <f t="shared" si="5"/>
        <v>157</v>
      </c>
      <c r="J11" s="1">
        <f t="shared" si="5"/>
        <v>189</v>
      </c>
      <c r="S11" s="33">
        <f>S8+S9-S10</f>
        <v>398</v>
      </c>
      <c r="T11" s="33">
        <f>T8+T9-T10</f>
        <v>361</v>
      </c>
      <c r="U11" s="33">
        <f>U8+U9-U10</f>
        <v>373</v>
      </c>
      <c r="V11" s="33">
        <f>V8+V9-V10</f>
        <v>347</v>
      </c>
    </row>
    <row r="12" spans="2:32" x14ac:dyDescent="0.2">
      <c r="B12" s="1" t="s">
        <v>47</v>
      </c>
      <c r="D12" s="1">
        <v>44</v>
      </c>
      <c r="E12" s="34">
        <f t="shared" si="2"/>
        <v>51</v>
      </c>
      <c r="F12" s="1">
        <v>51</v>
      </c>
      <c r="G12" s="34">
        <f t="shared" si="3"/>
        <v>12</v>
      </c>
      <c r="H12" s="1">
        <v>44</v>
      </c>
      <c r="I12" s="34">
        <f t="shared" si="4"/>
        <v>18</v>
      </c>
      <c r="J12" s="1">
        <v>37</v>
      </c>
      <c r="S12" s="33">
        <v>103</v>
      </c>
      <c r="T12" s="33">
        <v>95</v>
      </c>
      <c r="U12" s="33">
        <v>63</v>
      </c>
      <c r="V12" s="33">
        <v>62</v>
      </c>
    </row>
    <row r="13" spans="2:32" s="2" customFormat="1" x14ac:dyDescent="0.2">
      <c r="B13" s="2" t="s">
        <v>48</v>
      </c>
      <c r="D13" s="2">
        <f t="shared" ref="D13:J13" si="6">D11-D12</f>
        <v>154</v>
      </c>
      <c r="E13" s="39">
        <f t="shared" si="6"/>
        <v>112</v>
      </c>
      <c r="F13" s="2">
        <f t="shared" si="6"/>
        <v>224</v>
      </c>
      <c r="G13" s="39">
        <f t="shared" si="6"/>
        <v>86</v>
      </c>
      <c r="H13" s="2">
        <f t="shared" si="6"/>
        <v>146</v>
      </c>
      <c r="I13" s="39">
        <f t="shared" si="6"/>
        <v>139</v>
      </c>
      <c r="J13" s="2">
        <f t="shared" si="6"/>
        <v>152</v>
      </c>
      <c r="K13" s="31"/>
      <c r="S13" s="38">
        <f>S11-S12</f>
        <v>295</v>
      </c>
      <c r="T13" s="38">
        <f>T11-T12</f>
        <v>266</v>
      </c>
      <c r="U13" s="38">
        <f>U11-U12</f>
        <v>310</v>
      </c>
      <c r="V13" s="38">
        <f>V11-V12</f>
        <v>285</v>
      </c>
      <c r="W13" s="45"/>
    </row>
    <row r="14" spans="2:32" x14ac:dyDescent="0.2">
      <c r="B14" s="1" t="s">
        <v>49</v>
      </c>
      <c r="D14" s="35">
        <f t="shared" ref="D14:J14" si="7">D13/D15</f>
        <v>0.14180478821362799</v>
      </c>
      <c r="E14" s="49">
        <f t="shared" si="7"/>
        <v>0.10313075506445672</v>
      </c>
      <c r="F14" s="35">
        <f t="shared" si="7"/>
        <v>0.20550458715596331</v>
      </c>
      <c r="G14" s="49">
        <f t="shared" si="7"/>
        <v>7.8826764436296978E-2</v>
      </c>
      <c r="H14" s="35">
        <f t="shared" si="7"/>
        <v>0.13345521023765997</v>
      </c>
      <c r="I14" s="49">
        <f t="shared" si="7"/>
        <v>0.12870370370370371</v>
      </c>
      <c r="J14" s="35">
        <f t="shared" si="7"/>
        <v>0.14858260019550343</v>
      </c>
      <c r="S14" s="35">
        <f t="shared" ref="S14:T14" si="8">S13/S15</f>
        <v>0.2723915050784857</v>
      </c>
      <c r="T14" s="35">
        <f t="shared" si="8"/>
        <v>0.24493554327808473</v>
      </c>
      <c r="U14" s="35">
        <f>U13/U15</f>
        <v>0.28414298808432631</v>
      </c>
      <c r="V14" s="35">
        <f>V13/V15</f>
        <v>0.2638888888888889</v>
      </c>
    </row>
    <row r="15" spans="2:32" x14ac:dyDescent="0.2">
      <c r="B15" s="1" t="s">
        <v>4</v>
      </c>
      <c r="C15" s="33"/>
      <c r="D15" s="33">
        <v>1086</v>
      </c>
      <c r="E15" s="34">
        <f>T15</f>
        <v>1086</v>
      </c>
      <c r="F15" s="33">
        <v>1090</v>
      </c>
      <c r="G15" s="34">
        <f>U15</f>
        <v>1091</v>
      </c>
      <c r="H15" s="33">
        <v>1094</v>
      </c>
      <c r="I15" s="34">
        <f>V15</f>
        <v>1080</v>
      </c>
      <c r="J15" s="33">
        <v>1023</v>
      </c>
      <c r="S15" s="33">
        <v>1083</v>
      </c>
      <c r="T15" s="33">
        <v>1086</v>
      </c>
      <c r="U15" s="33">
        <v>1091</v>
      </c>
      <c r="V15" s="33">
        <v>1080</v>
      </c>
    </row>
    <row r="17" spans="2:22" x14ac:dyDescent="0.2">
      <c r="B17" s="1" t="s">
        <v>52</v>
      </c>
      <c r="D17" s="32">
        <f t="shared" ref="D17:J17" si="9">D6/D4</f>
        <v>0.92685475444096133</v>
      </c>
      <c r="E17" s="46">
        <f t="shared" si="9"/>
        <v>0.93054136874361593</v>
      </c>
      <c r="F17" s="32">
        <f t="shared" si="9"/>
        <v>0.9343589743589743</v>
      </c>
      <c r="G17" s="46">
        <f t="shared" si="9"/>
        <v>0.93318965517241381</v>
      </c>
      <c r="H17" s="32">
        <f t="shared" si="9"/>
        <v>0.9231590181430096</v>
      </c>
      <c r="I17" s="46">
        <f t="shared" si="9"/>
        <v>0.93509350935093505</v>
      </c>
      <c r="J17" s="32">
        <f t="shared" si="9"/>
        <v>0.9271948608137045</v>
      </c>
      <c r="S17" s="32">
        <f t="shared" ref="S17:T17" si="10">S6/S4</f>
        <v>0.92957746478873238</v>
      </c>
      <c r="T17" s="32">
        <f t="shared" si="10"/>
        <v>0.92871900826446285</v>
      </c>
      <c r="U17" s="32">
        <f>U6/U4</f>
        <v>0.93378875459800315</v>
      </c>
      <c r="V17" s="32">
        <f>V6/V4</f>
        <v>0.92903575297941499</v>
      </c>
    </row>
    <row r="18" spans="2:22" x14ac:dyDescent="0.2">
      <c r="B18" s="1" t="s">
        <v>53</v>
      </c>
      <c r="D18" s="32">
        <f t="shared" ref="D18:J18" si="11">D8/D4</f>
        <v>0.21943573667711599</v>
      </c>
      <c r="E18" s="46">
        <f t="shared" si="11"/>
        <v>0.17568947906026558</v>
      </c>
      <c r="F18" s="32">
        <f t="shared" si="11"/>
        <v>0.29641025641025642</v>
      </c>
      <c r="G18" s="46">
        <f t="shared" si="11"/>
        <v>0.12392241379310345</v>
      </c>
      <c r="H18" s="32">
        <f t="shared" si="11"/>
        <v>0.21664887940234792</v>
      </c>
      <c r="I18" s="46">
        <f t="shared" si="11"/>
        <v>0.18701870187018702</v>
      </c>
      <c r="J18" s="32">
        <f t="shared" si="11"/>
        <v>0.21841541755888652</v>
      </c>
      <c r="S18" s="32">
        <f t="shared" ref="S18:T18" si="12">S8/S4</f>
        <v>0.2313109425785482</v>
      </c>
      <c r="T18" s="32">
        <f t="shared" si="12"/>
        <v>0.19731404958677687</v>
      </c>
      <c r="U18" s="32">
        <f>U8/U4</f>
        <v>0.21229637414608513</v>
      </c>
      <c r="V18" s="32">
        <f>V8/V4</f>
        <v>0.20205850487540628</v>
      </c>
    </row>
    <row r="19" spans="2:22" x14ac:dyDescent="0.2">
      <c r="B19" s="1" t="s">
        <v>54</v>
      </c>
      <c r="D19" s="32">
        <f t="shared" ref="D19:J19" si="13">D13/D4</f>
        <v>0.16091954022988506</v>
      </c>
      <c r="E19" s="46">
        <f t="shared" si="13"/>
        <v>0.11440245148110317</v>
      </c>
      <c r="F19" s="32">
        <f t="shared" si="13"/>
        <v>0.22974358974358974</v>
      </c>
      <c r="G19" s="46">
        <f t="shared" si="13"/>
        <v>9.2672413793103453E-2</v>
      </c>
      <c r="H19" s="32">
        <f t="shared" si="13"/>
        <v>0.15581643543223053</v>
      </c>
      <c r="I19" s="46">
        <f t="shared" si="13"/>
        <v>0.15291529152915292</v>
      </c>
      <c r="J19" s="32">
        <f t="shared" si="13"/>
        <v>0.16274089935760172</v>
      </c>
      <c r="S19" s="32">
        <f t="shared" ref="S19:T19" si="14">S13/S4</f>
        <v>0.15980498374864571</v>
      </c>
      <c r="T19" s="32">
        <f t="shared" si="14"/>
        <v>0.13739669421487602</v>
      </c>
      <c r="U19" s="32">
        <f>U13/U4</f>
        <v>0.16290068313189701</v>
      </c>
      <c r="V19" s="32">
        <f>V13/V4</f>
        <v>0.1543878656554713</v>
      </c>
    </row>
    <row r="20" spans="2:22" x14ac:dyDescent="0.2">
      <c r="B20" s="1" t="s">
        <v>100</v>
      </c>
      <c r="D20" s="32">
        <f>D12/D11</f>
        <v>0.22222222222222221</v>
      </c>
      <c r="E20" s="46">
        <f>E12/E11</f>
        <v>0.31288343558282211</v>
      </c>
      <c r="F20" s="32">
        <f>F12/F11</f>
        <v>0.18545454545454546</v>
      </c>
      <c r="G20" s="46">
        <f>G12/G11</f>
        <v>0.12244897959183673</v>
      </c>
      <c r="H20" s="32">
        <f>H12/H11</f>
        <v>0.23157894736842105</v>
      </c>
      <c r="I20" s="46">
        <f>I12/I11</f>
        <v>0.11464968152866242</v>
      </c>
      <c r="J20" s="32">
        <f>J12/J11</f>
        <v>0.19576719576719576</v>
      </c>
      <c r="S20" s="32">
        <f t="shared" ref="S20:V20" si="15">S12/S11</f>
        <v>0.25879396984924624</v>
      </c>
      <c r="T20" s="32">
        <f t="shared" si="15"/>
        <v>0.26315789473684209</v>
      </c>
      <c r="U20" s="32">
        <f t="shared" si="15"/>
        <v>0.16890080428954424</v>
      </c>
      <c r="V20" s="32">
        <f t="shared" si="15"/>
        <v>0.17867435158501441</v>
      </c>
    </row>
    <row r="22" spans="2:22" s="2" customFormat="1" x14ac:dyDescent="0.2">
      <c r="B22" s="2" t="s">
        <v>50</v>
      </c>
      <c r="E22" s="31"/>
      <c r="F22" s="36">
        <f>F4/D4-1</f>
        <v>1.8808777429467183E-2</v>
      </c>
      <c r="G22" s="47">
        <f>G4/E4-1</f>
        <v>-5.2093973442288055E-2</v>
      </c>
      <c r="H22" s="36">
        <f>H4/F4-1</f>
        <v>-3.8974358974358969E-2</v>
      </c>
      <c r="I22" s="47">
        <f>I4/G4-1</f>
        <v>-2.0474137931034475E-2</v>
      </c>
      <c r="J22" s="36">
        <f>J4/H4-1</f>
        <v>-3.2017075773745907E-3</v>
      </c>
      <c r="K22" s="31"/>
      <c r="S22" s="20" t="s">
        <v>92</v>
      </c>
      <c r="T22" s="45">
        <f t="shared" ref="T22:U22" si="16">T4/S4-1</f>
        <v>4.8754062838569867E-2</v>
      </c>
      <c r="U22" s="45">
        <f t="shared" si="16"/>
        <v>-1.7045454545454586E-2</v>
      </c>
      <c r="V22" s="45">
        <f>V4/U4-1</f>
        <v>-2.9952706253284278E-2</v>
      </c>
    </row>
    <row r="23" spans="2:22" x14ac:dyDescent="0.2">
      <c r="B23" s="1" t="s">
        <v>51</v>
      </c>
      <c r="E23" s="46">
        <f t="shared" ref="E23:J23" si="17">E4/D4-1</f>
        <v>2.2988505747126409E-2</v>
      </c>
      <c r="F23" s="32">
        <f t="shared" si="17"/>
        <v>-4.0858018386108474E-3</v>
      </c>
      <c r="G23" s="46">
        <f t="shared" si="17"/>
        <v>-4.8205128205128234E-2</v>
      </c>
      <c r="H23" s="32">
        <f t="shared" si="17"/>
        <v>9.6982758620689502E-3</v>
      </c>
      <c r="I23" s="46">
        <f t="shared" si="17"/>
        <v>-2.9882604055496254E-2</v>
      </c>
      <c r="J23" s="32">
        <f t="shared" si="17"/>
        <v>2.7502750275027577E-2</v>
      </c>
      <c r="S23" s="20" t="s">
        <v>92</v>
      </c>
      <c r="T23" s="20" t="s">
        <v>92</v>
      </c>
      <c r="U23" s="20" t="s">
        <v>92</v>
      </c>
      <c r="V23" s="20" t="s">
        <v>92</v>
      </c>
    </row>
    <row r="27" spans="2:22" x14ac:dyDescent="0.2">
      <c r="B27" s="37" t="s">
        <v>69</v>
      </c>
    </row>
    <row r="28" spans="2:22" x14ac:dyDescent="0.2">
      <c r="B28" s="1" t="s">
        <v>70</v>
      </c>
      <c r="D28" s="33">
        <f>2002+238</f>
        <v>2240</v>
      </c>
      <c r="E28" s="34">
        <f>2098+228</f>
        <v>2326</v>
      </c>
      <c r="F28" s="33">
        <f>2059+216</f>
        <v>2275</v>
      </c>
      <c r="G28" s="34">
        <f>U28</f>
        <v>2174</v>
      </c>
      <c r="H28" s="33">
        <f>1843+188</f>
        <v>2031</v>
      </c>
      <c r="I28" s="34">
        <f>1877+190</f>
        <v>2067</v>
      </c>
      <c r="J28" s="33">
        <f>2082+281</f>
        <v>2363</v>
      </c>
      <c r="S28" s="33">
        <f>2008+260</f>
        <v>2268</v>
      </c>
      <c r="T28" s="33">
        <f>2098+228</f>
        <v>2326</v>
      </c>
      <c r="U28" s="33">
        <f>1962+212</f>
        <v>2174</v>
      </c>
      <c r="V28" s="33">
        <f>1877+190</f>
        <v>2067</v>
      </c>
    </row>
    <row r="29" spans="2:22" x14ac:dyDescent="0.2">
      <c r="B29" s="1" t="s">
        <v>71</v>
      </c>
      <c r="D29" s="33">
        <v>131</v>
      </c>
      <c r="E29" s="34">
        <v>117</v>
      </c>
      <c r="F29" s="33">
        <v>198</v>
      </c>
      <c r="G29" s="34">
        <f>U29</f>
        <v>173</v>
      </c>
      <c r="H29" s="33">
        <v>165</v>
      </c>
      <c r="I29" s="34">
        <v>164</v>
      </c>
      <c r="J29" s="33">
        <v>155</v>
      </c>
      <c r="S29" s="33">
        <v>129</v>
      </c>
      <c r="T29" s="33">
        <v>117</v>
      </c>
      <c r="U29" s="33">
        <v>173</v>
      </c>
      <c r="V29" s="33">
        <v>164</v>
      </c>
    </row>
    <row r="30" spans="2:22" s="2" customFormat="1" x14ac:dyDescent="0.2">
      <c r="B30" s="2" t="s">
        <v>72</v>
      </c>
      <c r="D30" s="38">
        <v>0</v>
      </c>
      <c r="E30" s="39">
        <v>0</v>
      </c>
      <c r="F30" s="38">
        <v>0</v>
      </c>
      <c r="G30" s="39">
        <f>U30</f>
        <v>0</v>
      </c>
      <c r="H30" s="38">
        <v>19</v>
      </c>
      <c r="I30" s="39">
        <v>21</v>
      </c>
      <c r="J30" s="38">
        <v>4</v>
      </c>
      <c r="K30" s="31"/>
      <c r="S30" s="38">
        <v>0</v>
      </c>
      <c r="T30" s="38">
        <v>0</v>
      </c>
      <c r="U30" s="38">
        <v>0</v>
      </c>
      <c r="V30" s="38">
        <v>21</v>
      </c>
    </row>
    <row r="31" spans="2:22" s="2" customFormat="1" x14ac:dyDescent="0.2">
      <c r="B31" s="2" t="s">
        <v>73</v>
      </c>
      <c r="D31" s="38">
        <v>3</v>
      </c>
      <c r="E31" s="39">
        <v>4</v>
      </c>
      <c r="F31" s="38">
        <v>3</v>
      </c>
      <c r="G31" s="39">
        <f>U31</f>
        <v>1</v>
      </c>
      <c r="H31" s="38">
        <v>1</v>
      </c>
      <c r="I31" s="39">
        <v>0</v>
      </c>
      <c r="J31" s="38">
        <v>0</v>
      </c>
      <c r="K31" s="31"/>
      <c r="S31" s="38">
        <v>1</v>
      </c>
      <c r="T31" s="38">
        <v>4</v>
      </c>
      <c r="U31" s="38">
        <v>1</v>
      </c>
      <c r="V31" s="38">
        <v>0</v>
      </c>
    </row>
    <row r="32" spans="2:22" x14ac:dyDescent="0.2">
      <c r="B32" s="1" t="s">
        <v>74</v>
      </c>
      <c r="D32" s="33">
        <v>40</v>
      </c>
      <c r="E32" s="34">
        <v>73</v>
      </c>
      <c r="F32" s="33">
        <v>83</v>
      </c>
      <c r="G32" s="34">
        <f t="shared" ref="G32:G38" si="18">U32</f>
        <v>86</v>
      </c>
      <c r="H32" s="33">
        <v>101</v>
      </c>
      <c r="I32" s="34">
        <v>113</v>
      </c>
      <c r="J32" s="33">
        <v>116</v>
      </c>
      <c r="S32" s="33">
        <v>2</v>
      </c>
      <c r="T32" s="33">
        <v>73</v>
      </c>
      <c r="U32" s="33">
        <v>86</v>
      </c>
      <c r="V32" s="33">
        <v>113</v>
      </c>
    </row>
    <row r="33" spans="2:22" x14ac:dyDescent="0.2">
      <c r="B33" s="1" t="s">
        <v>75</v>
      </c>
      <c r="D33" s="33">
        <v>57</v>
      </c>
      <c r="E33" s="34">
        <v>31</v>
      </c>
      <c r="F33" s="33">
        <v>26</v>
      </c>
      <c r="G33" s="34">
        <f t="shared" si="18"/>
        <v>35</v>
      </c>
      <c r="H33" s="33">
        <v>36</v>
      </c>
      <c r="I33" s="34">
        <v>40</v>
      </c>
      <c r="J33" s="33">
        <v>34</v>
      </c>
      <c r="S33" s="33">
        <v>51</v>
      </c>
      <c r="T33" s="33">
        <v>31</v>
      </c>
      <c r="U33" s="33">
        <v>35</v>
      </c>
      <c r="V33" s="33">
        <v>40</v>
      </c>
    </row>
    <row r="34" spans="2:22" x14ac:dyDescent="0.2">
      <c r="B34" s="1" t="s">
        <v>76</v>
      </c>
      <c r="D34" s="33">
        <f t="shared" ref="D34:J34" si="19">SUM(D28:D33)</f>
        <v>2471</v>
      </c>
      <c r="E34" s="34">
        <f t="shared" si="19"/>
        <v>2551</v>
      </c>
      <c r="F34" s="33">
        <f t="shared" si="19"/>
        <v>2585</v>
      </c>
      <c r="G34" s="34">
        <f t="shared" si="19"/>
        <v>2469</v>
      </c>
      <c r="H34" s="33">
        <f t="shared" si="19"/>
        <v>2353</v>
      </c>
      <c r="I34" s="34">
        <f t="shared" si="19"/>
        <v>2405</v>
      </c>
      <c r="J34" s="33">
        <f t="shared" si="19"/>
        <v>2672</v>
      </c>
      <c r="S34" s="33">
        <f>SUM(S28:S33)</f>
        <v>2451</v>
      </c>
      <c r="T34" s="33">
        <f>SUM(T28:T33)</f>
        <v>2551</v>
      </c>
      <c r="U34" s="33">
        <f>SUM(U28:U33)</f>
        <v>2469</v>
      </c>
      <c r="V34" s="33">
        <f>SUM(V28:V33)</f>
        <v>2405</v>
      </c>
    </row>
    <row r="35" spans="2:22" x14ac:dyDescent="0.2">
      <c r="B35" s="1" t="s">
        <v>74</v>
      </c>
      <c r="D35" s="33">
        <v>402</v>
      </c>
      <c r="E35" s="34">
        <v>364</v>
      </c>
      <c r="F35" s="33">
        <v>329</v>
      </c>
      <c r="G35" s="34">
        <f t="shared" si="18"/>
        <v>302</v>
      </c>
      <c r="H35" s="33">
        <v>290</v>
      </c>
      <c r="I35" s="34">
        <v>295</v>
      </c>
      <c r="J35" s="1">
        <v>329</v>
      </c>
      <c r="S35" s="33">
        <v>460</v>
      </c>
      <c r="T35" s="33">
        <v>364</v>
      </c>
      <c r="U35" s="33">
        <v>302</v>
      </c>
      <c r="V35" s="33">
        <v>295</v>
      </c>
    </row>
    <row r="36" spans="2:22" x14ac:dyDescent="0.2">
      <c r="B36" s="1" t="s">
        <v>77</v>
      </c>
      <c r="D36" s="33">
        <v>4</v>
      </c>
      <c r="E36" s="34">
        <v>3</v>
      </c>
      <c r="F36" s="33">
        <v>15</v>
      </c>
      <c r="G36" s="34">
        <f t="shared" si="18"/>
        <v>5</v>
      </c>
      <c r="H36" s="33">
        <v>13</v>
      </c>
      <c r="I36" s="34">
        <v>37</v>
      </c>
      <c r="J36" s="1">
        <v>28</v>
      </c>
      <c r="S36" s="33">
        <v>4</v>
      </c>
      <c r="T36" s="33">
        <v>3</v>
      </c>
      <c r="U36" s="33">
        <v>5</v>
      </c>
      <c r="V36" s="33">
        <v>37</v>
      </c>
    </row>
    <row r="37" spans="2:22" s="2" customFormat="1" x14ac:dyDescent="0.2">
      <c r="B37" s="2" t="s">
        <v>6</v>
      </c>
      <c r="D37" s="38">
        <v>351</v>
      </c>
      <c r="E37" s="39">
        <v>371</v>
      </c>
      <c r="F37" s="38">
        <v>912</v>
      </c>
      <c r="G37" s="39">
        <f>U37</f>
        <v>831</v>
      </c>
      <c r="H37" s="38">
        <v>693</v>
      </c>
      <c r="I37" s="39">
        <v>553</v>
      </c>
      <c r="J37" s="2">
        <v>515</v>
      </c>
      <c r="K37" s="31"/>
      <c r="N37" s="1"/>
      <c r="O37" s="1"/>
      <c r="P37" s="1"/>
      <c r="Q37" s="1"/>
      <c r="R37" s="1"/>
      <c r="S37" s="38">
        <v>272</v>
      </c>
      <c r="T37" s="38">
        <v>371</v>
      </c>
      <c r="U37" s="38">
        <v>831</v>
      </c>
      <c r="V37" s="38">
        <v>553</v>
      </c>
    </row>
    <row r="38" spans="2:22" x14ac:dyDescent="0.2">
      <c r="B38" s="1" t="s">
        <v>78</v>
      </c>
      <c r="D38" s="33">
        <v>0</v>
      </c>
      <c r="E38" s="34">
        <v>63</v>
      </c>
      <c r="F38" s="33">
        <v>0</v>
      </c>
      <c r="G38" s="34">
        <f t="shared" si="18"/>
        <v>108</v>
      </c>
      <c r="H38" s="33">
        <v>95</v>
      </c>
      <c r="I38" s="34">
        <v>39</v>
      </c>
      <c r="J38" s="1">
        <v>2</v>
      </c>
      <c r="S38" s="33">
        <v>113</v>
      </c>
      <c r="T38" s="33">
        <v>63</v>
      </c>
      <c r="U38" s="33">
        <v>108</v>
      </c>
      <c r="V38" s="33">
        <v>39</v>
      </c>
    </row>
    <row r="39" spans="2:22" x14ac:dyDescent="0.2">
      <c r="B39" s="1" t="s">
        <v>79</v>
      </c>
      <c r="D39" s="33">
        <f t="shared" ref="D39:J39" si="20">D34+SUM(D35:D38)</f>
        <v>3228</v>
      </c>
      <c r="E39" s="34">
        <f t="shared" si="20"/>
        <v>3352</v>
      </c>
      <c r="F39" s="33">
        <f t="shared" si="20"/>
        <v>3841</v>
      </c>
      <c r="G39" s="34">
        <f t="shared" si="20"/>
        <v>3715</v>
      </c>
      <c r="H39" s="33">
        <f t="shared" si="20"/>
        <v>3444</v>
      </c>
      <c r="I39" s="34">
        <f t="shared" si="20"/>
        <v>3329</v>
      </c>
      <c r="J39" s="33">
        <f t="shared" si="20"/>
        <v>3546</v>
      </c>
      <c r="S39" s="33">
        <f>S34+SUM(S35:S38)</f>
        <v>3300</v>
      </c>
      <c r="T39" s="33">
        <f>T34+SUM(T35:T38)</f>
        <v>3352</v>
      </c>
      <c r="U39" s="33">
        <f>U34+SUM(U35:U38)</f>
        <v>3715</v>
      </c>
      <c r="V39" s="33">
        <f>V34+SUM(V35:V38)</f>
        <v>3329</v>
      </c>
    </row>
    <row r="40" spans="2:22" x14ac:dyDescent="0.2">
      <c r="H40" s="33"/>
      <c r="I40" s="34"/>
      <c r="S40" s="33"/>
      <c r="T40" s="33"/>
      <c r="U40" s="33"/>
      <c r="V40" s="33"/>
    </row>
    <row r="41" spans="2:22" x14ac:dyDescent="0.2">
      <c r="B41" s="1" t="s">
        <v>80</v>
      </c>
      <c r="D41" s="33">
        <v>276</v>
      </c>
      <c r="E41" s="34">
        <v>291</v>
      </c>
      <c r="F41" s="33">
        <v>242</v>
      </c>
      <c r="G41" s="34">
        <f t="shared" ref="G41:G46" si="21">U41</f>
        <v>297</v>
      </c>
      <c r="H41" s="33">
        <v>529</v>
      </c>
      <c r="I41" s="34">
        <v>592</v>
      </c>
      <c r="J41" s="33">
        <v>311</v>
      </c>
      <c r="S41" s="33">
        <v>249</v>
      </c>
      <c r="T41" s="33">
        <v>291</v>
      </c>
      <c r="U41" s="33">
        <v>297</v>
      </c>
      <c r="V41" s="33">
        <v>592</v>
      </c>
    </row>
    <row r="42" spans="2:22" x14ac:dyDescent="0.2">
      <c r="B42" s="1" t="s">
        <v>77</v>
      </c>
      <c r="D42" s="33">
        <v>47</v>
      </c>
      <c r="E42" s="34">
        <v>32</v>
      </c>
      <c r="F42" s="33">
        <v>46</v>
      </c>
      <c r="G42" s="34">
        <f t="shared" si="21"/>
        <v>13</v>
      </c>
      <c r="H42" s="33">
        <v>24</v>
      </c>
      <c r="I42" s="34">
        <v>31</v>
      </c>
      <c r="J42" s="33">
        <v>23</v>
      </c>
      <c r="S42" s="33">
        <v>39</v>
      </c>
      <c r="T42" s="33">
        <v>32</v>
      </c>
      <c r="U42" s="33">
        <v>13</v>
      </c>
      <c r="V42" s="33">
        <v>31</v>
      </c>
    </row>
    <row r="43" spans="2:22" s="2" customFormat="1" x14ac:dyDescent="0.2">
      <c r="B43" s="2" t="s">
        <v>81</v>
      </c>
      <c r="D43" s="38">
        <v>5</v>
      </c>
      <c r="E43" s="39">
        <v>122</v>
      </c>
      <c r="F43" s="38">
        <v>149</v>
      </c>
      <c r="G43" s="39">
        <f>U43</f>
        <v>20</v>
      </c>
      <c r="H43" s="38">
        <v>65</v>
      </c>
      <c r="I43" s="39">
        <v>65</v>
      </c>
      <c r="J43" s="38">
        <v>42</v>
      </c>
      <c r="K43" s="31"/>
      <c r="N43" s="1"/>
      <c r="O43" s="1"/>
      <c r="P43" s="1"/>
      <c r="Q43" s="1"/>
      <c r="R43" s="1"/>
      <c r="S43" s="38">
        <v>8</v>
      </c>
      <c r="T43" s="38">
        <v>122</v>
      </c>
      <c r="U43" s="38">
        <v>20</v>
      </c>
      <c r="V43" s="38">
        <v>65</v>
      </c>
    </row>
    <row r="44" spans="2:22" x14ac:dyDescent="0.2">
      <c r="B44" s="1" t="s">
        <v>82</v>
      </c>
      <c r="D44" s="33">
        <v>15</v>
      </c>
      <c r="E44" s="34">
        <v>11</v>
      </c>
      <c r="F44" s="33">
        <v>9</v>
      </c>
      <c r="G44" s="34">
        <f t="shared" si="21"/>
        <v>19</v>
      </c>
      <c r="H44" s="33">
        <v>14</v>
      </c>
      <c r="I44" s="34">
        <v>68</v>
      </c>
      <c r="J44" s="33">
        <v>44</v>
      </c>
      <c r="S44" s="33">
        <v>26</v>
      </c>
      <c r="T44" s="33">
        <v>11</v>
      </c>
      <c r="U44" s="33">
        <v>19</v>
      </c>
      <c r="V44" s="33">
        <v>68</v>
      </c>
    </row>
    <row r="45" spans="2:22" x14ac:dyDescent="0.2">
      <c r="B45" s="1" t="s">
        <v>83</v>
      </c>
      <c r="D45" s="33">
        <v>660</v>
      </c>
      <c r="E45" s="34">
        <v>637</v>
      </c>
      <c r="F45" s="33">
        <v>691</v>
      </c>
      <c r="G45" s="34">
        <f t="shared" si="21"/>
        <v>593</v>
      </c>
      <c r="H45" s="33">
        <v>638</v>
      </c>
      <c r="I45" s="34">
        <v>611</v>
      </c>
      <c r="J45" s="33">
        <v>705</v>
      </c>
      <c r="S45" s="33">
        <v>620</v>
      </c>
      <c r="T45" s="33">
        <v>637</v>
      </c>
      <c r="U45" s="33">
        <v>593</v>
      </c>
      <c r="V45" s="33">
        <v>611</v>
      </c>
    </row>
    <row r="46" spans="2:22" x14ac:dyDescent="0.2">
      <c r="B46" s="1" t="s">
        <v>86</v>
      </c>
      <c r="D46" s="33">
        <v>0</v>
      </c>
      <c r="E46" s="34">
        <v>33</v>
      </c>
      <c r="F46" s="33">
        <v>0</v>
      </c>
      <c r="G46" s="34">
        <f t="shared" si="21"/>
        <v>73</v>
      </c>
      <c r="H46" s="33">
        <v>52</v>
      </c>
      <c r="I46" s="34">
        <v>13</v>
      </c>
      <c r="J46" s="33">
        <v>0</v>
      </c>
      <c r="S46" s="33">
        <v>63</v>
      </c>
      <c r="T46" s="33">
        <v>33</v>
      </c>
      <c r="U46" s="33">
        <v>73</v>
      </c>
      <c r="V46" s="33">
        <v>13</v>
      </c>
    </row>
    <row r="47" spans="2:22" x14ac:dyDescent="0.2">
      <c r="B47" s="1" t="s">
        <v>87</v>
      </c>
      <c r="D47" s="33">
        <f t="shared" ref="D47:J47" si="22">SUM(D41:D46)</f>
        <v>1003</v>
      </c>
      <c r="E47" s="34">
        <f t="shared" si="22"/>
        <v>1126</v>
      </c>
      <c r="F47" s="33">
        <f t="shared" si="22"/>
        <v>1137</v>
      </c>
      <c r="G47" s="34">
        <f t="shared" si="22"/>
        <v>1015</v>
      </c>
      <c r="H47" s="33">
        <f t="shared" si="22"/>
        <v>1322</v>
      </c>
      <c r="I47" s="34">
        <f t="shared" si="22"/>
        <v>1380</v>
      </c>
      <c r="J47" s="33">
        <f t="shared" si="22"/>
        <v>1125</v>
      </c>
      <c r="S47" s="33">
        <f>SUM(S41:S46)</f>
        <v>1005</v>
      </c>
      <c r="T47" s="33">
        <f>SUM(T41:T46)</f>
        <v>1126</v>
      </c>
      <c r="U47" s="33">
        <f>SUM(U41:U46)</f>
        <v>1015</v>
      </c>
      <c r="V47" s="33">
        <f>SUM(V41:V46)</f>
        <v>1380</v>
      </c>
    </row>
    <row r="48" spans="2:22" s="2" customFormat="1" x14ac:dyDescent="0.2">
      <c r="B48" s="2" t="s">
        <v>81</v>
      </c>
      <c r="D48" s="38">
        <v>768</v>
      </c>
      <c r="E48" s="39">
        <v>643</v>
      </c>
      <c r="F48" s="38">
        <v>1001</v>
      </c>
      <c r="G48" s="39">
        <f>U48</f>
        <v>970</v>
      </c>
      <c r="H48" s="38">
        <v>742</v>
      </c>
      <c r="I48" s="39">
        <v>749</v>
      </c>
      <c r="J48" s="38">
        <v>1123</v>
      </c>
      <c r="K48" s="31"/>
      <c r="N48" s="1"/>
      <c r="O48" s="1"/>
      <c r="P48" s="1"/>
      <c r="Q48" s="1"/>
      <c r="R48" s="1"/>
      <c r="S48" s="38">
        <v>913</v>
      </c>
      <c r="T48" s="38">
        <v>643</v>
      </c>
      <c r="U48" s="38">
        <v>970</v>
      </c>
      <c r="V48" s="38">
        <v>749</v>
      </c>
    </row>
    <row r="49" spans="2:22" x14ac:dyDescent="0.2">
      <c r="B49" s="1" t="s">
        <v>85</v>
      </c>
      <c r="D49" s="33">
        <v>22</v>
      </c>
      <c r="E49" s="34">
        <v>25</v>
      </c>
      <c r="F49" s="33">
        <v>26</v>
      </c>
      <c r="G49" s="34">
        <f t="shared" ref="G49:G53" si="23">U49</f>
        <v>23</v>
      </c>
      <c r="H49" s="33">
        <v>23</v>
      </c>
      <c r="I49" s="34">
        <v>22</v>
      </c>
      <c r="J49" s="33">
        <v>23</v>
      </c>
      <c r="S49" s="33">
        <v>22</v>
      </c>
      <c r="T49" s="33">
        <v>25</v>
      </c>
      <c r="U49" s="33">
        <v>23</v>
      </c>
      <c r="V49" s="33">
        <v>22</v>
      </c>
    </row>
    <row r="50" spans="2:22" x14ac:dyDescent="0.2">
      <c r="B50" s="1" t="s">
        <v>75</v>
      </c>
      <c r="D50" s="33">
        <v>26</v>
      </c>
      <c r="E50" s="34">
        <v>24</v>
      </c>
      <c r="F50" s="33">
        <v>27</v>
      </c>
      <c r="G50" s="34">
        <f t="shared" si="23"/>
        <v>14</v>
      </c>
      <c r="H50" s="33">
        <v>10</v>
      </c>
      <c r="I50" s="34">
        <v>5</v>
      </c>
      <c r="J50" s="33">
        <v>24</v>
      </c>
      <c r="S50" s="33">
        <v>25</v>
      </c>
      <c r="T50" s="33">
        <v>24</v>
      </c>
      <c r="U50" s="33">
        <v>14</v>
      </c>
      <c r="V50" s="33">
        <v>5</v>
      </c>
    </row>
    <row r="51" spans="2:22" x14ac:dyDescent="0.2">
      <c r="B51" s="1" t="s">
        <v>82</v>
      </c>
      <c r="D51" s="33">
        <v>12</v>
      </c>
      <c r="E51" s="34">
        <v>15</v>
      </c>
      <c r="F51" s="33">
        <v>13</v>
      </c>
      <c r="G51" s="34">
        <f t="shared" si="23"/>
        <v>31</v>
      </c>
      <c r="H51" s="33">
        <v>29</v>
      </c>
      <c r="I51" s="34">
        <v>49</v>
      </c>
      <c r="J51" s="33">
        <v>36</v>
      </c>
      <c r="S51" s="33">
        <v>11</v>
      </c>
      <c r="T51" s="33">
        <v>15</v>
      </c>
      <c r="U51" s="33">
        <v>31</v>
      </c>
      <c r="V51" s="33">
        <v>49</v>
      </c>
    </row>
    <row r="52" spans="2:22" x14ac:dyDescent="0.2">
      <c r="B52" s="1" t="s">
        <v>80</v>
      </c>
      <c r="D52" s="33">
        <v>7</v>
      </c>
      <c r="E52" s="34">
        <v>7</v>
      </c>
      <c r="F52" s="33">
        <v>6</v>
      </c>
      <c r="G52" s="34">
        <f t="shared" si="23"/>
        <v>3</v>
      </c>
      <c r="H52" s="33">
        <v>3</v>
      </c>
      <c r="I52" s="34">
        <v>3</v>
      </c>
      <c r="J52" s="33">
        <v>2</v>
      </c>
      <c r="S52" s="33">
        <v>8</v>
      </c>
      <c r="T52" s="33">
        <v>7</v>
      </c>
      <c r="U52" s="33">
        <v>3</v>
      </c>
      <c r="V52" s="33">
        <v>3</v>
      </c>
    </row>
    <row r="53" spans="2:22" x14ac:dyDescent="0.2">
      <c r="B53" s="1" t="s">
        <v>83</v>
      </c>
      <c r="D53" s="33">
        <v>7</v>
      </c>
      <c r="E53" s="34">
        <v>8</v>
      </c>
      <c r="F53" s="33">
        <v>7</v>
      </c>
      <c r="G53" s="34">
        <f t="shared" si="23"/>
        <v>7</v>
      </c>
      <c r="H53" s="33">
        <v>11</v>
      </c>
      <c r="I53" s="34">
        <v>10</v>
      </c>
      <c r="J53" s="33">
        <v>9</v>
      </c>
      <c r="S53" s="33">
        <v>6</v>
      </c>
      <c r="T53" s="33">
        <v>8</v>
      </c>
      <c r="U53" s="33">
        <v>7</v>
      </c>
      <c r="V53" s="33">
        <v>10</v>
      </c>
    </row>
    <row r="54" spans="2:22" x14ac:dyDescent="0.2">
      <c r="B54" s="1" t="s">
        <v>84</v>
      </c>
      <c r="D54" s="33">
        <f t="shared" ref="D54:J54" si="24">D47+SUM(D48:D53)</f>
        <v>1845</v>
      </c>
      <c r="E54" s="34">
        <f t="shared" si="24"/>
        <v>1848</v>
      </c>
      <c r="F54" s="33">
        <f t="shared" si="24"/>
        <v>2217</v>
      </c>
      <c r="G54" s="34">
        <f t="shared" si="24"/>
        <v>2063</v>
      </c>
      <c r="H54" s="33">
        <f t="shared" si="24"/>
        <v>2140</v>
      </c>
      <c r="I54" s="34">
        <f t="shared" si="24"/>
        <v>2218</v>
      </c>
      <c r="J54" s="33">
        <f t="shared" si="24"/>
        <v>2342</v>
      </c>
      <c r="S54" s="33">
        <f>S47+SUM(S48:S53)</f>
        <v>1990</v>
      </c>
      <c r="T54" s="33">
        <f>T47+SUM(T48:T53)</f>
        <v>1848</v>
      </c>
      <c r="U54" s="33">
        <f>U47+SUM(U48:U53)</f>
        <v>2063</v>
      </c>
      <c r="V54" s="33">
        <f>V47+SUM(V48:V53)</f>
        <v>2218</v>
      </c>
    </row>
    <row r="55" spans="2:22" x14ac:dyDescent="0.2">
      <c r="H55" s="33"/>
      <c r="I55" s="34"/>
      <c r="S55" s="33"/>
      <c r="T55" s="33"/>
      <c r="U55" s="33"/>
      <c r="V55" s="33"/>
    </row>
    <row r="56" spans="2:22" x14ac:dyDescent="0.2">
      <c r="B56" s="1" t="s">
        <v>88</v>
      </c>
      <c r="D56" s="33">
        <v>1383</v>
      </c>
      <c r="E56" s="34">
        <v>1504</v>
      </c>
      <c r="F56" s="33">
        <v>1624</v>
      </c>
      <c r="G56" s="34">
        <f>U56</f>
        <v>1652</v>
      </c>
      <c r="H56" s="33">
        <v>1304</v>
      </c>
      <c r="I56" s="34">
        <v>1111</v>
      </c>
      <c r="J56" s="33">
        <v>1204</v>
      </c>
      <c r="S56" s="33">
        <v>1327</v>
      </c>
      <c r="T56" s="33">
        <v>1504</v>
      </c>
      <c r="U56" s="33">
        <v>1652</v>
      </c>
      <c r="V56" s="33">
        <v>1111</v>
      </c>
    </row>
    <row r="57" spans="2:22" x14ac:dyDescent="0.2">
      <c r="B57" s="1" t="s">
        <v>89</v>
      </c>
      <c r="D57" s="33">
        <f t="shared" ref="D57:J57" si="25">D56+D54</f>
        <v>3228</v>
      </c>
      <c r="E57" s="34">
        <f t="shared" si="25"/>
        <v>3352</v>
      </c>
      <c r="F57" s="33">
        <f t="shared" si="25"/>
        <v>3841</v>
      </c>
      <c r="G57" s="34">
        <f t="shared" si="25"/>
        <v>3715</v>
      </c>
      <c r="H57" s="33">
        <f t="shared" si="25"/>
        <v>3444</v>
      </c>
      <c r="I57" s="34">
        <f t="shared" si="25"/>
        <v>3329</v>
      </c>
      <c r="J57" s="33">
        <f t="shared" si="25"/>
        <v>3546</v>
      </c>
      <c r="S57" s="33">
        <f>S56+S54</f>
        <v>3317</v>
      </c>
      <c r="T57" s="33">
        <f>T56+T54</f>
        <v>3352</v>
      </c>
      <c r="U57" s="33">
        <f>U56+U54</f>
        <v>3715</v>
      </c>
      <c r="V57" s="33">
        <f>V56+V54</f>
        <v>3329</v>
      </c>
    </row>
    <row r="58" spans="2:22" x14ac:dyDescent="0.2">
      <c r="H58" s="33"/>
      <c r="I58" s="34"/>
    </row>
    <row r="59" spans="2:22" x14ac:dyDescent="0.2">
      <c r="B59" s="1" t="s">
        <v>90</v>
      </c>
      <c r="D59" s="33">
        <f t="shared" ref="D59:J59" si="26">D39-D54</f>
        <v>1383</v>
      </c>
      <c r="E59" s="34">
        <f t="shared" si="26"/>
        <v>1504</v>
      </c>
      <c r="F59" s="33">
        <f t="shared" si="26"/>
        <v>1624</v>
      </c>
      <c r="G59" s="34">
        <f t="shared" si="26"/>
        <v>1652</v>
      </c>
      <c r="H59" s="33">
        <f t="shared" si="26"/>
        <v>1304</v>
      </c>
      <c r="I59" s="34">
        <f t="shared" si="26"/>
        <v>1111</v>
      </c>
      <c r="J59" s="33">
        <f t="shared" si="26"/>
        <v>1204</v>
      </c>
      <c r="S59" s="33">
        <f>S39-S54</f>
        <v>1310</v>
      </c>
      <c r="T59" s="33">
        <f>T39-T54</f>
        <v>1504</v>
      </c>
      <c r="U59" s="33">
        <f>U39-U54</f>
        <v>1652</v>
      </c>
      <c r="V59" s="33">
        <f>V39-V54</f>
        <v>1111</v>
      </c>
    </row>
    <row r="60" spans="2:22" x14ac:dyDescent="0.2">
      <c r="B60" s="1" t="s">
        <v>91</v>
      </c>
      <c r="D60" s="1">
        <f t="shared" ref="D60:J60" si="27">D59/D15</f>
        <v>1.2734806629834254</v>
      </c>
      <c r="E60" s="24">
        <f t="shared" si="27"/>
        <v>1.3848987108655617</v>
      </c>
      <c r="F60" s="1">
        <f t="shared" si="27"/>
        <v>1.489908256880734</v>
      </c>
      <c r="G60" s="24">
        <f t="shared" si="27"/>
        <v>1.5142071494042164</v>
      </c>
      <c r="H60" s="1">
        <f t="shared" si="27"/>
        <v>1.1919561243144423</v>
      </c>
      <c r="I60" s="24">
        <f t="shared" si="27"/>
        <v>1.0287037037037037</v>
      </c>
      <c r="J60" s="1">
        <f t="shared" si="27"/>
        <v>1.1769305962854351</v>
      </c>
      <c r="S60" s="1">
        <f>S59/S15</f>
        <v>1.2096029547553093</v>
      </c>
      <c r="T60" s="1">
        <f>T59/T15</f>
        <v>1.3848987108655617</v>
      </c>
      <c r="U60" s="1">
        <f>U59/U15</f>
        <v>1.5142071494042164</v>
      </c>
      <c r="V60" s="1">
        <f>V59/V15</f>
        <v>1.0287037037037037</v>
      </c>
    </row>
    <row r="61" spans="2:22" x14ac:dyDescent="0.2">
      <c r="H61" s="33"/>
    </row>
    <row r="62" spans="2:22" s="41" customFormat="1" x14ac:dyDescent="0.2">
      <c r="B62" s="41" t="s">
        <v>6</v>
      </c>
      <c r="D62" s="43">
        <f t="shared" ref="D62:J62" si="28">D37+D30+D31</f>
        <v>354</v>
      </c>
      <c r="E62" s="44">
        <f t="shared" si="28"/>
        <v>375</v>
      </c>
      <c r="F62" s="43">
        <f t="shared" si="28"/>
        <v>915</v>
      </c>
      <c r="G62" s="44">
        <f t="shared" si="28"/>
        <v>832</v>
      </c>
      <c r="H62" s="43">
        <f t="shared" si="28"/>
        <v>713</v>
      </c>
      <c r="I62" s="44">
        <f t="shared" si="28"/>
        <v>574</v>
      </c>
      <c r="J62" s="43">
        <f t="shared" si="28"/>
        <v>519</v>
      </c>
      <c r="K62" s="42"/>
      <c r="S62" s="43">
        <f>S37+S30+S31</f>
        <v>273</v>
      </c>
      <c r="T62" s="43">
        <f>T37+T30+T31</f>
        <v>375</v>
      </c>
      <c r="U62" s="43">
        <f>U37+U30+U31</f>
        <v>832</v>
      </c>
      <c r="V62" s="43">
        <f>V37+V30+V31</f>
        <v>574</v>
      </c>
    </row>
    <row r="63" spans="2:22" s="41" customFormat="1" x14ac:dyDescent="0.2">
      <c r="B63" s="41" t="s">
        <v>7</v>
      </c>
      <c r="D63" s="43">
        <f t="shared" ref="D63:J63" si="29">D43+D48</f>
        <v>773</v>
      </c>
      <c r="E63" s="44">
        <f t="shared" si="29"/>
        <v>765</v>
      </c>
      <c r="F63" s="43">
        <f t="shared" si="29"/>
        <v>1150</v>
      </c>
      <c r="G63" s="44">
        <f t="shared" si="29"/>
        <v>990</v>
      </c>
      <c r="H63" s="43">
        <f t="shared" si="29"/>
        <v>807</v>
      </c>
      <c r="I63" s="44">
        <f t="shared" si="29"/>
        <v>814</v>
      </c>
      <c r="J63" s="43">
        <f t="shared" si="29"/>
        <v>1165</v>
      </c>
      <c r="K63" s="42"/>
      <c r="S63" s="43">
        <f>S43+S48</f>
        <v>921</v>
      </c>
      <c r="T63" s="43">
        <f>T43+T48</f>
        <v>765</v>
      </c>
      <c r="U63" s="43">
        <f>U43+U48</f>
        <v>990</v>
      </c>
      <c r="V63" s="43">
        <f>V43+V48</f>
        <v>814</v>
      </c>
    </row>
    <row r="64" spans="2:22" x14ac:dyDescent="0.2">
      <c r="B64" s="1" t="s">
        <v>8</v>
      </c>
      <c r="D64" s="33">
        <f t="shared" ref="D64:J64" si="30">D62-D63</f>
        <v>-419</v>
      </c>
      <c r="E64" s="34">
        <f t="shared" si="30"/>
        <v>-390</v>
      </c>
      <c r="F64" s="33">
        <f t="shared" si="30"/>
        <v>-235</v>
      </c>
      <c r="G64" s="34">
        <f t="shared" si="30"/>
        <v>-158</v>
      </c>
      <c r="H64" s="33">
        <f t="shared" si="30"/>
        <v>-94</v>
      </c>
      <c r="I64" s="34">
        <f t="shared" si="30"/>
        <v>-240</v>
      </c>
      <c r="J64" s="33">
        <f t="shared" si="30"/>
        <v>-646</v>
      </c>
      <c r="S64" s="33">
        <f>S62-S63</f>
        <v>-648</v>
      </c>
      <c r="T64" s="33">
        <f>T62-T63</f>
        <v>-390</v>
      </c>
      <c r="U64" s="33">
        <f>U62-U63</f>
        <v>-158</v>
      </c>
      <c r="V64" s="33">
        <f>V62-V63</f>
        <v>-240</v>
      </c>
    </row>
    <row r="65" spans="2:8" x14ac:dyDescent="0.2">
      <c r="H65" s="33"/>
    </row>
    <row r="66" spans="2:8" x14ac:dyDescent="0.2">
      <c r="B66" s="1" t="s">
        <v>98</v>
      </c>
    </row>
    <row r="67" spans="2:8" x14ac:dyDescent="0.2">
      <c r="B67" s="1" t="s">
        <v>99</v>
      </c>
    </row>
    <row r="68" spans="2:8" x14ac:dyDescent="0.2">
      <c r="B68" s="1" t="s">
        <v>9</v>
      </c>
    </row>
  </sheetData>
  <hyperlinks>
    <hyperlink ref="J1" r:id="rId1" xr:uid="{ABB9BCB2-B255-4966-A56C-8C06AE53AAB4}"/>
    <hyperlink ref="F1" r:id="rId2" xr:uid="{8788A2F1-131A-4DB6-BFAD-60E157C05804}"/>
    <hyperlink ref="V1" r:id="rId3" xr:uid="{1BA11437-DB7B-46AF-B538-540ADD6514E3}"/>
    <hyperlink ref="T1" r:id="rId4" xr:uid="{621E12A8-EF21-434E-ABD4-566CA080C868}"/>
  </hyperlinks>
  <pageMargins left="0.7" right="0.7" top="0.75" bottom="0.75" header="0.3" footer="0.3"/>
  <ignoredErrors>
    <ignoredError sqref="I6:I7 I8 G6:G7 E6:E7 I11 G8 G11 G13 E8 E11 G34:G54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2022-10-03T09:15:04Z</dcterms:created>
  <dcterms:modified xsi:type="dcterms:W3CDTF">2022-10-05T22:01:27Z</dcterms:modified>
</cp:coreProperties>
</file>