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59D64B4-8BF9-4C9F-8002-39976AA6C5CA}" xr6:coauthVersionLast="36" xr6:coauthVersionMax="36" xr10:uidLastSave="{00000000-0000-0000-0000-000000000000}"/>
  <bookViews>
    <workbookView xWindow="0" yWindow="0" windowWidth="28215" windowHeight="10275" activeTab="1" xr2:uid="{C3D898C5-A016-4C72-B082-1E1424AE10EB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2" l="1"/>
  <c r="K34" i="2"/>
  <c r="K29" i="2"/>
  <c r="I24" i="2"/>
  <c r="I23" i="2"/>
  <c r="I22" i="2"/>
  <c r="I21" i="2"/>
  <c r="K24" i="2"/>
  <c r="K23" i="2"/>
  <c r="K22" i="2"/>
  <c r="K21" i="2"/>
  <c r="I15" i="2"/>
  <c r="K15" i="2"/>
  <c r="K18" i="2"/>
  <c r="I14" i="2"/>
  <c r="I12" i="2"/>
  <c r="I10" i="2"/>
  <c r="I9" i="2"/>
  <c r="I6" i="2"/>
  <c r="K14" i="2"/>
  <c r="K12" i="2"/>
  <c r="K10" i="2"/>
  <c r="K9" i="2"/>
  <c r="K6" i="2"/>
  <c r="C12" i="1" l="1"/>
  <c r="C11" i="1"/>
  <c r="C8" i="1"/>
</calcChain>
</file>

<file path=xl/sharedStrings.xml><?xml version="1.0" encoding="utf-8"?>
<sst xmlns="http://schemas.openxmlformats.org/spreadsheetml/2006/main" count="100" uniqueCount="83">
  <si>
    <t>£JOUL</t>
  </si>
  <si>
    <t>Joules Group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</si>
  <si>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</si>
  <si>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</si>
  <si>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</si>
  <si>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</si>
  <si>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</si>
  <si>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</si>
  <si>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</si>
  <si>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</si>
  <si>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</si>
  <si>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CEO</t>
  </si>
  <si>
    <t>CFO</t>
  </si>
  <si>
    <t>COO</t>
  </si>
  <si>
    <t>Management</t>
  </si>
  <si>
    <t>HQ</t>
  </si>
  <si>
    <t>Founded</t>
  </si>
  <si>
    <t>Inventory</t>
  </si>
  <si>
    <t>Update</t>
  </si>
  <si>
    <t>IR</t>
  </si>
  <si>
    <t>Key Metrics</t>
  </si>
  <si>
    <t>Key Events</t>
  </si>
  <si>
    <t xml:space="preserve">Joules file to appoint administrators after financing talks break down </t>
  </si>
  <si>
    <t>Market Harborough</t>
  </si>
  <si>
    <t>Link</t>
  </si>
  <si>
    <t>Jonathan Brown</t>
  </si>
  <si>
    <t>Founder</t>
  </si>
  <si>
    <t>Non-Exec</t>
  </si>
  <si>
    <t>Tom Simon Lee Joule</t>
  </si>
  <si>
    <t>Caroline York</t>
  </si>
  <si>
    <t>H122</t>
  </si>
  <si>
    <t>Revenue</t>
  </si>
  <si>
    <t>COGS</t>
  </si>
  <si>
    <t>Gross Profit</t>
  </si>
  <si>
    <t>Administrative</t>
  </si>
  <si>
    <t>Share-Based Comp</t>
  </si>
  <si>
    <t>Total Admin</t>
  </si>
  <si>
    <t>Operating Income</t>
  </si>
  <si>
    <t>Finance Costs</t>
  </si>
  <si>
    <t>Pretax Income</t>
  </si>
  <si>
    <t>Taxes</t>
  </si>
  <si>
    <t>Net Income</t>
  </si>
  <si>
    <t>EPS</t>
  </si>
  <si>
    <t>H222</t>
  </si>
  <si>
    <t>H221</t>
  </si>
  <si>
    <t>H121</t>
  </si>
  <si>
    <t>Revenue Y/Y</t>
  </si>
  <si>
    <t>Revenue H/H</t>
  </si>
  <si>
    <t>Gross Margin</t>
  </si>
  <si>
    <t>Operating Margin</t>
  </si>
  <si>
    <t>Net Margin</t>
  </si>
  <si>
    <t>FY20</t>
  </si>
  <si>
    <t>FY21</t>
  </si>
  <si>
    <t>FY22</t>
  </si>
  <si>
    <t>FY23</t>
  </si>
  <si>
    <t>FY19</t>
  </si>
  <si>
    <t>-</t>
  </si>
  <si>
    <t>Balance Sheet</t>
  </si>
  <si>
    <t>Goodwill+Intangibles</t>
  </si>
  <si>
    <t>PP&amp;E</t>
  </si>
  <si>
    <t>ROU</t>
  </si>
  <si>
    <t>Derivative Financial Instruments</t>
  </si>
  <si>
    <t>Deferred Taxes</t>
  </si>
  <si>
    <t>Total NCA</t>
  </si>
  <si>
    <t>Inventories</t>
  </si>
  <si>
    <t>ROR Assets</t>
  </si>
  <si>
    <t>Assets</t>
  </si>
  <si>
    <t>Held for Sale</t>
  </si>
  <si>
    <t>Trade &amp; A/P</t>
  </si>
  <si>
    <t>Trade &amp; A/R</t>
  </si>
  <si>
    <t>Lease Liabilities</t>
  </si>
  <si>
    <t>Current Taxes</t>
  </si>
  <si>
    <t>Borrowings</t>
  </si>
  <si>
    <t>Provisions</t>
  </si>
  <si>
    <t>ROR Provision</t>
  </si>
  <si>
    <t>Other Financial Liabilities</t>
  </si>
  <si>
    <t>TCL</t>
  </si>
  <si>
    <t>Liabilities</t>
  </si>
  <si>
    <t>S/E</t>
  </si>
  <si>
    <t>S/E+L</t>
  </si>
  <si>
    <t>Book Value</t>
  </si>
  <si>
    <t>Book Value per Share</t>
  </si>
  <si>
    <t>Invento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</si>
</sst>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71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4" xfId="0" applyFont="1" applyFill="1" applyBorder="1"/>
    <xf numFmtId="0" fontId="2" fillId="0" borderId="0" xfId="0" applyFont="1" applyBorder="1"/>
    <xf numFmtId="0" fontId="3" fillId="2" borderId="6" xfId="0" applyFont="1" applyFill="1" applyBorder="1"/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2" fillId="0" borderId="0" xfId="0" applyNumberFormat="1" applyFont="1" applyBorder="1"/>
    <xf numFmtId="164" fontId="2" fillId="0" borderId="7" xfId="0" applyNumberFormat="1" applyFont="1" applyBorder="1"/>
    <xf numFmtId="0" fontId="3" fillId="4" borderId="4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5" xfId="0" applyFont="1" applyFill="1" applyBorder="1"/>
    <xf numFmtId="0" fontId="3" fillId="4" borderId="6" xfId="0" applyFont="1" applyFill="1" applyBorder="1" applyAlignment="1">
      <alignment horizontal="center"/>
    </xf>
    <xf numFmtId="0" fontId="2" fillId="4" borderId="7" xfId="0" applyFont="1" applyFill="1" applyBorder="1"/>
    <xf numFmtId="0" fontId="2" fillId="4" borderId="8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6" xfId="0" applyFont="1" applyFill="1" applyBorder="1"/>
    <xf numFmtId="0" fontId="1" fillId="0" borderId="0" xfId="0" applyFont="1"/>
    <xf numFmtId="15" fontId="4" fillId="2" borderId="4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8" fillId="4" borderId="7" xfId="1" applyFont="1" applyFill="1" applyBorder="1" applyAlignment="1">
      <alignment horizontal="center"/>
    </xf>
    <xf numFmtId="0" fontId="8" fillId="4" borderId="8" xfId="1" applyFont="1" applyFill="1" applyBorder="1" applyAlignment="1">
      <alignment horizontal="center"/>
    </xf>
    <xf numFmtId="0" fontId="8" fillId="0" borderId="0" xfId="1" applyFont="1" applyAlignment="1">
      <alignment horizontal="right"/>
    </xf>
    <xf numFmtId="15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2" fillId="0" borderId="0" xfId="0" applyFont="1" applyAlignment="1">
      <alignment horizontal="left" indent="1"/>
    </xf>
    <xf numFmtId="164" fontId="3" fillId="0" borderId="0" xfId="0" applyNumberFormat="1" applyFont="1"/>
    <xf numFmtId="164" fontId="2" fillId="0" borderId="0" xfId="0" applyNumberFormat="1" applyFont="1"/>
    <xf numFmtId="0" fontId="3" fillId="5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0" fontId="3" fillId="5" borderId="0" xfId="0" applyFont="1" applyFill="1"/>
    <xf numFmtId="0" fontId="2" fillId="5" borderId="0" xfId="0" applyFont="1" applyFill="1"/>
    <xf numFmtId="9" fontId="3" fillId="0" borderId="0" xfId="0" applyNumberFormat="1" applyFont="1"/>
    <xf numFmtId="171" fontId="2" fillId="0" borderId="0" xfId="0" applyNumberFormat="1" applyFont="1"/>
    <xf numFmtId="171" fontId="2" fillId="5" borderId="0" xfId="0" applyNumberFormat="1" applyFont="1" applyFill="1"/>
    <xf numFmtId="9" fontId="2" fillId="0" borderId="0" xfId="0" applyNumberFormat="1" applyFont="1"/>
    <xf numFmtId="0" fontId="9" fillId="0" borderId="0" xfId="0" applyFont="1"/>
    <xf numFmtId="0" fontId="10" fillId="0" borderId="0" xfId="0" applyFont="1"/>
    <xf numFmtId="0" fontId="10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200026</xdr:colOff>
      <xdr:row>0</xdr:row>
      <xdr:rowOff>47626</xdr:rowOff>
    </xdr:from>
    <xdr:to>
      <xdr:col>4</xdr:col>
      <xdr:colOff>158734</xdr:colOff>
      <xdr:row>3</xdr:row>
      <xdr:rowOff>85725</xdr:rowOff>
    </xdr:to>
    <xdr:pic>
      <xdr:nvPicPr>
        <xdr:cNvPr id="2" name="Picture 1" descr="Joules Formalwear">
          <a:extLst>
            <a:ext uri="{FF2B5EF4-FFF2-40B4-BE49-F238E27FC236}">
              <a16:creationId xmlns:a16="http://schemas.microsoft.com/office/drawing/2014/main" id="{CEE5656A-60DC-40CF-9B74-62AA5F569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6" y="47626"/>
          <a:ext cx="568308" cy="552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9525</xdr:rowOff>
    </xdr:from>
    <xdr:to>
      <xdr:col>11</xdr:col>
      <xdr:colOff>9525</xdr:colOff>
      <xdr:row>50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E80728B-0AE1-4F72-936B-C2DA7C7AA087}"/>
            </a:ext>
          </a:extLst>
        </xdr:cNvPr>
        <xdr:cNvCxnSpPr/>
      </xdr:nvCxnSpPr>
      <xdr:spPr>
        <a:xfrm>
          <a:off x="7086600" y="9525"/>
          <a:ext cx="0" cy="81534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0</xdr:row>
      <xdr:rowOff>0</xdr:rowOff>
    </xdr:from>
    <xdr:to>
      <xdr:col>19</xdr:col>
      <xdr:colOff>9525</xdr:colOff>
      <xdr:row>50</xdr:row>
      <xdr:rowOff>57150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E7D6F9A-7701-4D9A-95A5-C31F4770BCA9}"/>
            </a:ext>
          </a:extLst>
        </xdr:cNvPr>
        <xdr:cNvCxnSpPr/>
      </xdr:nvCxnSpPr>
      <xdr:spPr>
        <a:xfrm>
          <a:off x="11963400" y="0"/>
          <a:ext cx="0" cy="81534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oulesgroup.com/investor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20208-joules-group-plc-fy22-interim-resul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7E1B-ADE6-46D7-B76E-B92B72B7FE98}">
  <dimension ref="A2:S37"/>
  <sheetViews>
    <sheetView workbookViewId="0">
      <selection activeCell="B25" sqref="B25"/>
    </sheetView>
  </sheetViews>
  <sheetFormatPr defaultRowHeight="12.75" x14ac:dyDescent="0.2"/>
  <cols>
    <col min="1" max="16384" width="9.140625" style="1"/>
  </cols>
  <sheetData>
    <row r="2" spans="2:19" ht="15" x14ac:dyDescent="0.25">
      <c r="B2" s="2" t="s">
        <v>0</v>
      </c>
      <c r="E2" s="23"/>
    </row>
    <row r="3" spans="2:19" x14ac:dyDescent="0.2">
      <c r="B3" s="2" t="s">
        <v>1</v>
      </c>
    </row>
    <row r="5" spans="2:19" x14ac:dyDescent="0.2">
      <c r="B5" s="3" t="s">
        <v>2</v>
      </c>
      <c r="C5" s="4"/>
      <c r="D5" s="5"/>
      <c r="G5" s="3" t="s">
        <v>21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2:19" x14ac:dyDescent="0.2">
      <c r="B6" s="6" t="s">
        <v>3</v>
      </c>
      <c r="C6" s="7">
        <v>9.2200000000000004E-2</v>
      </c>
      <c r="D6" s="9"/>
      <c r="G6" s="19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5"/>
    </row>
    <row r="7" spans="2:19" x14ac:dyDescent="0.2">
      <c r="B7" s="6" t="s">
        <v>4</v>
      </c>
      <c r="C7" s="11">
        <v>112.09</v>
      </c>
      <c r="D7" s="9"/>
      <c r="G7" s="24">
        <v>44879</v>
      </c>
      <c r="H7" s="14" t="s">
        <v>22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5"/>
    </row>
    <row r="8" spans="2:19" x14ac:dyDescent="0.2">
      <c r="B8" s="6" t="s">
        <v>5</v>
      </c>
      <c r="C8" s="11">
        <f>C6*C7</f>
        <v>10.334698000000001</v>
      </c>
      <c r="D8" s="9"/>
      <c r="G8" s="19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5"/>
    </row>
    <row r="9" spans="2:19" x14ac:dyDescent="0.2">
      <c r="B9" s="6" t="s">
        <v>6</v>
      </c>
      <c r="C9" s="11"/>
      <c r="D9" s="9"/>
      <c r="G9" s="19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5"/>
    </row>
    <row r="10" spans="2:19" x14ac:dyDescent="0.2">
      <c r="B10" s="6" t="s">
        <v>7</v>
      </c>
      <c r="C10" s="11"/>
      <c r="D10" s="9"/>
      <c r="G10" s="19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5"/>
    </row>
    <row r="11" spans="2:19" x14ac:dyDescent="0.2">
      <c r="B11" s="6" t="s">
        <v>8</v>
      </c>
      <c r="C11" s="11">
        <f>C9-C10</f>
        <v>0</v>
      </c>
      <c r="D11" s="9"/>
      <c r="G11" s="19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</row>
    <row r="12" spans="2:19" x14ac:dyDescent="0.2">
      <c r="B12" s="8" t="s">
        <v>9</v>
      </c>
      <c r="C12" s="12">
        <f>C8-C11</f>
        <v>10.334698000000001</v>
      </c>
      <c r="D12" s="10"/>
      <c r="G12" s="19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</row>
    <row r="13" spans="2:19" x14ac:dyDescent="0.2">
      <c r="G13" s="19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5"/>
    </row>
    <row r="14" spans="2:19" x14ac:dyDescent="0.2">
      <c r="G14" s="19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5"/>
    </row>
    <row r="15" spans="2:19" x14ac:dyDescent="0.2">
      <c r="B15" s="3" t="s">
        <v>14</v>
      </c>
      <c r="C15" s="4"/>
      <c r="D15" s="5"/>
      <c r="G15" s="19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</row>
    <row r="16" spans="2:19" x14ac:dyDescent="0.2">
      <c r="B16" s="13" t="s">
        <v>11</v>
      </c>
      <c r="C16" s="25" t="s">
        <v>25</v>
      </c>
      <c r="D16" s="26"/>
      <c r="G16" s="19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</row>
    <row r="17" spans="1:19" x14ac:dyDescent="0.2">
      <c r="B17" s="13" t="s">
        <v>12</v>
      </c>
      <c r="C17" s="25" t="s">
        <v>29</v>
      </c>
      <c r="D17" s="26"/>
      <c r="G17" s="19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</row>
    <row r="18" spans="1:19" x14ac:dyDescent="0.2">
      <c r="B18" s="13" t="s">
        <v>13</v>
      </c>
      <c r="C18" s="25"/>
      <c r="D18" s="26"/>
      <c r="G18" s="19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5"/>
    </row>
    <row r="19" spans="1:19" x14ac:dyDescent="0.2">
      <c r="A19" s="31" t="s">
        <v>27</v>
      </c>
      <c r="B19" s="16" t="s">
        <v>26</v>
      </c>
      <c r="C19" s="27" t="s">
        <v>28</v>
      </c>
      <c r="D19" s="28"/>
      <c r="G19" s="19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</row>
    <row r="20" spans="1:19" x14ac:dyDescent="0.2">
      <c r="G20" s="19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5"/>
    </row>
    <row r="21" spans="1:19" x14ac:dyDescent="0.2">
      <c r="G21" s="19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5"/>
    </row>
    <row r="22" spans="1:19" x14ac:dyDescent="0.2">
      <c r="B22" s="3" t="s">
        <v>10</v>
      </c>
      <c r="C22" s="4"/>
      <c r="D22" s="5"/>
      <c r="G22" s="19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/>
    </row>
    <row r="23" spans="1:19" x14ac:dyDescent="0.2">
      <c r="B23" s="19" t="s">
        <v>15</v>
      </c>
      <c r="C23" s="25" t="s">
        <v>23</v>
      </c>
      <c r="D23" s="26"/>
      <c r="G23" s="19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5"/>
    </row>
    <row r="24" spans="1:19" x14ac:dyDescent="0.2">
      <c r="B24" s="19" t="s">
        <v>16</v>
      </c>
      <c r="C24" s="25">
        <v>1989</v>
      </c>
      <c r="D24" s="26"/>
      <c r="G24" s="19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5"/>
    </row>
    <row r="25" spans="1:19" x14ac:dyDescent="0.2">
      <c r="B25" s="19"/>
      <c r="C25" s="25"/>
      <c r="D25" s="26"/>
      <c r="G25" s="19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5"/>
    </row>
    <row r="26" spans="1:19" x14ac:dyDescent="0.2">
      <c r="B26" s="19" t="s">
        <v>17</v>
      </c>
      <c r="C26" s="25"/>
      <c r="D26" s="26"/>
      <c r="G26" s="19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5"/>
    </row>
    <row r="27" spans="1:19" x14ac:dyDescent="0.2">
      <c r="B27" s="19"/>
      <c r="C27" s="25"/>
      <c r="D27" s="26"/>
      <c r="G27" s="19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5"/>
    </row>
    <row r="28" spans="1:19" x14ac:dyDescent="0.2">
      <c r="B28" s="19" t="s">
        <v>18</v>
      </c>
      <c r="C28" s="29"/>
      <c r="D28" s="30"/>
      <c r="G28" s="19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5"/>
    </row>
    <row r="29" spans="1:19" x14ac:dyDescent="0.2">
      <c r="B29" s="20" t="s">
        <v>19</v>
      </c>
      <c r="C29" s="35" t="s">
        <v>24</v>
      </c>
      <c r="D29" s="36"/>
      <c r="G29" s="19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5"/>
    </row>
    <row r="30" spans="1:19" x14ac:dyDescent="0.2">
      <c r="G30" s="19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5"/>
    </row>
    <row r="31" spans="1:19" x14ac:dyDescent="0.2">
      <c r="G31" s="19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5"/>
    </row>
    <row r="32" spans="1:19" x14ac:dyDescent="0.2">
      <c r="B32" s="3" t="s">
        <v>20</v>
      </c>
      <c r="C32" s="4"/>
      <c r="D32" s="5"/>
      <c r="G32" s="19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5"/>
    </row>
    <row r="33" spans="2:19" x14ac:dyDescent="0.2">
      <c r="B33" s="21"/>
      <c r="C33" s="25"/>
      <c r="D33" s="26"/>
      <c r="G33" s="19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5"/>
    </row>
    <row r="34" spans="2:19" x14ac:dyDescent="0.2">
      <c r="B34" s="21"/>
      <c r="C34" s="25"/>
      <c r="D34" s="26"/>
      <c r="G34" s="19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5"/>
    </row>
    <row r="35" spans="2:19" x14ac:dyDescent="0.2">
      <c r="B35" s="21"/>
      <c r="C35" s="25"/>
      <c r="D35" s="26"/>
      <c r="G35" s="19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5"/>
    </row>
    <row r="36" spans="2:19" x14ac:dyDescent="0.2">
      <c r="B36" s="21"/>
      <c r="C36" s="25"/>
      <c r="D36" s="26"/>
      <c r="G36" s="19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5"/>
    </row>
    <row r="37" spans="2:19" x14ac:dyDescent="0.2">
      <c r="B37" s="22"/>
      <c r="C37" s="27"/>
      <c r="D37" s="28"/>
      <c r="G37" s="20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8"/>
    </row>
  </sheetData>
  <mergeCells count="20">
    <mergeCell ref="C33:D33"/>
    <mergeCell ref="C34:D34"/>
    <mergeCell ref="C35:D35"/>
    <mergeCell ref="C36:D36"/>
    <mergeCell ref="C37:D37"/>
    <mergeCell ref="C26:D26"/>
    <mergeCell ref="C27:D27"/>
    <mergeCell ref="C29:D29"/>
    <mergeCell ref="B32:D32"/>
    <mergeCell ref="G5:S5"/>
    <mergeCell ref="C23:D23"/>
    <mergeCell ref="C16:D16"/>
    <mergeCell ref="C19:D19"/>
    <mergeCell ref="B5:D5"/>
    <mergeCell ref="B15:D15"/>
    <mergeCell ref="B22:D22"/>
    <mergeCell ref="C24:D24"/>
    <mergeCell ref="C25:D25"/>
    <mergeCell ref="C17:D17"/>
    <mergeCell ref="C18:D18"/>
  </mergeCells>
  <hyperlinks>
    <hyperlink ref="C29:D29" r:id="rId1" display="Link" xr:uid="{5421A33A-B86C-4727-9FDA-EA3E30BFBF6A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0F92-CF5D-4546-9777-39819DEC72FB}">
  <dimension ref="B1:U69"/>
  <sheetViews>
    <sheetView tabSelected="1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F32" sqref="F32"/>
    </sheetView>
  </sheetViews>
  <sheetFormatPr defaultRowHeight="12.75" x14ac:dyDescent="0.2"/>
  <cols>
    <col min="1" max="1" width="5.140625" style="1" customWidth="1"/>
    <col min="2" max="2" width="30.85546875" style="1" bestFit="1" customWidth="1"/>
    <col min="3" max="9" width="9.140625" style="1"/>
    <col min="10" max="10" width="9.140625" style="46"/>
    <col min="11" max="11" width="9.140625" style="1"/>
    <col min="12" max="12" width="9.140625" style="46"/>
    <col min="13" max="16384" width="9.140625" style="1"/>
  </cols>
  <sheetData>
    <row r="1" spans="2:21" s="32" customFormat="1" x14ac:dyDescent="0.2">
      <c r="I1" s="32" t="s">
        <v>45</v>
      </c>
      <c r="J1" s="43" t="s">
        <v>44</v>
      </c>
      <c r="K1" s="37" t="s">
        <v>30</v>
      </c>
      <c r="L1" s="43" t="s">
        <v>43</v>
      </c>
      <c r="Q1" s="32" t="s">
        <v>55</v>
      </c>
      <c r="R1" s="32" t="s">
        <v>51</v>
      </c>
      <c r="S1" s="32" t="s">
        <v>52</v>
      </c>
      <c r="T1" s="32" t="s">
        <v>53</v>
      </c>
      <c r="U1" s="32" t="s">
        <v>54</v>
      </c>
    </row>
    <row r="2" spans="2:21" s="34" customFormat="1" x14ac:dyDescent="0.2">
      <c r="B2" s="33"/>
      <c r="I2" s="39">
        <v>44072</v>
      </c>
      <c r="J2" s="44"/>
      <c r="K2" s="39">
        <v>44437</v>
      </c>
      <c r="L2" s="44"/>
    </row>
    <row r="3" spans="2:21" s="34" customFormat="1" x14ac:dyDescent="0.2">
      <c r="B3" s="33"/>
      <c r="J3" s="44"/>
      <c r="K3" s="38">
        <v>44600</v>
      </c>
      <c r="L3" s="44"/>
    </row>
    <row r="4" spans="2:21" s="2" customFormat="1" x14ac:dyDescent="0.2">
      <c r="B4" s="2" t="s">
        <v>31</v>
      </c>
      <c r="I4" s="41">
        <v>94.451999999999998</v>
      </c>
      <c r="J4" s="45"/>
      <c r="K4" s="41">
        <v>127.871</v>
      </c>
      <c r="L4" s="45"/>
    </row>
    <row r="5" spans="2:21" x14ac:dyDescent="0.2">
      <c r="B5" s="1" t="s">
        <v>32</v>
      </c>
      <c r="I5" s="42">
        <v>47.005000000000003</v>
      </c>
      <c r="K5" s="42">
        <v>63.484000000000002</v>
      </c>
    </row>
    <row r="6" spans="2:21" s="2" customFormat="1" x14ac:dyDescent="0.2">
      <c r="B6" s="2" t="s">
        <v>33</v>
      </c>
      <c r="I6" s="41">
        <f>I4-I5</f>
        <v>47.446999999999996</v>
      </c>
      <c r="J6" s="45"/>
      <c r="K6" s="41">
        <f>K4-K5</f>
        <v>64.387</v>
      </c>
      <c r="L6" s="45"/>
    </row>
    <row r="7" spans="2:21" x14ac:dyDescent="0.2">
      <c r="B7" s="40" t="s">
        <v>34</v>
      </c>
      <c r="I7" s="42">
        <v>44.530999999999999</v>
      </c>
      <c r="K7" s="42">
        <v>60.674999999999997</v>
      </c>
    </row>
    <row r="8" spans="2:21" x14ac:dyDescent="0.2">
      <c r="B8" s="40" t="s">
        <v>35</v>
      </c>
      <c r="I8" s="42">
        <v>0.70299999999999996</v>
      </c>
      <c r="K8" s="42">
        <v>0.39600000000000002</v>
      </c>
    </row>
    <row r="9" spans="2:21" x14ac:dyDescent="0.2">
      <c r="B9" s="1" t="s">
        <v>36</v>
      </c>
      <c r="I9" s="42">
        <f>I7+I8</f>
        <v>45.234000000000002</v>
      </c>
      <c r="K9" s="42">
        <f>K7+K8</f>
        <v>61.070999999999998</v>
      </c>
    </row>
    <row r="10" spans="2:21" s="2" customFormat="1" x14ac:dyDescent="0.2">
      <c r="B10" s="2" t="s">
        <v>37</v>
      </c>
      <c r="I10" s="41">
        <f>I6-I9</f>
        <v>2.2129999999999939</v>
      </c>
      <c r="J10" s="45"/>
      <c r="K10" s="41">
        <f>K6-K9</f>
        <v>3.3160000000000025</v>
      </c>
      <c r="L10" s="45"/>
    </row>
    <row r="11" spans="2:21" x14ac:dyDescent="0.2">
      <c r="B11" s="1" t="s">
        <v>38</v>
      </c>
      <c r="I11" s="42">
        <v>0.88500000000000001</v>
      </c>
      <c r="K11" s="42">
        <v>0.76600000000000001</v>
      </c>
    </row>
    <row r="12" spans="2:21" x14ac:dyDescent="0.2">
      <c r="B12" s="1" t="s">
        <v>39</v>
      </c>
      <c r="I12" s="42">
        <f>I10-I11</f>
        <v>1.3279999999999939</v>
      </c>
      <c r="K12" s="42">
        <f>K10-K11</f>
        <v>2.5500000000000025</v>
      </c>
    </row>
    <row r="13" spans="2:21" x14ac:dyDescent="0.2">
      <c r="B13" s="1" t="s">
        <v>40</v>
      </c>
      <c r="I13" s="42">
        <v>0.17699999999999999</v>
      </c>
      <c r="K13" s="42">
        <v>0.27800000000000002</v>
      </c>
    </row>
    <row r="14" spans="2:21" s="2" customFormat="1" x14ac:dyDescent="0.2">
      <c r="B14" s="2" t="s">
        <v>41</v>
      </c>
      <c r="I14" s="41">
        <f>I12-I13</f>
        <v>1.1509999999999938</v>
      </c>
      <c r="J14" s="45"/>
      <c r="K14" s="41">
        <f>K12-K13</f>
        <v>2.2720000000000025</v>
      </c>
      <c r="L14" s="45"/>
    </row>
    <row r="15" spans="2:21" x14ac:dyDescent="0.2">
      <c r="B15" s="1" t="s">
        <v>42</v>
      </c>
      <c r="I15" s="48">
        <f>I14/I16</f>
        <v>1.1196498054474648E-2</v>
      </c>
      <c r="J15" s="49"/>
      <c r="K15" s="48">
        <f>K14/K16</f>
        <v>2.0598368087035381E-2</v>
      </c>
    </row>
    <row r="16" spans="2:21" x14ac:dyDescent="0.2">
      <c r="B16" s="1" t="s">
        <v>4</v>
      </c>
      <c r="I16" s="1">
        <v>102.8</v>
      </c>
      <c r="K16" s="1">
        <v>110.3</v>
      </c>
    </row>
    <row r="18" spans="2:21" s="2" customFormat="1" x14ac:dyDescent="0.2">
      <c r="B18" s="2" t="s">
        <v>46</v>
      </c>
      <c r="J18" s="45"/>
      <c r="K18" s="47">
        <f>K4/I4-1</f>
        <v>0.35381992969974174</v>
      </c>
      <c r="L18" s="45"/>
    </row>
    <row r="19" spans="2:21" x14ac:dyDescent="0.2">
      <c r="B19" s="1" t="s">
        <v>47</v>
      </c>
      <c r="Q19" s="31" t="s">
        <v>56</v>
      </c>
      <c r="R19" s="31" t="s">
        <v>56</v>
      </c>
      <c r="S19" s="31" t="s">
        <v>56</v>
      </c>
      <c r="T19" s="31" t="s">
        <v>56</v>
      </c>
      <c r="U19" s="31" t="s">
        <v>56</v>
      </c>
    </row>
    <row r="21" spans="2:21" x14ac:dyDescent="0.2">
      <c r="B21" s="1" t="s">
        <v>48</v>
      </c>
      <c r="I21" s="50">
        <f>I6/I4</f>
        <v>0.50233981281497475</v>
      </c>
      <c r="K21" s="50">
        <f>K6/K4</f>
        <v>0.50353090223741115</v>
      </c>
    </row>
    <row r="22" spans="2:21" x14ac:dyDescent="0.2">
      <c r="B22" s="1" t="s">
        <v>49</v>
      </c>
      <c r="I22" s="50">
        <f>I10/I4</f>
        <v>2.3429890314657115E-2</v>
      </c>
      <c r="K22" s="50">
        <f>K10/K4</f>
        <v>2.5932384981739429E-2</v>
      </c>
    </row>
    <row r="23" spans="2:21" x14ac:dyDescent="0.2">
      <c r="B23" s="1" t="s">
        <v>50</v>
      </c>
      <c r="I23" s="50">
        <f>I14/I4</f>
        <v>1.2186083936814401E-2</v>
      </c>
      <c r="K23" s="50">
        <f>K14/K4</f>
        <v>1.7767906718489747E-2</v>
      </c>
    </row>
    <row r="24" spans="2:21" x14ac:dyDescent="0.2">
      <c r="B24" s="1" t="s">
        <v>40</v>
      </c>
      <c r="I24" s="50">
        <f>I13/I12</f>
        <v>0.13328313253012108</v>
      </c>
      <c r="K24" s="50">
        <f>K13/K12</f>
        <v>0.10901960784313716</v>
      </c>
    </row>
    <row r="28" spans="2:21" x14ac:dyDescent="0.2">
      <c r="B28" s="51" t="s">
        <v>57</v>
      </c>
    </row>
    <row r="29" spans="2:21" x14ac:dyDescent="0.2">
      <c r="B29" s="1" t="s">
        <v>58</v>
      </c>
      <c r="K29" s="42">
        <f>5.531+25.598</f>
        <v>31.128999999999998</v>
      </c>
    </row>
    <row r="30" spans="2:21" x14ac:dyDescent="0.2">
      <c r="B30" s="1" t="s">
        <v>59</v>
      </c>
      <c r="K30" s="42">
        <v>29.561</v>
      </c>
    </row>
    <row r="31" spans="2:21" x14ac:dyDescent="0.2">
      <c r="B31" s="1" t="s">
        <v>60</v>
      </c>
      <c r="K31" s="42">
        <v>28.315000000000001</v>
      </c>
    </row>
    <row r="32" spans="2:21" s="2" customFormat="1" x14ac:dyDescent="0.2">
      <c r="B32" s="2" t="s">
        <v>61</v>
      </c>
      <c r="J32" s="45"/>
      <c r="K32" s="41">
        <v>9.2999999999999999E-2</v>
      </c>
      <c r="L32" s="45"/>
    </row>
    <row r="33" spans="2:12" x14ac:dyDescent="0.2">
      <c r="B33" s="1" t="s">
        <v>62</v>
      </c>
      <c r="K33" s="42">
        <v>0</v>
      </c>
    </row>
    <row r="34" spans="2:12" x14ac:dyDescent="0.2">
      <c r="B34" s="1" t="s">
        <v>63</v>
      </c>
      <c r="K34" s="42">
        <f>SUM(K29:K33)</f>
        <v>89.097999999999999</v>
      </c>
    </row>
    <row r="35" spans="2:12" s="2" customFormat="1" x14ac:dyDescent="0.2">
      <c r="B35" s="2" t="s">
        <v>64</v>
      </c>
      <c r="J35" s="45"/>
      <c r="K35" s="41">
        <v>61.878</v>
      </c>
      <c r="L35" s="45"/>
    </row>
    <row r="36" spans="2:12" x14ac:dyDescent="0.2">
      <c r="B36" s="1" t="s">
        <v>65</v>
      </c>
      <c r="K36" s="42">
        <v>1.591</v>
      </c>
    </row>
    <row r="37" spans="2:12" x14ac:dyDescent="0.2">
      <c r="B37" s="1" t="s">
        <v>69</v>
      </c>
      <c r="K37" s="42">
        <v>21.268000000000001</v>
      </c>
    </row>
    <row r="38" spans="2:12" s="2" customFormat="1" x14ac:dyDescent="0.2">
      <c r="B38" s="2" t="s">
        <v>6</v>
      </c>
      <c r="J38" s="45"/>
      <c r="K38" s="41">
        <v>17.032</v>
      </c>
      <c r="L38" s="45"/>
    </row>
    <row r="39" spans="2:12" s="2" customFormat="1" x14ac:dyDescent="0.2">
      <c r="B39" s="2" t="s">
        <v>61</v>
      </c>
      <c r="J39" s="45"/>
      <c r="K39" s="41">
        <v>2.226</v>
      </c>
      <c r="L39" s="45"/>
    </row>
    <row r="40" spans="2:12" x14ac:dyDescent="0.2">
      <c r="B40" s="1" t="s">
        <v>67</v>
      </c>
      <c r="K40" s="42">
        <v>0</v>
      </c>
    </row>
    <row r="41" spans="2:12" x14ac:dyDescent="0.2">
      <c r="B41" s="1" t="s">
        <v>66</v>
      </c>
      <c r="K41" s="42">
        <f>SUM(K35:K40)+K34</f>
        <v>193.09299999999999</v>
      </c>
    </row>
    <row r="43" spans="2:12" x14ac:dyDescent="0.2">
      <c r="B43" s="1" t="s">
        <v>68</v>
      </c>
      <c r="K43" s="1">
        <v>69.251000000000005</v>
      </c>
    </row>
    <row r="44" spans="2:12" x14ac:dyDescent="0.2">
      <c r="B44" s="1" t="s">
        <v>70</v>
      </c>
      <c r="K44" s="1">
        <v>9.7539999999999996</v>
      </c>
    </row>
    <row r="45" spans="2:12" x14ac:dyDescent="0.2">
      <c r="B45" s="1" t="s">
        <v>71</v>
      </c>
      <c r="K45" s="1">
        <v>9.8000000000000004E-2</v>
      </c>
    </row>
    <row r="46" spans="2:12" s="2" customFormat="1" x14ac:dyDescent="0.2">
      <c r="B46" s="2" t="s">
        <v>72</v>
      </c>
      <c r="J46" s="45"/>
      <c r="L46" s="45"/>
    </row>
    <row r="47" spans="2:12" x14ac:dyDescent="0.2">
      <c r="B47" s="1" t="s">
        <v>73</v>
      </c>
    </row>
    <row r="48" spans="2:12" x14ac:dyDescent="0.2">
      <c r="B48" s="1" t="s">
        <v>74</v>
      </c>
    </row>
    <row r="49" spans="2:12" x14ac:dyDescent="0.2">
      <c r="B49" s="1" t="s">
        <v>67</v>
      </c>
    </row>
    <row r="50" spans="2:12" s="2" customFormat="1" x14ac:dyDescent="0.2">
      <c r="B50" s="2" t="s">
        <v>61</v>
      </c>
      <c r="J50" s="45"/>
      <c r="L50" s="45"/>
    </row>
    <row r="51" spans="2:12" s="2" customFormat="1" x14ac:dyDescent="0.2">
      <c r="B51" s="2" t="s">
        <v>75</v>
      </c>
      <c r="J51" s="45"/>
      <c r="L51" s="45"/>
    </row>
    <row r="52" spans="2:12" x14ac:dyDescent="0.2">
      <c r="B52" s="1" t="s">
        <v>76</v>
      </c>
    </row>
    <row r="53" spans="2:12" s="2" customFormat="1" x14ac:dyDescent="0.2">
      <c r="B53" s="2" t="s">
        <v>72</v>
      </c>
      <c r="J53" s="45"/>
      <c r="L53" s="45"/>
    </row>
    <row r="54" spans="2:12" x14ac:dyDescent="0.2">
      <c r="B54" s="1" t="s">
        <v>70</v>
      </c>
    </row>
    <row r="55" spans="2:12" x14ac:dyDescent="0.2">
      <c r="B55" s="1" t="s">
        <v>62</v>
      </c>
    </row>
    <row r="56" spans="2:12" x14ac:dyDescent="0.2">
      <c r="B56" s="1" t="s">
        <v>61</v>
      </c>
    </row>
    <row r="57" spans="2:12" x14ac:dyDescent="0.2">
      <c r="B57" s="1" t="s">
        <v>77</v>
      </c>
    </row>
    <row r="59" spans="2:12" x14ac:dyDescent="0.2">
      <c r="B59" s="1" t="s">
        <v>78</v>
      </c>
    </row>
    <row r="60" spans="2:12" x14ac:dyDescent="0.2">
      <c r="B60" s="1" t="s">
        <v>79</v>
      </c>
    </row>
    <row r="62" spans="2:12" x14ac:dyDescent="0.2">
      <c r="B62" s="1" t="s">
        <v>80</v>
      </c>
    </row>
    <row r="63" spans="2:12" x14ac:dyDescent="0.2">
      <c r="B63" s="1" t="s">
        <v>81</v>
      </c>
    </row>
    <row r="65" spans="2:12" x14ac:dyDescent="0.2">
      <c r="B65" s="1" t="s">
        <v>82</v>
      </c>
    </row>
    <row r="67" spans="2:12" s="52" customFormat="1" x14ac:dyDescent="0.2">
      <c r="B67" s="52" t="s">
        <v>6</v>
      </c>
      <c r="J67" s="53"/>
      <c r="L67" s="53"/>
    </row>
    <row r="68" spans="2:12" s="52" customFormat="1" x14ac:dyDescent="0.2">
      <c r="B68" s="52" t="s">
        <v>7</v>
      </c>
      <c r="J68" s="53"/>
      <c r="L68" s="53"/>
    </row>
    <row r="69" spans="2:12" x14ac:dyDescent="0.2">
      <c r="B69" s="1" t="s">
        <v>8</v>
      </c>
    </row>
  </sheetData>
  <hyperlinks>
    <hyperlink ref="K1" r:id="rId1" xr:uid="{08BE6534-85B4-466B-AF8F-EA576AD3A39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2022-11-14T12:06:02Z</dcterms:created>
  <dcterms:modified xsi:type="dcterms:W3CDTF">2022-11-14T22:49:52Z</dcterms:modified>
</cp:coreProperties>
</file>