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2F2BFD6-ED6D-4BBD-9BC6-5D99BF2F93CE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E20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<sst xmlns="http://schemas.openxmlformats.org/spreadsheetml/2006/main" count="196" uniqueCount="159">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</sst>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15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C7" sqref="C7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8" t="s">
        <v>2</v>
      </c>
      <c r="C5" s="89"/>
      <c r="D5" s="90"/>
      <c r="G5" s="88" t="s">
        <v>10</v>
      </c>
      <c r="H5" s="89"/>
      <c r="I5" s="89"/>
      <c r="J5" s="89"/>
      <c r="K5" s="89"/>
      <c r="L5" s="89"/>
      <c r="M5" s="89"/>
      <c r="N5" s="90"/>
      <c r="Q5" s="84" t="s">
        <v>38</v>
      </c>
      <c r="R5" s="84"/>
      <c r="S5" s="84"/>
      <c r="T5" s="84"/>
      <c r="X5" s="25" t="s">
        <v>29</v>
      </c>
    </row>
    <row r="6" spans="1:24" x14ac:dyDescent="0.2">
      <c r="B6" s="3" t="s">
        <v>3</v>
      </c>
      <c r="C6" s="1">
        <v>5.3</v>
      </c>
      <c r="D6" s="13"/>
      <c r="G6" s="7"/>
      <c r="H6" s="62"/>
      <c r="I6" s="62"/>
      <c r="J6" s="62"/>
      <c r="K6" s="62"/>
      <c r="L6" s="62"/>
      <c r="M6" s="62"/>
      <c r="N6" s="60"/>
      <c r="Q6" s="85" t="s">
        <v>39</v>
      </c>
      <c r="R6" s="85"/>
      <c r="S6" s="85"/>
      <c r="T6" s="85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1025.1032895000001</v>
      </c>
      <c r="D8" s="13"/>
      <c r="G8" s="61">
        <v>45627</v>
      </c>
      <c r="H8" s="62" t="s">
        <v>157</v>
      </c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7"/>
      <c r="H9" s="62"/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61">
        <v>45597</v>
      </c>
      <c r="H10" s="62" t="s">
        <v>154</v>
      </c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7"/>
      <c r="H11" s="62"/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998.80728950000002</v>
      </c>
      <c r="D12" s="14"/>
      <c r="G12" s="61">
        <v>45536</v>
      </c>
      <c r="H12" s="62" t="s">
        <v>11</v>
      </c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7"/>
      <c r="H13" s="62"/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61">
        <v>45505</v>
      </c>
      <c r="H14" s="62" t="s">
        <v>12</v>
      </c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8" t="s">
        <v>13</v>
      </c>
      <c r="C15" s="89"/>
      <c r="D15" s="90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79" t="s">
        <v>151</v>
      </c>
      <c r="B16" s="5" t="s">
        <v>14</v>
      </c>
      <c r="C16" s="82" t="s">
        <v>150</v>
      </c>
      <c r="D16" s="83"/>
      <c r="G16" s="61">
        <v>45444</v>
      </c>
      <c r="H16" s="62" t="s">
        <v>36</v>
      </c>
      <c r="I16" s="62"/>
      <c r="J16" s="62"/>
      <c r="K16" s="62"/>
      <c r="L16" s="62"/>
      <c r="M16" s="62"/>
      <c r="N16" s="60"/>
      <c r="Q16" s="85" t="s">
        <v>40</v>
      </c>
      <c r="R16" s="85"/>
      <c r="S16" s="85"/>
      <c r="T16" s="85"/>
    </row>
    <row r="17" spans="2:24" x14ac:dyDescent="0.2">
      <c r="B17" s="5" t="s">
        <v>15</v>
      </c>
      <c r="C17" s="82"/>
      <c r="D17" s="83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2"/>
      <c r="D18" s="83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86"/>
      <c r="D19" s="87"/>
      <c r="G19" s="7"/>
      <c r="H19" s="62"/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80" t="s">
        <v>153</v>
      </c>
      <c r="X20" s="42"/>
    </row>
    <row r="21" spans="2:24" x14ac:dyDescent="0.2">
      <c r="G21" s="7"/>
      <c r="H21" s="62"/>
      <c r="I21" s="62"/>
      <c r="J21" s="62"/>
      <c r="K21" s="62"/>
      <c r="L21" s="62"/>
      <c r="M21" s="62"/>
      <c r="N21" s="60"/>
      <c r="X21" s="42"/>
    </row>
    <row r="22" spans="2:24" x14ac:dyDescent="0.2">
      <c r="B22" s="88" t="s">
        <v>18</v>
      </c>
      <c r="C22" s="89"/>
      <c r="D22" s="90"/>
      <c r="G22" s="7">
        <v>2012</v>
      </c>
      <c r="H22" s="62" t="s">
        <v>132</v>
      </c>
      <c r="I22" s="62"/>
      <c r="J22" s="62"/>
      <c r="K22" s="62"/>
      <c r="L22" s="62"/>
      <c r="M22" s="62"/>
      <c r="N22" s="60"/>
      <c r="Q22" s="85" t="s">
        <v>75</v>
      </c>
      <c r="R22" s="85"/>
      <c r="S22" s="85"/>
      <c r="T22" s="85"/>
    </row>
    <row r="23" spans="2:24" x14ac:dyDescent="0.2">
      <c r="B23" s="7" t="s">
        <v>19</v>
      </c>
      <c r="C23" s="82" t="s">
        <v>27</v>
      </c>
      <c r="D23" s="83"/>
      <c r="G23" s="7"/>
      <c r="H23" s="62"/>
      <c r="I23" s="62"/>
      <c r="J23" s="62"/>
      <c r="K23" s="62"/>
      <c r="L23" s="62"/>
      <c r="M23" s="62"/>
      <c r="N23" s="60"/>
      <c r="Q23" s="1" t="s">
        <v>144</v>
      </c>
    </row>
    <row r="24" spans="2:24" x14ac:dyDescent="0.2">
      <c r="B24" s="7" t="s">
        <v>20</v>
      </c>
      <c r="C24" s="82">
        <v>2012</v>
      </c>
      <c r="D24" s="83"/>
      <c r="E24" s="48" t="s">
        <v>130</v>
      </c>
      <c r="G24" s="7">
        <v>2009</v>
      </c>
      <c r="H24" s="62" t="s">
        <v>131</v>
      </c>
      <c r="I24" s="62"/>
      <c r="J24" s="62"/>
      <c r="K24" s="62"/>
      <c r="L24" s="62"/>
      <c r="M24" s="62"/>
      <c r="N24" s="60"/>
      <c r="Q24" s="1" t="s">
        <v>145</v>
      </c>
    </row>
    <row r="25" spans="2:24" x14ac:dyDescent="0.2">
      <c r="B25" s="7" t="s">
        <v>21</v>
      </c>
      <c r="C25" s="95">
        <v>45444</v>
      </c>
      <c r="D25" s="83"/>
      <c r="G25" s="8"/>
      <c r="H25" s="23"/>
      <c r="I25" s="23"/>
      <c r="J25" s="23"/>
      <c r="K25" s="23"/>
      <c r="L25" s="23"/>
      <c r="M25" s="23"/>
      <c r="N25" s="24"/>
      <c r="Q25" s="1" t="s">
        <v>146</v>
      </c>
    </row>
    <row r="26" spans="2:24" x14ac:dyDescent="0.2">
      <c r="B26" s="7"/>
      <c r="C26" s="82"/>
      <c r="D26" s="83"/>
    </row>
    <row r="27" spans="2:24" x14ac:dyDescent="0.2">
      <c r="B27" s="7" t="s">
        <v>26</v>
      </c>
      <c r="C27" s="82">
        <f>+'Financial Model'!F50</f>
        <v>115</v>
      </c>
      <c r="D27" s="83"/>
    </row>
    <row r="28" spans="2:24" x14ac:dyDescent="0.2">
      <c r="B28" s="7"/>
      <c r="C28" s="9"/>
      <c r="D28" s="10"/>
      <c r="G28" s="38"/>
      <c r="Q28" s="85" t="s">
        <v>77</v>
      </c>
      <c r="R28" s="85"/>
      <c r="S28" s="85"/>
      <c r="T28" s="85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93" t="s">
        <v>37</v>
      </c>
      <c r="D31" s="94"/>
    </row>
    <row r="32" spans="2:24" x14ac:dyDescent="0.2">
      <c r="Q32" s="85" t="s">
        <v>155</v>
      </c>
      <c r="R32" s="85"/>
      <c r="S32" s="85"/>
      <c r="T32" s="85"/>
    </row>
    <row r="33" spans="1:17" x14ac:dyDescent="0.2">
      <c r="Q33" s="1" t="s">
        <v>156</v>
      </c>
    </row>
    <row r="34" spans="1:17" x14ac:dyDescent="0.2">
      <c r="B34" s="88" t="s">
        <v>24</v>
      </c>
      <c r="C34" s="89"/>
      <c r="D34" s="90"/>
    </row>
    <row r="35" spans="1:17" x14ac:dyDescent="0.2">
      <c r="B35" s="7" t="s">
        <v>89</v>
      </c>
      <c r="C35" s="91">
        <f>C6/'Financial Model'!F88</f>
        <v>5.0848377455357134</v>
      </c>
      <c r="D35" s="92"/>
    </row>
    <row r="36" spans="1:17" x14ac:dyDescent="0.2">
      <c r="B36" s="7" t="s">
        <v>90</v>
      </c>
      <c r="C36" s="91">
        <f>(C8*(1/C13))/SUM('Financial Model'!E13:F13)</f>
        <v>4.208526500289107</v>
      </c>
      <c r="D36" s="92"/>
    </row>
    <row r="37" spans="1:17" x14ac:dyDescent="0.2">
      <c r="B37" s="7" t="s">
        <v>92</v>
      </c>
      <c r="C37" s="91">
        <f>(C12*(1/C13))/SUM('Financial Model'!E13:F13)</f>
        <v>4.1005691715153585</v>
      </c>
      <c r="D37" s="92"/>
    </row>
    <row r="38" spans="1:17" x14ac:dyDescent="0.2">
      <c r="B38" s="7" t="s">
        <v>91</v>
      </c>
      <c r="C38" s="91">
        <f>+C6/('Financial Model'!K26*Main!C13)</f>
        <v>24.568696779958255</v>
      </c>
      <c r="D38" s="92"/>
    </row>
    <row r="39" spans="1:17" x14ac:dyDescent="0.2">
      <c r="B39" s="7" t="s">
        <v>93</v>
      </c>
      <c r="C39" s="91">
        <f>C12/('Financial Model'!K25*Main!C13)</f>
        <v>41.62612814402501</v>
      </c>
      <c r="D39" s="92"/>
    </row>
    <row r="40" spans="1:17" x14ac:dyDescent="0.2">
      <c r="A40" s="81">
        <v>45636</v>
      </c>
      <c r="B40" s="7" t="s">
        <v>158</v>
      </c>
      <c r="C40" s="82">
        <v>42</v>
      </c>
      <c r="D40" s="83"/>
    </row>
    <row r="41" spans="1:17" x14ac:dyDescent="0.2">
      <c r="B41" s="7"/>
      <c r="C41" s="9"/>
      <c r="D41" s="10"/>
    </row>
    <row r="42" spans="1:17" x14ac:dyDescent="0.2">
      <c r="B42" s="8"/>
      <c r="C42" s="11"/>
      <c r="D42" s="12"/>
    </row>
  </sheetData>
  <mergeCells count="27">
    <mergeCell ref="C23:D23"/>
    <mergeCell ref="C24:D24"/>
    <mergeCell ref="C25:D25"/>
    <mergeCell ref="C26:D26"/>
    <mergeCell ref="Q32:T32"/>
    <mergeCell ref="C36:D36"/>
    <mergeCell ref="C35:D35"/>
    <mergeCell ref="Q28:T28"/>
    <mergeCell ref="C27:D27"/>
    <mergeCell ref="C31:D31"/>
    <mergeCell ref="B34:D34"/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5" sqref="H25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8">
        <f>(F95/100)/F88</f>
        <v>3.8424104095982141</v>
      </c>
    </row>
    <row r="103" spans="2:6" x14ac:dyDescent="0.2">
      <c r="B103" s="1" t="s">
        <v>90</v>
      </c>
      <c r="F103" s="78">
        <f>(F96*(1/F94))/SUM(E13:F13)</f>
        <v>2.3457069623235083</v>
      </c>
    </row>
    <row r="104" spans="2:6" x14ac:dyDescent="0.2">
      <c r="B104" s="1" t="s">
        <v>91</v>
      </c>
      <c r="F104" s="78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2024-12-20T16:33:56Z</dcterms:modified>
</cp:coreProperties>
</file>