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0EBCF00-D6CD-42B3-BA8F-CF117E2F6467}" xr6:coauthVersionLast="36" xr6:coauthVersionMax="36" xr10:uidLastSave="{00000000-0000-0000-0000-000000000000}"/>
  <bookViews>
    <workbookView xWindow="0" yWindow="0" windowWidth="21570" windowHeight="10500" activeTab="1" xr2:uid="{BFBD9EDE-FC47-49BF-96FE-182E73BB21C3}"/>
  </bookViews>
  <sheets>
    <sheet name="Main" sheetId="1" r:id="rId1"/>
    <sheet name="Financial Model" sheetId="2" r:id="rId2"/>
    <sheet name="Order &amp; Backlo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1" i="2" l="1"/>
  <c r="J131" i="2"/>
  <c r="K128" i="2"/>
  <c r="K129" i="2" s="1"/>
  <c r="J128" i="2"/>
  <c r="J129" i="2" s="1"/>
  <c r="N133" i="2"/>
  <c r="N132" i="2"/>
  <c r="O122" i="2"/>
  <c r="N122" i="2"/>
  <c r="L123" i="2"/>
  <c r="K123" i="2"/>
  <c r="K120" i="2"/>
  <c r="K119" i="2"/>
  <c r="J119" i="2"/>
  <c r="J120" i="2" s="1"/>
  <c r="K118" i="2"/>
  <c r="J118" i="2"/>
  <c r="K115" i="2"/>
  <c r="K116" i="2" s="1"/>
  <c r="J115" i="2"/>
  <c r="J116" i="2" s="1"/>
  <c r="K113" i="2"/>
  <c r="J113" i="2"/>
  <c r="J110" i="2"/>
  <c r="K110" i="2"/>
  <c r="J98" i="2"/>
  <c r="K98" i="2"/>
  <c r="J81" i="2"/>
  <c r="J67" i="2"/>
  <c r="K81" i="2"/>
  <c r="K67" i="2"/>
  <c r="K30" i="2" l="1"/>
  <c r="H31" i="2"/>
  <c r="G37" i="2"/>
  <c r="G36" i="2"/>
  <c r="G35" i="2"/>
  <c r="G34" i="2"/>
  <c r="G26" i="2"/>
  <c r="G23" i="2"/>
  <c r="G21" i="2"/>
  <c r="G18" i="2"/>
  <c r="G11" i="2"/>
  <c r="N30" i="2"/>
  <c r="K31" i="2"/>
  <c r="J37" i="2"/>
  <c r="J36" i="2"/>
  <c r="J35" i="2"/>
  <c r="J34" i="2"/>
  <c r="J26" i="2"/>
  <c r="J23" i="2"/>
  <c r="J21" i="2"/>
  <c r="J18" i="2"/>
  <c r="J11" i="2"/>
  <c r="O30" i="2"/>
  <c r="L31" i="2"/>
  <c r="K37" i="2"/>
  <c r="K36" i="2"/>
  <c r="K35" i="2"/>
  <c r="K34" i="2"/>
  <c r="K26" i="2"/>
  <c r="K23" i="2"/>
  <c r="K21" i="2"/>
  <c r="K18" i="2"/>
  <c r="K11" i="2"/>
  <c r="J49" i="2"/>
  <c r="J42" i="2"/>
  <c r="J41" i="2" s="1"/>
  <c r="T37" i="2"/>
  <c r="L37" i="2"/>
  <c r="M37" i="2"/>
  <c r="N37" i="2"/>
  <c r="O37" i="2"/>
  <c r="P37" i="2"/>
  <c r="Q37" i="2"/>
  <c r="R37" i="2"/>
  <c r="S37" i="2"/>
  <c r="H37" i="2"/>
  <c r="AA125" i="2" l="1"/>
  <c r="AB125" i="2"/>
  <c r="S125" i="2"/>
  <c r="R125" i="2"/>
  <c r="Q125" i="2"/>
  <c r="P125" i="2"/>
  <c r="T125" i="2"/>
  <c r="O133" i="2"/>
  <c r="O132" i="2"/>
  <c r="M131" i="2"/>
  <c r="S122" i="2"/>
  <c r="Q122" i="2"/>
  <c r="N123" i="2"/>
  <c r="M123" i="2"/>
  <c r="M119" i="2"/>
  <c r="M118" i="2"/>
  <c r="M120" i="2" s="1"/>
  <c r="M115" i="2"/>
  <c r="M116" i="2" s="1"/>
  <c r="M113" i="2"/>
  <c r="M110" i="2"/>
  <c r="M98" i="2"/>
  <c r="M81" i="2"/>
  <c r="M67" i="2"/>
  <c r="M49" i="2"/>
  <c r="O131" i="2"/>
  <c r="P123" i="2"/>
  <c r="O123" i="2"/>
  <c r="O119" i="2"/>
  <c r="O118" i="2"/>
  <c r="O120" i="2" s="1"/>
  <c r="O115" i="2"/>
  <c r="O116" i="2" s="1"/>
  <c r="O113" i="2"/>
  <c r="O110" i="2"/>
  <c r="O98" i="2"/>
  <c r="O81" i="2"/>
  <c r="O67" i="2"/>
  <c r="K49" i="2"/>
  <c r="O49" i="2"/>
  <c r="M42" i="2"/>
  <c r="K42" i="2"/>
  <c r="O42" i="2"/>
  <c r="L128" i="2"/>
  <c r="P122" i="2"/>
  <c r="AB119" i="2"/>
  <c r="AA119" i="2"/>
  <c r="T119" i="2"/>
  <c r="S119" i="2"/>
  <c r="R119" i="2"/>
  <c r="Q119" i="2"/>
  <c r="P119" i="2"/>
  <c r="N119" i="2"/>
  <c r="L119" i="2"/>
  <c r="L118" i="2"/>
  <c r="L115" i="2"/>
  <c r="L116" i="2" s="1"/>
  <c r="L131" i="2" s="1"/>
  <c r="L113" i="2"/>
  <c r="AB101" i="2"/>
  <c r="AA101" i="2"/>
  <c r="L110" i="2"/>
  <c r="L98" i="2"/>
  <c r="AB87" i="2"/>
  <c r="AA87" i="2"/>
  <c r="L81" i="2"/>
  <c r="AB71" i="2"/>
  <c r="AA71" i="2"/>
  <c r="AB60" i="2"/>
  <c r="AA60" i="2"/>
  <c r="L67" i="2"/>
  <c r="L49" i="2"/>
  <c r="L42" i="2"/>
  <c r="T42" i="2"/>
  <c r="S42" i="2"/>
  <c r="R42" i="2"/>
  <c r="Q42" i="2"/>
  <c r="P42" i="2"/>
  <c r="N42" i="2"/>
  <c r="H42" i="2"/>
  <c r="H49" i="2"/>
  <c r="H41" i="2" s="1"/>
  <c r="L30" i="2"/>
  <c r="P30" i="2"/>
  <c r="M31" i="2"/>
  <c r="L26" i="2"/>
  <c r="L11" i="2"/>
  <c r="L34" i="2" s="1"/>
  <c r="H26" i="2"/>
  <c r="H11" i="2"/>
  <c r="H34" i="2" s="1"/>
  <c r="M41" i="2" l="1"/>
  <c r="K41" i="2"/>
  <c r="O41" i="2"/>
  <c r="L120" i="2"/>
  <c r="L129" i="2" s="1"/>
  <c r="L18" i="2"/>
  <c r="H18" i="2"/>
  <c r="L41" i="2"/>
  <c r="C34" i="1"/>
  <c r="P132" i="2"/>
  <c r="S132" i="2"/>
  <c r="R132" i="2"/>
  <c r="Q132" i="2"/>
  <c r="T132" i="2"/>
  <c r="AA127" i="2"/>
  <c r="AA133" i="2" s="1"/>
  <c r="AA112" i="2"/>
  <c r="AA100" i="2"/>
  <c r="AA109" i="2"/>
  <c r="AA108" i="2"/>
  <c r="AA107" i="2"/>
  <c r="AA106" i="2"/>
  <c r="AA105" i="2"/>
  <c r="AA104" i="2"/>
  <c r="AA103" i="2"/>
  <c r="AA102" i="2"/>
  <c r="AA99" i="2"/>
  <c r="AA90" i="2"/>
  <c r="AA86" i="2"/>
  <c r="AA97" i="2"/>
  <c r="AA96" i="2"/>
  <c r="AA95" i="2"/>
  <c r="AA94" i="2"/>
  <c r="AA93" i="2"/>
  <c r="AA92" i="2"/>
  <c r="AA91" i="2"/>
  <c r="AA89" i="2"/>
  <c r="AA88" i="2"/>
  <c r="AA85" i="2"/>
  <c r="AA84" i="2"/>
  <c r="AA83" i="2"/>
  <c r="AA98" i="2" s="1"/>
  <c r="AA110" i="2" s="1"/>
  <c r="AB127" i="2"/>
  <c r="AB133" i="2" s="1"/>
  <c r="AB118" i="2"/>
  <c r="AB112" i="2"/>
  <c r="AB109" i="2"/>
  <c r="AB108" i="2"/>
  <c r="AB107" i="2"/>
  <c r="AB106" i="2"/>
  <c r="AB105" i="2"/>
  <c r="AB104" i="2"/>
  <c r="AB103" i="2"/>
  <c r="AB102" i="2"/>
  <c r="AB99" i="2"/>
  <c r="AB100" i="2"/>
  <c r="AB86" i="2"/>
  <c r="AB90" i="2"/>
  <c r="AB97" i="2"/>
  <c r="AB96" i="2"/>
  <c r="AB95" i="2"/>
  <c r="AB94" i="2"/>
  <c r="AB93" i="2"/>
  <c r="AB92" i="2"/>
  <c r="AB91" i="2"/>
  <c r="AB89" i="2"/>
  <c r="AB88" i="2"/>
  <c r="AB85" i="2"/>
  <c r="AB84" i="2"/>
  <c r="AB83" i="2"/>
  <c r="AA61" i="2"/>
  <c r="AA59" i="2"/>
  <c r="AA58" i="2"/>
  <c r="AA57" i="2"/>
  <c r="AA67" i="2" s="1"/>
  <c r="AA66" i="2"/>
  <c r="AA65" i="2"/>
  <c r="AA64" i="2"/>
  <c r="AA63" i="2"/>
  <c r="AA69" i="2"/>
  <c r="AA79" i="2"/>
  <c r="AA78" i="2"/>
  <c r="AA77" i="2"/>
  <c r="AA76" i="2"/>
  <c r="AA75" i="2"/>
  <c r="AA74" i="2"/>
  <c r="AA73" i="2"/>
  <c r="AA72" i="2"/>
  <c r="AA80" i="2"/>
  <c r="AA70" i="2"/>
  <c r="AA68" i="2"/>
  <c r="AA62" i="2"/>
  <c r="AA56" i="2"/>
  <c r="AA55" i="2"/>
  <c r="AA118" i="2" s="1"/>
  <c r="AB80" i="2"/>
  <c r="AB79" i="2"/>
  <c r="AB78" i="2"/>
  <c r="AB77" i="2"/>
  <c r="AB76" i="2"/>
  <c r="AB75" i="2"/>
  <c r="AB74" i="2"/>
  <c r="AB73" i="2"/>
  <c r="AB72" i="2"/>
  <c r="AB69" i="2"/>
  <c r="AB66" i="2"/>
  <c r="AB65" i="2"/>
  <c r="AB64" i="2"/>
  <c r="AB63" i="2"/>
  <c r="AB70" i="2"/>
  <c r="AB68" i="2"/>
  <c r="AB62" i="2"/>
  <c r="AB122" i="2" s="1"/>
  <c r="AB61" i="2"/>
  <c r="AB59" i="2"/>
  <c r="AB58" i="2"/>
  <c r="AB57" i="2"/>
  <c r="AB56" i="2"/>
  <c r="AB55" i="2"/>
  <c r="R122" i="2"/>
  <c r="S123" i="2"/>
  <c r="R123" i="2"/>
  <c r="R118" i="2"/>
  <c r="R120" i="2" s="1"/>
  <c r="N118" i="2"/>
  <c r="R98" i="2"/>
  <c r="R110" i="2" s="1"/>
  <c r="R113" i="2" s="1"/>
  <c r="N98" i="2"/>
  <c r="N110" i="2" s="1"/>
  <c r="N113" i="2" s="1"/>
  <c r="R81" i="2"/>
  <c r="Q118" i="2"/>
  <c r="P118" i="2"/>
  <c r="P120" i="2" s="1"/>
  <c r="S118" i="2"/>
  <c r="T118" i="2"/>
  <c r="R67" i="2"/>
  <c r="N67" i="2"/>
  <c r="N81" i="2" s="1"/>
  <c r="AB49" i="2"/>
  <c r="AA49" i="2"/>
  <c r="AB42" i="2"/>
  <c r="AA42" i="2"/>
  <c r="AA41" i="2" s="1"/>
  <c r="AA34" i="2"/>
  <c r="AB26" i="2"/>
  <c r="C35" i="1" s="1"/>
  <c r="AA26" i="2"/>
  <c r="AB21" i="2"/>
  <c r="AB37" i="2" s="1"/>
  <c r="AA18" i="2"/>
  <c r="AA21" i="2" s="1"/>
  <c r="AB18" i="2"/>
  <c r="AB35" i="2" s="1"/>
  <c r="AB30" i="2"/>
  <c r="AA11" i="2"/>
  <c r="AB11" i="2"/>
  <c r="AB34" i="2" s="1"/>
  <c r="O31" i="2"/>
  <c r="N31" i="2"/>
  <c r="R30" i="2"/>
  <c r="N34" i="2"/>
  <c r="N26" i="2"/>
  <c r="N11" i="2"/>
  <c r="N18" i="2" s="1"/>
  <c r="N49" i="2"/>
  <c r="N41" i="2" s="1"/>
  <c r="R49" i="2"/>
  <c r="T122" i="2"/>
  <c r="Q123" i="2"/>
  <c r="Q120" i="2"/>
  <c r="Q98" i="2"/>
  <c r="Q110" i="2" s="1"/>
  <c r="Q113" i="2" s="1"/>
  <c r="Q67" i="2"/>
  <c r="Q81" i="2" s="1"/>
  <c r="P67" i="2"/>
  <c r="P81" i="2" s="1"/>
  <c r="R115" i="2" l="1"/>
  <c r="R116" i="2" s="1"/>
  <c r="R131" i="2" s="1"/>
  <c r="AA81" i="2"/>
  <c r="AA115" i="2" s="1"/>
  <c r="AA116" i="2" s="1"/>
  <c r="AA131" i="2" s="1"/>
  <c r="AB67" i="2"/>
  <c r="AB81" i="2" s="1"/>
  <c r="AA120" i="2"/>
  <c r="N115" i="2"/>
  <c r="N116" i="2" s="1"/>
  <c r="N131" i="2" s="1"/>
  <c r="AA113" i="2"/>
  <c r="AA23" i="2"/>
  <c r="AA36" i="2" s="1"/>
  <c r="AA37" i="2"/>
  <c r="N21" i="2"/>
  <c r="N35" i="2"/>
  <c r="AA35" i="2"/>
  <c r="AB120" i="2"/>
  <c r="AB129" i="2" s="1"/>
  <c r="AA128" i="2"/>
  <c r="AB128" i="2"/>
  <c r="AB132" i="2" s="1"/>
  <c r="AB98" i="2"/>
  <c r="AB110" i="2" s="1"/>
  <c r="AB113" i="2" s="1"/>
  <c r="AB23" i="2"/>
  <c r="AB36" i="2" s="1"/>
  <c r="H35" i="2"/>
  <c r="H21" i="2"/>
  <c r="N120" i="2"/>
  <c r="L21" i="2"/>
  <c r="L35" i="2"/>
  <c r="AB41" i="2"/>
  <c r="R41" i="2"/>
  <c r="Q115" i="2"/>
  <c r="Q116" i="2" s="1"/>
  <c r="Q131" i="2" s="1"/>
  <c r="R128" i="2"/>
  <c r="R129" i="2" s="1"/>
  <c r="Q128" i="2"/>
  <c r="Q129" i="2" s="1"/>
  <c r="P128" i="2"/>
  <c r="P129" i="2" s="1"/>
  <c r="O128" i="2"/>
  <c r="O129" i="2" s="1"/>
  <c r="N128" i="2"/>
  <c r="M128" i="2"/>
  <c r="M129" i="2" s="1"/>
  <c r="L23" i="2" l="1"/>
  <c r="L36" i="2" s="1"/>
  <c r="AB115" i="2"/>
  <c r="AB116" i="2" s="1"/>
  <c r="AB131" i="2" s="1"/>
  <c r="N129" i="2"/>
  <c r="H23" i="2"/>
  <c r="H36" i="2" s="1"/>
  <c r="N23" i="2"/>
  <c r="N36" i="2" s="1"/>
  <c r="AA129" i="2"/>
  <c r="AA132" i="2"/>
  <c r="Q30" i="2"/>
  <c r="M26" i="2"/>
  <c r="M11" i="2"/>
  <c r="M34" i="2" s="1"/>
  <c r="R31" i="2"/>
  <c r="Q31" i="2"/>
  <c r="Q26" i="2"/>
  <c r="P26" i="2"/>
  <c r="Q11" i="2"/>
  <c r="Q34" i="2" s="1"/>
  <c r="S49" i="2"/>
  <c r="T49" i="2"/>
  <c r="Q49" i="2"/>
  <c r="P49" i="2"/>
  <c r="Q41" i="2" l="1"/>
  <c r="Q18" i="2"/>
  <c r="M18" i="2"/>
  <c r="S128" i="2"/>
  <c r="T128" i="2"/>
  <c r="M35" i="2" l="1"/>
  <c r="M21" i="2"/>
  <c r="Q35" i="2"/>
  <c r="Q21" i="2"/>
  <c r="R26" i="2"/>
  <c r="R11" i="2"/>
  <c r="R18" i="2" s="1"/>
  <c r="S26" i="2"/>
  <c r="S11" i="2"/>
  <c r="S18" i="2" s="1"/>
  <c r="S30" i="2"/>
  <c r="S31" i="2"/>
  <c r="T31" i="2"/>
  <c r="P31" i="2"/>
  <c r="O26" i="2"/>
  <c r="O11" i="2"/>
  <c r="O18" i="2" s="1"/>
  <c r="S133" i="2" l="1"/>
  <c r="R133" i="2"/>
  <c r="Q133" i="2"/>
  <c r="P133" i="2"/>
  <c r="R34" i="2"/>
  <c r="O34" i="2"/>
  <c r="S35" i="2"/>
  <c r="S21" i="2"/>
  <c r="R21" i="2"/>
  <c r="R35" i="2"/>
  <c r="O35" i="2"/>
  <c r="O21" i="2"/>
  <c r="M23" i="2"/>
  <c r="M36" i="2" s="1"/>
  <c r="S34" i="2"/>
  <c r="Q23" i="2"/>
  <c r="Q36" i="2" s="1"/>
  <c r="C10" i="1"/>
  <c r="C26" i="1"/>
  <c r="T123" i="2"/>
  <c r="S120" i="2"/>
  <c r="S129" i="2" s="1"/>
  <c r="T98" i="2"/>
  <c r="T110" i="2" s="1"/>
  <c r="T67" i="2"/>
  <c r="T81" i="2" s="1"/>
  <c r="S98" i="2"/>
  <c r="S110" i="2" s="1"/>
  <c r="S113" i="2" s="1"/>
  <c r="D10" i="1"/>
  <c r="D11" i="1"/>
  <c r="D9" i="1"/>
  <c r="C9" i="1"/>
  <c r="P98" i="2"/>
  <c r="D7" i="1"/>
  <c r="S41" i="2"/>
  <c r="P41" i="2"/>
  <c r="T41" i="2"/>
  <c r="T115" i="2" l="1"/>
  <c r="T116" i="2" s="1"/>
  <c r="T131" i="2" s="1"/>
  <c r="R23" i="2"/>
  <c r="R36" i="2" s="1"/>
  <c r="O23" i="2"/>
  <c r="O36" i="2" s="1"/>
  <c r="S23" i="2"/>
  <c r="S36" i="2" s="1"/>
  <c r="T120" i="2"/>
  <c r="T129" i="2" s="1"/>
  <c r="T113" i="2"/>
  <c r="P110" i="2"/>
  <c r="S67" i="2"/>
  <c r="S81" i="2" s="1"/>
  <c r="S115" i="2" s="1"/>
  <c r="S116" i="2" s="1"/>
  <c r="S131" i="2" s="1"/>
  <c r="C33" i="1" l="1"/>
  <c r="P113" i="2"/>
  <c r="P115" i="2"/>
  <c r="P116" i="2" s="1"/>
  <c r="P131" i="2" s="1"/>
  <c r="T30" i="2"/>
  <c r="T26" i="2"/>
  <c r="T133" i="2" s="1"/>
  <c r="T11" i="2"/>
  <c r="T18" i="2" s="1"/>
  <c r="P11" i="2"/>
  <c r="P18" i="2" s="1"/>
  <c r="P21" i="2" s="1"/>
  <c r="P23" i="2" s="1"/>
  <c r="P36" i="2" s="1"/>
  <c r="C8" i="1"/>
  <c r="C11" i="1"/>
  <c r="T34" i="2" l="1"/>
  <c r="T21" i="2"/>
  <c r="T35" i="2"/>
  <c r="P35" i="2"/>
  <c r="P34" i="2"/>
  <c r="C12" i="1"/>
  <c r="T23" i="2" l="1"/>
  <c r="T36" i="2" s="1"/>
</calcChain>
</file>

<file path=xl/sharedStrings.xml><?xml version="1.0" encoding="utf-8"?>
<sst xmlns="http://schemas.openxmlformats.org/spreadsheetml/2006/main" count="243" uniqueCount="210">
  <si>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</si>
  <si>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</si>
  <si>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</si>
  <si>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</si>
  <si>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</si>
  <si>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</si>
  <si>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</si>
  <si>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</si>
  <si>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</si>
  <si>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</si>
  <si>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</si>
  <si>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</si>
  <si>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</si>
  <si>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</si>
  <si>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</si>
  <si>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</si>
  <si>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</si>
  <si>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</si>
  <si>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</si>
  <si>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</si>
  <si>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</si>
  <si>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</si>
  <si>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</si>
  <si>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</si>
  <si>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</si>
  <si>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</si>
  <si>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</si>
  <si>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</si>
  <si>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</si>
  <si>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</si>
  <si>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</si>
  <si>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</si>
  <si>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</si>
  <si>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</si>
  <si>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</si>
  <si>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</si>
  <si>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</si>
  <si>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</si>
  <si>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</si>
  <si>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</si>
  <si>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</si>
  <si>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</si>
  <si>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</si>
  <si>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</si>
  <si>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</si>
  <si>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</si>
  <si>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</si>
  <si>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</si>
  <si>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</si>
  <si>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</si>
  <si>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</si>
  <si>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</si>
  <si>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</si>
  <si>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</si>
  <si>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</si>
  <si>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</si>
  <si>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</si>
  <si>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</si>
  <si>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</si>
  <si>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</si>
  <si>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</si>
  <si>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</si>
  <si>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</si>
  <si>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</si>
  <si>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</si>
  <si>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</si>
  <si>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</si>
  <si>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</si>
  <si>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</si>
  <si>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</si>
  <si>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</si>
  <si>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</si>
  <si>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</si>
  <si>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</si>
  <si>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</si>
  <si>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</si>
  <si>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</si>
  <si>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</si>
  <si>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</si>
  <si>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</si>
  <si>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</si>
  <si>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</si>
  <si>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</si>
  <si>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</si>
  <si>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</si>
  <si>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</si>
  <si>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</si>
  <si>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</si>
  <si>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</si>
  <si>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</si>
  <si>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</si>
  <si>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</si>
  <si>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</si>
  <si>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</si>
  <si>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</si>
  <si>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</si>
  <si>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</si>
  <si>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</si>
  <si>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</si>
  <si>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</si>
  <si>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</si>
  <si>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</si>
  <si>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</si>
  <si>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</si>
  <si>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</si>
  <si>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</si>
  <si>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</si>
  <si>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</si>
  <si>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</si>
  <si>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</si>
  <si>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</si>
  <si>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</si>
  <si>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</si>
  <si>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</si>
  <si>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</si>
  <si>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</si>
  <si>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</si>
  <si>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</si>
  <si>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</si>
  <si>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</si>
  <si>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</si>
  <si>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</si>
  <si>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</si>
  <si>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</si>
  <si>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</si>
  <si>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</si>
  <si>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</si>
  <si>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</si>
  <si>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</si>
  <si>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</si>
  <si>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</si>
  <si>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</si>
  <si>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</si>
  <si>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</si>
  <si>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</si>
  <si>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</si>
  <si>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</si>
  <si>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</si>
  <si>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</si>
  <si>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</si>
  <si>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</si>
  <si>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</si>
  <si>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</si>
  <si>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</si>
  <si>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</si>
  <si>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</si>
  <si>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</si>
  <si>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</si>
  <si>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</si>
  <si>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</si>
  <si>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</si>
  <si>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</si>
  <si>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</si>
  <si>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</si>
  <si>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</si>
  <si>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</si>
  <si>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</si>
  <si>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</si>
  <si>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</si>
  <si>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</si>
  <si>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</si>
  <si>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</si>
  <si>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</si>
  <si>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</si>
  <si>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</si>
  <si>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</si>
  <si>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</si>
  <si>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</si>
  <si>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</si>
  <si>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</si>
  <si>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</si>
  <si>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</si>
  <si>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</si>
  <si>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</si>
  <si>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</si>
  <si>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</si>
  <si>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</si>
  <si>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https://api.mziq.com/mzfilemanager/v2/d/12a56b3a-7b37-4dba-b80a-f3358bf66b71/0552e176-6b29-4f1c-820c-8020af5b31eb?origin=1</t>
  </si>
  <si>
    <t>Share Price</t>
  </si>
  <si>
    <t>Market Cap</t>
  </si>
  <si>
    <t xml:space="preserve"> </t>
  </si>
  <si>
    <t>Q3</t>
  </si>
  <si>
    <t>https://api.mziq.com/mzfilemanager/v2/d/12a56b3a-7b37-4dba-b80a-f3358bf66b71/6180d10a-38ab-421f-9f8b-22fbb0bcd380?origin=1</t>
  </si>
  <si>
    <t>Embraer 190-E2</t>
  </si>
  <si>
    <t>Large Jets</t>
  </si>
  <si>
    <t>Guarantee Deposits</t>
  </si>
  <si>
    <t>Dividends Payable</t>
  </si>
  <si>
    <t>Financial Guarantee &amp; Residual</t>
  </si>
  <si>
    <t>Q4 21</t>
  </si>
  <si>
    <t>https://api.mziq.com/mzfilemanager/v2/d/12a56b3a-7b37-4dba-b80a-f3358bf66b71/282b37b7-69b6-46c3-86f1-3d03bb11cc0e?origin=1</t>
  </si>
  <si>
    <t>Embraer 190</t>
  </si>
  <si>
    <t>-</t>
  </si>
  <si>
    <t>Embraer confident with a deal offered to Croatia airlines to replace all existing 6 Dash-8 &amp; 7 A320 aircraft with E2 jet</t>
  </si>
  <si>
    <t>Q2 20</t>
  </si>
  <si>
    <t>https://api.mziq.com/mzfilemanager/v2/d/12a56b3a-7b37-4dba-b80a-f3358bf66b71/1083816a-dedc-4569-947a-0418e30ccac3?origin=1</t>
  </si>
  <si>
    <t>Embraer 195</t>
  </si>
  <si>
    <t>Collateralized A/R</t>
  </si>
  <si>
    <t>Recourse &amp; Non-Recourse Debt</t>
  </si>
  <si>
    <t>Q1 21</t>
  </si>
  <si>
    <t>https://api.mziq.com/mzfilemanager/v2/d/12a56b3a-7b37-4dba-b80a-f3358bf66b71/a30b7884-cd47-4bdd-bad3-db5809146933?origin=1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</si>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</sst>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0"/>
    <numFmt numFmtId="166" formatCode="0.0\x"/>
    <numFmt numFmtId="167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145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0</xdr:row>
      <xdr:rowOff>0</xdr:rowOff>
    </xdr:from>
    <xdr:to>
      <xdr:col>28</xdr:col>
      <xdr:colOff>9525</xdr:colOff>
      <xdr:row>145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2" Type="http://schemas.openxmlformats.org/officeDocument/2006/relationships/hyperlink" Target="https://aviationsourcenews.com/news/royal-jordanian-signs-mou-for-10-embraer-e2-aircraft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5" Type="http://schemas.openxmlformats.org/officeDocument/2006/relationships/hyperlink" Target="https://www.exyuaviation.com/2022/09/embraers-offer-to-croatia-airlines-too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X44"/>
  <sheetViews>
    <sheetView workbookViewId="0">
      <selection activeCell="M32" sqref="M32"/>
    </sheetView>
  </sheetViews>
  <sheetFormatPr defaultRowHeight="12.75"/>
  <cols>
    <col min="1" max="16384" width="9.140625" style="3"/>
  </cols>
  <sheetData>
    <row r="2" spans="1:24" ht="15">
      <c r="B2" s="1" t="s">
        <v>0</v>
      </c>
      <c r="D2"/>
    </row>
    <row r="3" spans="1:24">
      <c r="B3" s="2" t="s">
        <v>1</v>
      </c>
    </row>
    <row r="5" spans="1:24">
      <c r="B5" s="61" t="s">
        <v>2</v>
      </c>
      <c r="C5" s="62"/>
      <c r="D5" s="63"/>
      <c r="G5" s="61" t="s">
        <v>10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3"/>
      <c r="U5" s="61" t="s">
        <v>133</v>
      </c>
      <c r="V5" s="62"/>
      <c r="W5" s="62"/>
      <c r="X5" s="63"/>
    </row>
    <row r="6" spans="1:24">
      <c r="B6" s="4" t="s">
        <v>3</v>
      </c>
      <c r="C6" s="5">
        <v>9.4499999999999993</v>
      </c>
      <c r="D6" s="18"/>
      <c r="G6" s="9">
        <v>44835</v>
      </c>
      <c r="H6" s="7" t="s">
        <v>11</v>
      </c>
      <c r="I6" s="37"/>
      <c r="J6" s="37"/>
      <c r="K6" s="37"/>
      <c r="L6" s="37"/>
      <c r="M6" s="37"/>
      <c r="N6" s="37"/>
      <c r="O6" s="37"/>
      <c r="P6" s="37"/>
      <c r="Q6" s="37"/>
      <c r="R6" s="38"/>
      <c r="U6" s="41" t="s">
        <v>148</v>
      </c>
      <c r="V6" s="37"/>
      <c r="W6" s="37"/>
      <c r="X6" s="38"/>
    </row>
    <row r="7" spans="1:24">
      <c r="B7" s="4" t="s">
        <v>4</v>
      </c>
      <c r="C7" s="5">
        <v>734.6</v>
      </c>
      <c r="D7" s="18" t="str">
        <f>$C$28</f>
        <v>Q222</v>
      </c>
      <c r="G7" s="10"/>
      <c r="H7" s="8" t="s">
        <v>12</v>
      </c>
      <c r="I7" s="37"/>
      <c r="J7" s="37"/>
      <c r="K7" s="37"/>
      <c r="L7" s="37"/>
      <c r="M7" s="37"/>
      <c r="N7" s="37"/>
      <c r="O7" s="37"/>
      <c r="P7" s="37"/>
      <c r="Q7" s="37"/>
      <c r="R7" s="38"/>
      <c r="U7" s="46" t="s">
        <v>84</v>
      </c>
      <c r="V7" s="37"/>
      <c r="W7" s="37"/>
      <c r="X7" s="38"/>
    </row>
    <row r="8" spans="1:24">
      <c r="B8" s="4" t="s">
        <v>5</v>
      </c>
      <c r="C8" s="12">
        <f>C6*C7</f>
        <v>6941.9699999999993</v>
      </c>
      <c r="D8" s="18"/>
      <c r="G8" s="10"/>
      <c r="H8" s="8" t="s">
        <v>13</v>
      </c>
      <c r="I8" s="37"/>
      <c r="J8" s="37"/>
      <c r="K8" s="37"/>
      <c r="L8" s="37"/>
      <c r="M8" s="37"/>
      <c r="N8" s="37"/>
      <c r="O8" s="37"/>
      <c r="P8" s="37"/>
      <c r="Q8" s="37"/>
      <c r="R8" s="38"/>
      <c r="U8" s="45" t="s">
        <v>137</v>
      </c>
      <c r="V8" s="37"/>
      <c r="W8" s="37"/>
      <c r="X8" s="38"/>
    </row>
    <row r="9" spans="1:24">
      <c r="B9" s="4" t="s">
        <v>6</v>
      </c>
      <c r="C9" s="12">
        <f>'Financial Model'!S118</f>
        <v>2104.1999999999998</v>
      </c>
      <c r="D9" s="18" t="str">
        <f>$C$28</f>
        <v>Q222</v>
      </c>
      <c r="G9" s="10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U9" s="47" t="s">
        <v>151</v>
      </c>
      <c r="V9" s="37"/>
      <c r="W9" s="37"/>
      <c r="X9" s="38"/>
    </row>
    <row r="10" spans="1:24">
      <c r="B10" s="4" t="s">
        <v>7</v>
      </c>
      <c r="C10" s="12">
        <f>'Financial Model'!T119</f>
        <v>3173.8999999999996</v>
      </c>
      <c r="D10" s="18" t="str">
        <f>$C$28</f>
        <v>Q222</v>
      </c>
      <c r="G10" s="9">
        <v>44835</v>
      </c>
      <c r="H10" s="7" t="s">
        <v>29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U10" s="47" t="s">
        <v>152</v>
      </c>
      <c r="V10" s="37"/>
      <c r="W10" s="37"/>
      <c r="X10" s="38"/>
    </row>
    <row r="11" spans="1:24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30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U11" s="47" t="s">
        <v>153</v>
      </c>
      <c r="V11" s="37"/>
      <c r="W11" s="37"/>
      <c r="X11" s="38"/>
    </row>
    <row r="12" spans="1:24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U12" s="42"/>
      <c r="V12" s="37"/>
      <c r="W12" s="37"/>
      <c r="X12" s="38"/>
    </row>
    <row r="13" spans="1:24">
      <c r="G13" s="10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U13" s="45" t="s">
        <v>138</v>
      </c>
      <c r="V13" s="37"/>
      <c r="W13" s="37"/>
      <c r="X13" s="38"/>
    </row>
    <row r="14" spans="1:24">
      <c r="G14" s="9">
        <v>44805</v>
      </c>
      <c r="H14" s="7" t="s">
        <v>192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U14" s="47" t="s">
        <v>154</v>
      </c>
      <c r="V14" s="37"/>
      <c r="W14" s="37"/>
      <c r="X14" s="38"/>
    </row>
    <row r="15" spans="1:24">
      <c r="B15" s="61" t="s">
        <v>14</v>
      </c>
      <c r="C15" s="62"/>
      <c r="D15" s="63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U15" s="47" t="s">
        <v>155</v>
      </c>
      <c r="V15" s="37"/>
      <c r="W15" s="37"/>
      <c r="X15" s="38"/>
    </row>
    <row r="16" spans="1:24">
      <c r="A16" s="14" t="s">
        <v>16</v>
      </c>
      <c r="B16" s="16" t="s">
        <v>15</v>
      </c>
      <c r="C16" s="66" t="s">
        <v>18</v>
      </c>
      <c r="D16" s="67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U16" s="47" t="s">
        <v>156</v>
      </c>
      <c r="V16" s="37"/>
      <c r="W16" s="37"/>
      <c r="X16" s="38"/>
    </row>
    <row r="17" spans="2:24">
      <c r="B17" s="16" t="s">
        <v>17</v>
      </c>
      <c r="C17" s="66" t="s">
        <v>19</v>
      </c>
      <c r="D17" s="67"/>
      <c r="G17" s="9">
        <v>44805</v>
      </c>
      <c r="H17" s="7" t="s">
        <v>204</v>
      </c>
      <c r="I17" s="60"/>
      <c r="J17" s="60"/>
      <c r="K17" s="60"/>
      <c r="L17" s="60"/>
      <c r="M17" s="60"/>
      <c r="N17" s="60"/>
      <c r="O17" s="60"/>
      <c r="P17" s="60"/>
      <c r="Q17" s="60"/>
      <c r="R17" s="38"/>
      <c r="U17" s="42"/>
      <c r="V17" s="37"/>
      <c r="W17" s="37"/>
      <c r="X17" s="38"/>
    </row>
    <row r="18" spans="2:24">
      <c r="B18" s="16"/>
      <c r="C18" s="66"/>
      <c r="D18" s="67"/>
      <c r="G18" s="10"/>
      <c r="H18" s="8" t="s">
        <v>201</v>
      </c>
      <c r="I18" s="60"/>
      <c r="J18" s="60"/>
      <c r="K18" s="60"/>
      <c r="L18" s="60"/>
      <c r="M18" s="60"/>
      <c r="N18" s="60"/>
      <c r="O18" s="60"/>
      <c r="P18" s="60"/>
      <c r="Q18" s="60"/>
      <c r="R18" s="38"/>
      <c r="U18" s="46" t="s">
        <v>139</v>
      </c>
      <c r="V18" s="37"/>
      <c r="W18" s="37"/>
      <c r="X18" s="38"/>
    </row>
    <row r="19" spans="2:24">
      <c r="B19" s="17"/>
      <c r="C19" s="74"/>
      <c r="D19" s="75"/>
      <c r="G19" s="10"/>
      <c r="H19" s="8" t="s">
        <v>202</v>
      </c>
      <c r="I19" s="60"/>
      <c r="J19" s="60"/>
      <c r="K19" s="60"/>
      <c r="L19" s="60"/>
      <c r="M19" s="60"/>
      <c r="N19" s="60"/>
      <c r="O19" s="60"/>
      <c r="P19" s="60"/>
      <c r="Q19" s="60"/>
      <c r="R19" s="38"/>
      <c r="U19" s="45" t="s">
        <v>142</v>
      </c>
      <c r="V19" s="37"/>
      <c r="W19" s="37"/>
      <c r="X19" s="38"/>
    </row>
    <row r="20" spans="2:24">
      <c r="G20" s="10"/>
      <c r="H20" s="8" t="s">
        <v>200</v>
      </c>
      <c r="I20" s="60"/>
      <c r="J20" s="60"/>
      <c r="K20" s="60"/>
      <c r="L20" s="60"/>
      <c r="M20" s="60"/>
      <c r="N20" s="60"/>
      <c r="O20" s="60"/>
      <c r="P20" s="60"/>
      <c r="Q20" s="60"/>
      <c r="R20" s="51" t="s">
        <v>203</v>
      </c>
      <c r="U20" s="45" t="s">
        <v>141</v>
      </c>
      <c r="V20" s="37"/>
      <c r="W20" s="37"/>
      <c r="X20" s="38"/>
    </row>
    <row r="21" spans="2:24">
      <c r="G21" s="1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38"/>
      <c r="U21" s="45" t="s">
        <v>140</v>
      </c>
      <c r="V21" s="37"/>
      <c r="W21" s="37"/>
      <c r="X21" s="38"/>
    </row>
    <row r="22" spans="2:24">
      <c r="B22" s="61" t="s">
        <v>20</v>
      </c>
      <c r="C22" s="62"/>
      <c r="D22" s="63"/>
      <c r="G22" s="1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38"/>
      <c r="U22" s="45" t="s">
        <v>157</v>
      </c>
      <c r="V22" s="37"/>
      <c r="W22" s="37"/>
      <c r="X22" s="38"/>
    </row>
    <row r="23" spans="2:24">
      <c r="B23" s="10" t="s">
        <v>21</v>
      </c>
      <c r="C23" s="66" t="s">
        <v>132</v>
      </c>
      <c r="D23" s="67"/>
      <c r="G23" s="9">
        <v>44743</v>
      </c>
      <c r="H23" s="7" t="s">
        <v>205</v>
      </c>
      <c r="I23" s="60"/>
      <c r="J23" s="60"/>
      <c r="K23" s="60"/>
      <c r="L23" s="60"/>
      <c r="M23" s="60"/>
      <c r="N23" s="60"/>
      <c r="O23" s="60"/>
      <c r="P23" s="60"/>
      <c r="Q23" s="60"/>
      <c r="R23" s="38"/>
      <c r="U23" s="42"/>
      <c r="V23" s="37"/>
      <c r="W23" s="37"/>
      <c r="X23" s="38"/>
    </row>
    <row r="24" spans="2:24">
      <c r="B24" s="10" t="s">
        <v>22</v>
      </c>
      <c r="C24" s="66">
        <v>1969</v>
      </c>
      <c r="D24" s="67"/>
      <c r="G24" s="10"/>
      <c r="H24" s="8" t="s">
        <v>206</v>
      </c>
      <c r="I24" s="60"/>
      <c r="J24" s="60"/>
      <c r="K24" s="60"/>
      <c r="L24" s="60"/>
      <c r="M24" s="60"/>
      <c r="N24" s="60"/>
      <c r="O24" s="60"/>
      <c r="P24" s="60"/>
      <c r="Q24" s="60"/>
      <c r="R24" s="38"/>
      <c r="U24" s="46" t="s">
        <v>143</v>
      </c>
      <c r="V24" s="37"/>
      <c r="W24" s="37"/>
      <c r="X24" s="38"/>
    </row>
    <row r="25" spans="2:24">
      <c r="B25" s="10"/>
      <c r="C25" s="66"/>
      <c r="D25" s="67"/>
      <c r="G25" s="10"/>
      <c r="H25" s="50" t="s">
        <v>207</v>
      </c>
      <c r="I25" s="60"/>
      <c r="J25" s="60"/>
      <c r="K25" s="60"/>
      <c r="L25" s="60"/>
      <c r="M25" s="60"/>
      <c r="N25" s="60"/>
      <c r="O25" s="60"/>
      <c r="P25" s="60"/>
      <c r="Q25" s="60"/>
      <c r="R25" s="38"/>
      <c r="U25" s="45" t="s">
        <v>144</v>
      </c>
      <c r="V25" s="37"/>
      <c r="W25" s="37"/>
      <c r="X25" s="38"/>
    </row>
    <row r="26" spans="2:24">
      <c r="B26" s="10" t="s">
        <v>171</v>
      </c>
      <c r="C26" s="72">
        <f>'Financial Model'!T62</f>
        <v>2392.9</v>
      </c>
      <c r="D26" s="73"/>
      <c r="G26" s="1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38"/>
      <c r="U26" s="45" t="s">
        <v>145</v>
      </c>
      <c r="V26" s="37"/>
      <c r="W26" s="37"/>
      <c r="X26" s="38"/>
    </row>
    <row r="27" spans="2:24">
      <c r="B27" s="10"/>
      <c r="C27" s="66"/>
      <c r="D27" s="67"/>
      <c r="G27" s="9">
        <v>43922</v>
      </c>
      <c r="H27" s="37" t="s">
        <v>164</v>
      </c>
      <c r="I27" s="37"/>
      <c r="J27" s="37"/>
      <c r="K27" s="37"/>
      <c r="L27" s="37"/>
      <c r="M27" s="37"/>
      <c r="N27" s="37"/>
      <c r="O27" s="37"/>
      <c r="P27" s="37"/>
      <c r="Q27" s="37"/>
      <c r="R27" s="38"/>
      <c r="U27" s="45" t="s">
        <v>146</v>
      </c>
      <c r="V27" s="37"/>
      <c r="W27" s="37"/>
      <c r="X27" s="38"/>
    </row>
    <row r="28" spans="2:24">
      <c r="B28" s="10" t="s">
        <v>23</v>
      </c>
      <c r="C28" s="31" t="s">
        <v>49</v>
      </c>
      <c r="D28" s="32">
        <v>44777</v>
      </c>
      <c r="G28" s="10"/>
      <c r="H28" s="8" t="s">
        <v>169</v>
      </c>
      <c r="I28" s="37"/>
      <c r="J28" s="37"/>
      <c r="K28" s="37"/>
      <c r="L28" s="37"/>
      <c r="M28" s="37"/>
      <c r="N28" s="37"/>
      <c r="O28" s="37"/>
      <c r="P28" s="37"/>
      <c r="Q28" s="37"/>
      <c r="R28" s="38"/>
      <c r="U28" s="45" t="s">
        <v>147</v>
      </c>
      <c r="V28" s="37"/>
      <c r="W28" s="37"/>
      <c r="X28" s="38"/>
    </row>
    <row r="29" spans="2:24">
      <c r="B29" s="11" t="s">
        <v>24</v>
      </c>
      <c r="C29" s="68" t="s">
        <v>31</v>
      </c>
      <c r="D29" s="69"/>
      <c r="G29" s="10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51" t="s">
        <v>31</v>
      </c>
      <c r="U29" s="42"/>
      <c r="V29" s="37"/>
      <c r="W29" s="37"/>
      <c r="X29" s="38"/>
    </row>
    <row r="30" spans="2:24">
      <c r="G30" s="10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U30" s="42"/>
      <c r="V30" s="37"/>
      <c r="W30" s="37"/>
      <c r="X30" s="38"/>
    </row>
    <row r="31" spans="2:24">
      <c r="G31" s="10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U31" s="46" t="s">
        <v>149</v>
      </c>
      <c r="V31" s="37"/>
      <c r="W31" s="37"/>
      <c r="X31" s="38"/>
    </row>
    <row r="32" spans="2:24">
      <c r="B32" s="61" t="s">
        <v>25</v>
      </c>
      <c r="C32" s="62"/>
      <c r="D32" s="63"/>
      <c r="G32" s="9">
        <v>43770</v>
      </c>
      <c r="H32" s="37" t="s">
        <v>167</v>
      </c>
      <c r="I32" s="37"/>
      <c r="J32" s="37"/>
      <c r="K32" s="37"/>
      <c r="L32" s="37"/>
      <c r="M32" s="37"/>
      <c r="N32" s="37"/>
      <c r="O32" s="37"/>
      <c r="P32" s="37"/>
      <c r="Q32" s="37"/>
      <c r="R32" s="38"/>
      <c r="U32" s="45" t="s">
        <v>150</v>
      </c>
      <c r="V32" s="37"/>
      <c r="W32" s="37"/>
      <c r="X32" s="38"/>
    </row>
    <row r="33" spans="2:24">
      <c r="B33" s="10" t="s">
        <v>26</v>
      </c>
      <c r="C33" s="70">
        <f>C6/'Financial Model'!T116</f>
        <v>2.4165314860584122</v>
      </c>
      <c r="D33" s="71"/>
      <c r="G33" s="10"/>
      <c r="H33" s="50" t="s">
        <v>168</v>
      </c>
      <c r="I33" s="37"/>
      <c r="J33" s="37"/>
      <c r="K33" s="37"/>
      <c r="L33" s="37"/>
      <c r="M33" s="37"/>
      <c r="N33" s="37"/>
      <c r="O33" s="37"/>
      <c r="P33" s="37"/>
      <c r="Q33" s="37"/>
      <c r="R33" s="38"/>
      <c r="U33" s="42"/>
      <c r="V33" s="37"/>
      <c r="W33" s="37"/>
      <c r="X33" s="38"/>
    </row>
    <row r="34" spans="2:24">
      <c r="B34" s="10" t="s">
        <v>27</v>
      </c>
      <c r="C34" s="70">
        <f>C6/'Financial Model'!AB9</f>
        <v>2.2515010006671113E-3</v>
      </c>
      <c r="D34" s="71"/>
      <c r="G34" s="10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8"/>
      <c r="U34" s="43"/>
      <c r="V34" s="35"/>
      <c r="W34" s="35"/>
      <c r="X34" s="36"/>
    </row>
    <row r="35" spans="2:24">
      <c r="B35" s="11" t="s">
        <v>28</v>
      </c>
      <c r="C35" s="64">
        <f>C6/'Financial Model'!AB26</f>
        <v>-155.32248322147649</v>
      </c>
      <c r="D35" s="65"/>
      <c r="G35" s="10"/>
      <c r="H35" s="60"/>
      <c r="I35" s="37"/>
      <c r="J35" s="37"/>
      <c r="K35" s="37"/>
      <c r="L35" s="37"/>
      <c r="M35" s="37"/>
      <c r="N35" s="37"/>
      <c r="O35" s="37"/>
      <c r="P35" s="37"/>
      <c r="Q35" s="37" t="s">
        <v>180</v>
      </c>
      <c r="R35" s="38"/>
    </row>
    <row r="36" spans="2:24">
      <c r="G36" s="9">
        <v>43586</v>
      </c>
      <c r="H36" s="60" t="s">
        <v>166</v>
      </c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4">
      <c r="G37" s="10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U37" s="61" t="s">
        <v>158</v>
      </c>
      <c r="V37" s="62"/>
      <c r="W37" s="62"/>
      <c r="X37" s="63"/>
    </row>
    <row r="38" spans="2:24"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8"/>
      <c r="U38" s="42" t="s">
        <v>159</v>
      </c>
      <c r="V38" s="37"/>
      <c r="W38" s="37"/>
      <c r="X38" s="38"/>
    </row>
    <row r="39" spans="2:24"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U39" s="44" t="s">
        <v>160</v>
      </c>
      <c r="V39" s="37"/>
      <c r="W39" s="37"/>
      <c r="X39" s="38"/>
    </row>
    <row r="40" spans="2:24">
      <c r="G40" s="10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/>
      <c r="U40" s="44" t="s">
        <v>161</v>
      </c>
      <c r="V40" s="37"/>
      <c r="W40" s="37"/>
      <c r="X40" s="38"/>
    </row>
    <row r="41" spans="2:24">
      <c r="G41" s="9">
        <v>43282</v>
      </c>
      <c r="H41" s="37" t="s">
        <v>162</v>
      </c>
      <c r="I41" s="37"/>
      <c r="J41" s="37"/>
      <c r="K41" s="37"/>
      <c r="L41" s="37"/>
      <c r="M41" s="37"/>
      <c r="N41" s="37"/>
      <c r="O41" s="37"/>
      <c r="P41" s="37"/>
      <c r="Q41" s="37"/>
      <c r="R41" s="38"/>
      <c r="U41" s="44"/>
      <c r="V41" s="60"/>
      <c r="W41" s="60"/>
      <c r="X41" s="38"/>
    </row>
    <row r="42" spans="2:24">
      <c r="G42" s="10"/>
      <c r="H42" s="8" t="s">
        <v>163</v>
      </c>
      <c r="I42" s="37"/>
      <c r="J42" s="37"/>
      <c r="K42" s="37"/>
      <c r="L42" s="37"/>
      <c r="M42" s="37"/>
      <c r="N42" s="37"/>
      <c r="O42" s="37"/>
      <c r="P42" s="37"/>
      <c r="Q42" s="37"/>
      <c r="R42" s="38"/>
      <c r="U42" s="76" t="s">
        <v>208</v>
      </c>
      <c r="V42" s="60"/>
      <c r="W42" s="60"/>
      <c r="X42" s="38"/>
    </row>
    <row r="43" spans="2:24">
      <c r="G43" s="11"/>
      <c r="H43" s="54" t="s">
        <v>165</v>
      </c>
      <c r="I43" s="35"/>
      <c r="J43" s="35"/>
      <c r="K43" s="35"/>
      <c r="L43" s="35"/>
      <c r="M43" s="35"/>
      <c r="N43" s="35"/>
      <c r="O43" s="35"/>
      <c r="P43" s="35"/>
      <c r="Q43" s="35"/>
      <c r="R43" s="36"/>
      <c r="U43" s="76" t="s">
        <v>209</v>
      </c>
      <c r="V43" s="60"/>
      <c r="W43" s="60"/>
      <c r="X43" s="38"/>
    </row>
    <row r="44" spans="2:24">
      <c r="U44" s="43"/>
      <c r="V44" s="35"/>
      <c r="W44" s="35"/>
      <c r="X44" s="36"/>
    </row>
  </sheetData>
  <mergeCells count="20">
    <mergeCell ref="U5:X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U37:X37"/>
    <mergeCell ref="C35:D35"/>
    <mergeCell ref="C27:D27"/>
    <mergeCell ref="C29:D29"/>
    <mergeCell ref="B32:D32"/>
    <mergeCell ref="C33:D33"/>
    <mergeCell ref="C34:D34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  <hyperlink ref="R29" r:id="rId4" location="Boeing_Embraer_-_Defense" xr:uid="{CC492105-8696-4FC6-849B-A673602C4CB8}"/>
    <hyperlink ref="H14" r:id="rId5" xr:uid="{E8520AE3-EE90-4F9C-82B7-9DC79CF177B0}"/>
    <hyperlink ref="H17" r:id="rId6" display="L3Harris &amp; Embraer to develop new agile tanker varient of KC-390 to support USAF Operational Imperatives" xr:uid="{51AAA14D-A039-4171-BC04-5AAB9894A308}"/>
    <hyperlink ref="R20" r:id="rId7" display="Link" xr:uid="{AE9B4E32-1957-4A54-8E54-10A62C8F25C4}"/>
    <hyperlink ref="H23" r:id="rId8" display="Reuters report $ERJ expected to select engine in Q4 for potential turboprop launch in 2023" xr:uid="{3D245668-921A-4888-B384-DE0FC15EB559}"/>
  </hyperlinks>
  <pageMargins left="0.7" right="0.7" top="0.75" bottom="0.75" header="0.3" footer="0.3"/>
  <pageSetup paperSize="256" orientation="portrait" horizontalDpi="203" verticalDpi="203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L133"/>
  <sheetViews>
    <sheetView tabSelected="1" zoomScaleNormal="100" workbookViewId="0">
      <pane xSplit="2" ySplit="3" topLeftCell="C98" activePane="bottomRight" state="frozen"/>
      <selection pane="topRight" activeCell="C1" sqref="C1"/>
      <selection pane="bottomLeft" activeCell="A4" sqref="A4"/>
      <selection pane="bottomRight" activeCell="E131" sqref="E131"/>
    </sheetView>
  </sheetViews>
  <sheetFormatPr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38" s="15" customFormat="1">
      <c r="B1" s="53" t="s">
        <v>170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Y1" s="15" t="s">
        <v>77</v>
      </c>
      <c r="Z1" s="15" t="s">
        <v>78</v>
      </c>
      <c r="AA1" s="15" t="s">
        <v>79</v>
      </c>
      <c r="AB1" s="24" t="s">
        <v>80</v>
      </c>
      <c r="AC1" s="15" t="s">
        <v>81</v>
      </c>
      <c r="AD1" s="15" t="s">
        <v>123</v>
      </c>
      <c r="AE1" s="15" t="s">
        <v>124</v>
      </c>
      <c r="AF1" s="15" t="s">
        <v>125</v>
      </c>
      <c r="AG1" s="15" t="s">
        <v>126</v>
      </c>
      <c r="AH1" s="15" t="s">
        <v>127</v>
      </c>
      <c r="AI1" s="15" t="s">
        <v>128</v>
      </c>
      <c r="AJ1" s="15" t="s">
        <v>129</v>
      </c>
      <c r="AK1" s="15" t="s">
        <v>130</v>
      </c>
      <c r="AL1" s="15" t="s">
        <v>131</v>
      </c>
    </row>
    <row r="2" spans="2:38" s="21" customFormat="1">
      <c r="B2" s="20"/>
      <c r="G2" s="22">
        <v>43555</v>
      </c>
      <c r="H2" s="22">
        <v>43646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AA2" s="22">
        <v>44196</v>
      </c>
      <c r="AB2" s="22">
        <v>44561</v>
      </c>
    </row>
    <row r="3" spans="2:38" s="21" customFormat="1">
      <c r="B3" s="20"/>
      <c r="K3" s="23">
        <v>43983</v>
      </c>
      <c r="L3" s="23">
        <v>44048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AB3" s="23">
        <v>44629</v>
      </c>
    </row>
    <row r="4" spans="2:38" s="52" customFormat="1">
      <c r="B4" s="55" t="s">
        <v>172</v>
      </c>
      <c r="G4" s="52">
        <v>281.10000000000002</v>
      </c>
      <c r="H4" s="52">
        <v>630.5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AA4" s="52">
        <v>1114.4000000000001</v>
      </c>
      <c r="AB4" s="52">
        <v>1316.4</v>
      </c>
    </row>
    <row r="5" spans="2:38" s="52" customFormat="1">
      <c r="B5" s="55" t="s">
        <v>173</v>
      </c>
      <c r="G5" s="52">
        <v>117.3</v>
      </c>
      <c r="H5" s="52">
        <v>297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AA5" s="52">
        <v>1071.5</v>
      </c>
      <c r="AB5" s="52">
        <v>1130.0999999999999</v>
      </c>
    </row>
    <row r="6" spans="2:38" s="52" customFormat="1">
      <c r="B6" s="55" t="s">
        <v>174</v>
      </c>
      <c r="G6" s="52">
        <v>179.4</v>
      </c>
      <c r="H6" s="52">
        <v>141.5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AA6" s="52">
        <v>653.9</v>
      </c>
      <c r="AB6" s="52">
        <v>594.4</v>
      </c>
    </row>
    <row r="7" spans="2:38" s="52" customFormat="1">
      <c r="B7" s="55" t="s">
        <v>175</v>
      </c>
      <c r="G7" s="52">
        <v>244.2</v>
      </c>
      <c r="H7" s="52">
        <v>309.10000000000002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AA7" s="52">
        <v>920</v>
      </c>
      <c r="AB7" s="52">
        <v>1132.2</v>
      </c>
    </row>
    <row r="8" spans="2:38" s="52" customFormat="1">
      <c r="B8" s="55" t="s">
        <v>176</v>
      </c>
      <c r="G8" s="52">
        <v>1.3</v>
      </c>
      <c r="H8" s="52">
        <v>0.6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AA8" s="52">
        <v>11.3</v>
      </c>
      <c r="AB8" s="52">
        <v>24.1</v>
      </c>
    </row>
    <row r="9" spans="2:38" s="26" customFormat="1">
      <c r="B9" s="26" t="s">
        <v>50</v>
      </c>
      <c r="C9" s="56"/>
      <c r="G9" s="26">
        <v>823.3</v>
      </c>
      <c r="H9" s="26">
        <v>1378.7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AA9" s="26">
        <v>3771.1</v>
      </c>
      <c r="AB9" s="26">
        <v>4197.2</v>
      </c>
    </row>
    <row r="10" spans="2:38">
      <c r="B10" s="3" t="s">
        <v>51</v>
      </c>
      <c r="G10" s="27">
        <v>659.4</v>
      </c>
      <c r="H10" s="27">
        <v>1180.0999999999999</v>
      </c>
      <c r="J10" s="3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AA10" s="27">
        <v>3293.5</v>
      </c>
      <c r="AB10" s="27">
        <v>3537.6</v>
      </c>
    </row>
    <row r="11" spans="2:38" s="2" customFormat="1">
      <c r="B11" s="2" t="s">
        <v>52</v>
      </c>
      <c r="G11" s="26">
        <f>G9-G10</f>
        <v>163.89999999999998</v>
      </c>
      <c r="H11" s="26">
        <f>H9-H10</f>
        <v>198.60000000000014</v>
      </c>
      <c r="J11" s="26">
        <f>J9-J10</f>
        <v>278.59999999999991</v>
      </c>
      <c r="K11" s="26">
        <f>K9-K10</f>
        <v>183.99999999999994</v>
      </c>
      <c r="L11" s="26">
        <f>L9-L10</f>
        <v>16.400000000000091</v>
      </c>
      <c r="M11" s="26">
        <f>M9-M10</f>
        <v>54.800000000000068</v>
      </c>
      <c r="N11" s="26">
        <f t="shared" ref="N11:T11" si="0">N9-N10</f>
        <v>222.40000000000009</v>
      </c>
      <c r="O11" s="26">
        <f t="shared" si="0"/>
        <v>76.399999999999977</v>
      </c>
      <c r="P11" s="26">
        <f t="shared" si="0"/>
        <v>205.70000000000005</v>
      </c>
      <c r="Q11" s="26">
        <f t="shared" si="0"/>
        <v>181.70000000000005</v>
      </c>
      <c r="R11" s="26">
        <f t="shared" si="0"/>
        <v>195.79999999999995</v>
      </c>
      <c r="S11" s="26">
        <f t="shared" si="0"/>
        <v>120.69999999999999</v>
      </c>
      <c r="T11" s="26">
        <f t="shared" si="0"/>
        <v>233.29999999999995</v>
      </c>
      <c r="AA11" s="26">
        <f>AA9-AA10</f>
        <v>477.59999999999991</v>
      </c>
      <c r="AB11" s="26">
        <f>AB9-AB10</f>
        <v>659.59999999999991</v>
      </c>
    </row>
    <row r="12" spans="2:38">
      <c r="B12" s="3" t="s">
        <v>54</v>
      </c>
      <c r="G12" s="27">
        <v>46</v>
      </c>
      <c r="H12" s="27">
        <v>46.2</v>
      </c>
      <c r="J12" s="3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AA12" s="27">
        <v>143.4</v>
      </c>
      <c r="AB12" s="27">
        <v>153.19999999999999</v>
      </c>
    </row>
    <row r="13" spans="2:38">
      <c r="B13" s="3" t="s">
        <v>55</v>
      </c>
      <c r="G13" s="27">
        <v>70.3</v>
      </c>
      <c r="H13" s="27">
        <v>76.2</v>
      </c>
      <c r="J13" s="3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AA13" s="27">
        <v>194</v>
      </c>
      <c r="AB13" s="27">
        <v>226.4</v>
      </c>
    </row>
    <row r="14" spans="2:38">
      <c r="B14" s="3" t="s">
        <v>56</v>
      </c>
      <c r="G14" s="27">
        <v>0</v>
      </c>
      <c r="H14" s="27">
        <v>-3.3</v>
      </c>
      <c r="J14" s="3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3">
        <v>-9</v>
      </c>
      <c r="S14" s="3">
        <v>1.1000000000000001</v>
      </c>
      <c r="T14" s="27">
        <v>21.3</v>
      </c>
      <c r="AA14" s="27">
        <v>61.8</v>
      </c>
      <c r="AB14" s="27">
        <v>-13</v>
      </c>
    </row>
    <row r="15" spans="2:38">
      <c r="B15" s="3" t="s">
        <v>57</v>
      </c>
      <c r="G15" s="27">
        <v>9.3000000000000007</v>
      </c>
      <c r="H15" s="27">
        <v>11.8</v>
      </c>
      <c r="J15" s="3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AA15" s="27">
        <v>29.8</v>
      </c>
      <c r="AB15" s="27">
        <v>43</v>
      </c>
    </row>
    <row r="16" spans="2:38">
      <c r="B16" s="3" t="s">
        <v>58</v>
      </c>
      <c r="G16" s="27">
        <v>-53.5</v>
      </c>
      <c r="H16" s="27">
        <v>-41</v>
      </c>
      <c r="J16" s="3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AA16" s="27">
        <v>-374.7</v>
      </c>
      <c r="AB16" s="27">
        <v>-49.8</v>
      </c>
    </row>
    <row r="17" spans="2:28">
      <c r="B17" s="3" t="s">
        <v>59</v>
      </c>
      <c r="G17" s="27">
        <v>0</v>
      </c>
      <c r="H17" s="27">
        <v>-0.1</v>
      </c>
      <c r="J17" s="3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AA17" s="27">
        <v>2.7</v>
      </c>
      <c r="AB17" s="27">
        <v>1.1000000000000001</v>
      </c>
    </row>
    <row r="18" spans="2:28" s="2" customFormat="1">
      <c r="B18" s="2" t="s">
        <v>53</v>
      </c>
      <c r="G18" s="26">
        <f>G11-G12-G13-G14-G15+G16+G17</f>
        <v>-15.200000000000017</v>
      </c>
      <c r="H18" s="26">
        <f>H11-H12-H13-H14-H15+H16+H17</f>
        <v>26.600000000000144</v>
      </c>
      <c r="J18" s="26">
        <f>J11-J12-J13-J14-J15+J16+J17</f>
        <v>-67.600000000000108</v>
      </c>
      <c r="K18" s="26">
        <f>K11-K12-K13-K14-K15+K16+K17</f>
        <v>-46.900000000000055</v>
      </c>
      <c r="L18" s="26">
        <f>L11-L12-L13-L14-L15+L16+L17</f>
        <v>-342.39999999999992</v>
      </c>
      <c r="M18" s="26">
        <f>M11-M12-M13-M14-M15+M16+M17</f>
        <v>-37.699999999999932</v>
      </c>
      <c r="N18" s="26">
        <f t="shared" ref="N18:T18" si="1">N11-N12-N13-N14-N15+N16+N17</f>
        <v>103.60000000000011</v>
      </c>
      <c r="O18" s="26">
        <f t="shared" si="1"/>
        <v>-33.100000000000023</v>
      </c>
      <c r="P18" s="26">
        <f t="shared" si="1"/>
        <v>143.80000000000004</v>
      </c>
      <c r="Q18" s="26">
        <f t="shared" si="1"/>
        <v>30.000000000000053</v>
      </c>
      <c r="R18" s="26">
        <f t="shared" si="1"/>
        <v>60.599999999999945</v>
      </c>
      <c r="S18" s="26">
        <f t="shared" si="1"/>
        <v>-36.300000000000011</v>
      </c>
      <c r="T18" s="26">
        <f t="shared" si="1"/>
        <v>66.69999999999996</v>
      </c>
      <c r="AA18" s="26">
        <f t="shared" ref="AA18:AB18" si="2">AA11-AA12-AA13-AA14-AA15+AA16+AA17</f>
        <v>-323.40000000000003</v>
      </c>
      <c r="AB18" s="26">
        <f t="shared" si="2"/>
        <v>201.29999999999987</v>
      </c>
    </row>
    <row r="19" spans="2:28">
      <c r="B19" s="3" t="s">
        <v>60</v>
      </c>
      <c r="G19" s="27">
        <v>-41.1</v>
      </c>
      <c r="H19" s="27">
        <v>-30</v>
      </c>
      <c r="J19" s="3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AA19" s="27">
        <v>-232.7</v>
      </c>
      <c r="AB19" s="27">
        <v>-199.4</v>
      </c>
    </row>
    <row r="20" spans="2:28">
      <c r="B20" s="3" t="s">
        <v>61</v>
      </c>
      <c r="G20" s="27">
        <v>9.1</v>
      </c>
      <c r="H20" s="27">
        <v>-3</v>
      </c>
      <c r="J20" s="3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AA20" s="27">
        <v>-79.099999999999994</v>
      </c>
      <c r="AB20" s="27">
        <v>25.5</v>
      </c>
    </row>
    <row r="21" spans="2:28">
      <c r="B21" s="3" t="s">
        <v>62</v>
      </c>
      <c r="G21" s="27">
        <f>G18+G19+G20</f>
        <v>-47.200000000000017</v>
      </c>
      <c r="H21" s="27">
        <f>H18+H19+H20</f>
        <v>-6.3999999999998565</v>
      </c>
      <c r="J21" s="27">
        <f>J18+J19+J20</f>
        <v>-96.700000000000117</v>
      </c>
      <c r="K21" s="27">
        <f>K18+K19+K20</f>
        <v>-107.70000000000006</v>
      </c>
      <c r="L21" s="27">
        <f>L18+L19+L20</f>
        <v>-390.19999999999987</v>
      </c>
      <c r="M21" s="27">
        <f>M18+M19+M20</f>
        <v>-148.59999999999994</v>
      </c>
      <c r="N21" s="27">
        <f t="shared" ref="N21:T21" si="3">N18+N19+N20</f>
        <v>11.400000000000112</v>
      </c>
      <c r="O21" s="27">
        <f t="shared" si="3"/>
        <v>-88.900000000000034</v>
      </c>
      <c r="P21" s="27">
        <f t="shared" si="3"/>
        <v>83.600000000000037</v>
      </c>
      <c r="Q21" s="27">
        <f t="shared" si="3"/>
        <v>-24.99999999999995</v>
      </c>
      <c r="R21" s="27">
        <f t="shared" si="3"/>
        <v>57.699999999999946</v>
      </c>
      <c r="S21" s="27">
        <f t="shared" si="3"/>
        <v>-81</v>
      </c>
      <c r="T21" s="27">
        <f t="shared" si="3"/>
        <v>49.499999999999957</v>
      </c>
      <c r="AA21" s="27">
        <f t="shared" ref="AA21:AB21" si="4">AA18+AA19+AA20</f>
        <v>-635.20000000000005</v>
      </c>
      <c r="AB21" s="27">
        <f t="shared" si="4"/>
        <v>27.399999999999864</v>
      </c>
    </row>
    <row r="22" spans="2:28">
      <c r="B22" s="3" t="s">
        <v>63</v>
      </c>
      <c r="G22" s="27">
        <v>-6</v>
      </c>
      <c r="H22" s="27">
        <v>-15.6</v>
      </c>
      <c r="J22" s="3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AA22" s="27">
        <v>93.1</v>
      </c>
      <c r="AB22" s="27">
        <v>70.900000000000006</v>
      </c>
    </row>
    <row r="23" spans="2:28" s="2" customFormat="1">
      <c r="B23" s="2" t="s">
        <v>64</v>
      </c>
      <c r="G23" s="26">
        <f>G21-G22</f>
        <v>-41.200000000000017</v>
      </c>
      <c r="H23" s="26">
        <f>H21-H22</f>
        <v>9.2000000000001432</v>
      </c>
      <c r="J23" s="26">
        <f>J21-J22</f>
        <v>-209.2000000000001</v>
      </c>
      <c r="K23" s="26">
        <f>K21-K22</f>
        <v>-290.60000000000008</v>
      </c>
      <c r="L23" s="26">
        <f>L21-L22</f>
        <v>-312.59999999999991</v>
      </c>
      <c r="M23" s="26">
        <f>M21-M22</f>
        <v>-119.49999999999994</v>
      </c>
      <c r="N23" s="26">
        <f t="shared" ref="N23:T23" si="5">N21-N22</f>
        <v>-5.4999999999998863</v>
      </c>
      <c r="O23" s="26">
        <f t="shared" si="5"/>
        <v>-90.000000000000028</v>
      </c>
      <c r="P23" s="26">
        <f t="shared" si="5"/>
        <v>89.200000000000031</v>
      </c>
      <c r="Q23" s="26">
        <f t="shared" si="5"/>
        <v>-45.699999999999946</v>
      </c>
      <c r="R23" s="26">
        <f t="shared" si="5"/>
        <v>2.9999999999999432</v>
      </c>
      <c r="S23" s="26">
        <f t="shared" si="5"/>
        <v>-30.700000000000003</v>
      </c>
      <c r="T23" s="26">
        <f t="shared" si="5"/>
        <v>74.099999999999966</v>
      </c>
      <c r="AA23" s="26">
        <f>AA21-AA22</f>
        <v>-728.30000000000007</v>
      </c>
      <c r="AB23" s="26">
        <f>AB21-AB22</f>
        <v>-43.500000000000142</v>
      </c>
    </row>
    <row r="24" spans="2:28" s="2" customFormat="1">
      <c r="B24" s="29" t="s">
        <v>72</v>
      </c>
      <c r="G24" s="26">
        <v>-42.5</v>
      </c>
      <c r="H24" s="26">
        <v>7.2</v>
      </c>
      <c r="J24" s="2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AA24" s="26">
        <v>-731.9</v>
      </c>
      <c r="AB24" s="26">
        <v>-44.7</v>
      </c>
    </row>
    <row r="25" spans="2:28">
      <c r="B25" s="30" t="s">
        <v>73</v>
      </c>
      <c r="G25" s="27">
        <v>1.3</v>
      </c>
      <c r="H25" s="27">
        <v>2</v>
      </c>
      <c r="J25" s="3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AA25" s="27">
        <v>3.6</v>
      </c>
      <c r="AB25" s="27">
        <v>1.2</v>
      </c>
    </row>
    <row r="26" spans="2:28">
      <c r="B26" s="3" t="s">
        <v>65</v>
      </c>
      <c r="G26" s="28">
        <f>G24/G27</f>
        <v>-5.7768112002174798E-2</v>
      </c>
      <c r="H26" s="28">
        <f>H24/H27</f>
        <v>9.7852677357977719E-3</v>
      </c>
      <c r="J26" s="28">
        <f>J24/J27</f>
        <v>-0.28509308329936134</v>
      </c>
      <c r="K26" s="28">
        <f>K24/K27</f>
        <v>-0.39668523298464881</v>
      </c>
      <c r="L26" s="28">
        <f>L24/L27</f>
        <v>-0.42828035859820701</v>
      </c>
      <c r="M26" s="28">
        <f>M24/M27</f>
        <v>-0.16462917685411571</v>
      </c>
      <c r="N26" s="28">
        <f t="shared" ref="N26:T26" si="6">N24/N27</f>
        <v>-4.4824775876120618E-3</v>
      </c>
      <c r="O26" s="28">
        <f t="shared" si="6"/>
        <v>-0.12204081632653062</v>
      </c>
      <c r="P26" s="28">
        <f t="shared" si="6"/>
        <v>0.11962438758845946</v>
      </c>
      <c r="Q26" s="28">
        <f t="shared" si="6"/>
        <v>-6.1241154055525319E-2</v>
      </c>
      <c r="R26" s="28">
        <f t="shared" si="6"/>
        <v>2.8583095140873828E-3</v>
      </c>
      <c r="S26" s="28">
        <f t="shared" si="6"/>
        <v>-4.3152736182956709E-2</v>
      </c>
      <c r="T26" s="28">
        <f t="shared" si="6"/>
        <v>0.10100735093928669</v>
      </c>
      <c r="AA26" s="28">
        <f t="shared" ref="AA26:AB26" si="7">AA24/AA27</f>
        <v>-0.99415919587068724</v>
      </c>
      <c r="AB26" s="28">
        <f t="shared" si="7"/>
        <v>-6.0841159657002861E-2</v>
      </c>
    </row>
    <row r="27" spans="2:28">
      <c r="B27" s="3" t="s">
        <v>4</v>
      </c>
      <c r="G27" s="3">
        <v>735.7</v>
      </c>
      <c r="H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AA27" s="3">
        <v>736.2</v>
      </c>
      <c r="AB27" s="3">
        <v>734.7</v>
      </c>
    </row>
    <row r="30" spans="2:28" s="2" customFormat="1">
      <c r="B30" s="2" t="s">
        <v>66</v>
      </c>
      <c r="K30" s="34">
        <f>K9/G9-1</f>
        <v>-0.23017126199441273</v>
      </c>
      <c r="L30" s="34">
        <f>L9/H9-1</f>
        <v>-0.61035758323057954</v>
      </c>
      <c r="M30" s="34"/>
      <c r="N30" s="34">
        <f>N9/J9-1</f>
        <v>-0.11683453237410069</v>
      </c>
      <c r="O30" s="34">
        <f>O9/K9-1</f>
        <v>0.27374566109182719</v>
      </c>
      <c r="P30" s="34">
        <f>P9/L9-1</f>
        <v>1.1044303797468351</v>
      </c>
      <c r="Q30" s="34">
        <f>Q9/M9-1</f>
        <v>0.26281797812046914</v>
      </c>
      <c r="R30" s="34">
        <f>R9/N9-1</f>
        <v>-0.29330943847072888</v>
      </c>
      <c r="S30" s="34">
        <f>S9/O9-1</f>
        <v>-0.25566703827573389</v>
      </c>
      <c r="T30" s="34">
        <f>T9/P9-1</f>
        <v>-9.8717381689517936E-2</v>
      </c>
      <c r="AB30" s="34">
        <f>AB9/AA9-1</f>
        <v>0.11299090451062033</v>
      </c>
    </row>
    <row r="31" spans="2:28" s="25" customFormat="1">
      <c r="B31" s="25" t="s">
        <v>67</v>
      </c>
      <c r="H31" s="25">
        <f t="shared" ref="H31" si="8">H9/G9-1</f>
        <v>0.67460221061581449</v>
      </c>
      <c r="K31" s="25">
        <f t="shared" ref="K31" si="9">K9/J9-1</f>
        <v>-0.69601918465227819</v>
      </c>
      <c r="L31" s="25">
        <f t="shared" ref="L31" si="10">L9/K9-1</f>
        <v>-0.15241401072893646</v>
      </c>
      <c r="M31" s="25">
        <f t="shared" ref="M31" si="11">M9/L9-1</f>
        <v>0.41232315711094558</v>
      </c>
      <c r="N31" s="25">
        <f t="shared" ref="N31:O31" si="12">N9/M9-1</f>
        <v>1.4270462633451957</v>
      </c>
      <c r="O31" s="25">
        <f t="shared" si="12"/>
        <v>-0.56158357771261003</v>
      </c>
      <c r="P31" s="25">
        <f>P9/O9-1</f>
        <v>0.40034683512944391</v>
      </c>
      <c r="Q31" s="25">
        <f t="shared" ref="Q31:R31" si="13">Q9/P9-1</f>
        <v>-0.15249889429455987</v>
      </c>
      <c r="R31" s="25">
        <f t="shared" si="13"/>
        <v>0.35820895522388052</v>
      </c>
      <c r="S31" s="25">
        <f>S9/R9-1</f>
        <v>-0.53823099976946132</v>
      </c>
      <c r="T31" s="25">
        <f>T9/S9-1</f>
        <v>0.69562323181893837</v>
      </c>
    </row>
    <row r="34" spans="2:28">
      <c r="B34" s="3" t="s">
        <v>68</v>
      </c>
      <c r="G34" s="25">
        <f t="shared" ref="G34:H34" si="14">G11/G9</f>
        <v>0.19907688570387463</v>
      </c>
      <c r="H34" s="25">
        <f>H11/H9</f>
        <v>0.14404874156814398</v>
      </c>
      <c r="J34" s="25">
        <f t="shared" ref="J34:K34" si="15">J11/J9</f>
        <v>0.13362110311750594</v>
      </c>
      <c r="K34" s="25">
        <f t="shared" ref="K34:L34" si="16">K11/K9</f>
        <v>0.29031240138845055</v>
      </c>
      <c r="L34" s="25">
        <f t="shared" ref="L34:M34" si="17">L11/L9</f>
        <v>3.0528667163067926E-2</v>
      </c>
      <c r="M34" s="25">
        <f>M11/M9</f>
        <v>7.2228812442335658E-2</v>
      </c>
      <c r="N34" s="25">
        <f t="shared" ref="N34" si="18">N11/N9</f>
        <v>0.12077766916476598</v>
      </c>
      <c r="O34" s="25">
        <f>O11/O9</f>
        <v>9.4636442462529391E-2</v>
      </c>
      <c r="P34" s="25">
        <f>P11/P9</f>
        <v>0.18195488721804515</v>
      </c>
      <c r="Q34" s="25">
        <f t="shared" ref="Q34:R34" si="19">Q11/Q9</f>
        <v>0.18964617472080164</v>
      </c>
      <c r="R34" s="25">
        <f t="shared" si="19"/>
        <v>0.1504649196956889</v>
      </c>
      <c r="S34" s="25">
        <f t="shared" ref="S34" si="20">S11/S9</f>
        <v>0.20086536861374604</v>
      </c>
      <c r="T34" s="25">
        <f>T11/T9</f>
        <v>0.2289724212385906</v>
      </c>
      <c r="AA34" s="25">
        <f>AA11/AA9</f>
        <v>0.12664739731112937</v>
      </c>
      <c r="AB34" s="25">
        <f>AB11/AB9</f>
        <v>0.15715238730582293</v>
      </c>
    </row>
    <row r="35" spans="2:28">
      <c r="B35" s="3" t="s">
        <v>69</v>
      </c>
      <c r="G35" s="25">
        <f t="shared" ref="G35:H35" si="21">G18/G9</f>
        <v>-1.8462285922507007E-2</v>
      </c>
      <c r="H35" s="25">
        <f>H18/H9</f>
        <v>1.9293537390295309E-2</v>
      </c>
      <c r="J35" s="25">
        <f t="shared" ref="J35:K35" si="22">J18/J9</f>
        <v>-3.2422062350119955E-2</v>
      </c>
      <c r="K35" s="25">
        <f t="shared" ref="K35:L35" si="23">K18/K9</f>
        <v>-7.3998106658251905E-2</v>
      </c>
      <c r="L35" s="25">
        <f t="shared" ref="L35:M35" si="24">L18/L9</f>
        <v>-0.63737900223380473</v>
      </c>
      <c r="M35" s="25">
        <f>M18/M9</f>
        <v>-4.9690259654672372E-2</v>
      </c>
      <c r="N35" s="25">
        <f t="shared" ref="N35" si="25">N18/N9</f>
        <v>5.6261540132507927E-2</v>
      </c>
      <c r="O35" s="25">
        <f>O18/O9</f>
        <v>-4.1000867087823641E-2</v>
      </c>
      <c r="P35" s="25">
        <f>P18/P9</f>
        <v>0.12720035382574085</v>
      </c>
      <c r="Q35" s="25">
        <f t="shared" ref="Q35:R35" si="26">Q18/Q9</f>
        <v>3.1311971610479127E-2</v>
      </c>
      <c r="R35" s="25">
        <f t="shared" si="26"/>
        <v>4.6568815799584988E-2</v>
      </c>
      <c r="S35" s="25">
        <f t="shared" ref="S35" si="27">S18/S9</f>
        <v>-6.0409385921118344E-2</v>
      </c>
      <c r="T35" s="25">
        <f>T18/T9</f>
        <v>6.5462753950338556E-2</v>
      </c>
      <c r="AA35" s="25">
        <f>AA18/AA9</f>
        <v>-8.5757471294847662E-2</v>
      </c>
      <c r="AB35" s="25">
        <f>AB18/AB9</f>
        <v>4.7960545125321614E-2</v>
      </c>
    </row>
    <row r="36" spans="2:28">
      <c r="B36" s="3" t="s">
        <v>70</v>
      </c>
      <c r="G36" s="25">
        <f t="shared" ref="G36:H36" si="28">G23/G9</f>
        <v>-5.0042511842584743E-2</v>
      </c>
      <c r="H36" s="25">
        <f>H23/H9</f>
        <v>6.6729527816059642E-3</v>
      </c>
      <c r="J36" s="25">
        <f t="shared" ref="J36:K36" si="29">J23/J9</f>
        <v>-0.10033573141486815</v>
      </c>
      <c r="K36" s="25">
        <f t="shared" ref="K36:L36" si="30">K23/K9</f>
        <v>-0.45850426001893357</v>
      </c>
      <c r="L36" s="25">
        <f t="shared" ref="L36:M36" si="31">L23/L9</f>
        <v>-0.58190618019359619</v>
      </c>
      <c r="M36" s="25">
        <f>M23/M9</f>
        <v>-0.15750626070910759</v>
      </c>
      <c r="N36" s="25">
        <f t="shared" ref="N36" si="32">N23/N9</f>
        <v>-2.9868578255674411E-3</v>
      </c>
      <c r="O36" s="25">
        <f>O23/O9</f>
        <v>-0.11148272017837239</v>
      </c>
      <c r="P36" s="25">
        <f>P23/P9</f>
        <v>7.8903140203449823E-2</v>
      </c>
      <c r="Q36" s="25">
        <f t="shared" ref="Q36:R36" si="33">Q23/Q9</f>
        <v>-4.7698570086629734E-2</v>
      </c>
      <c r="R36" s="25">
        <f t="shared" si="33"/>
        <v>2.3053869207714925E-3</v>
      </c>
      <c r="S36" s="25">
        <f t="shared" ref="S36" si="34">S23/S9</f>
        <v>-5.1090031619237815E-2</v>
      </c>
      <c r="T36" s="25">
        <f>T23/T9</f>
        <v>7.2725488271665487E-2</v>
      </c>
      <c r="AA36" s="25">
        <f>AA23/AA9</f>
        <v>-0.1931266739147729</v>
      </c>
      <c r="AB36" s="25">
        <f>AB23/AB9</f>
        <v>-1.0364052225293087E-2</v>
      </c>
    </row>
    <row r="37" spans="2:28">
      <c r="B37" s="3" t="s">
        <v>71</v>
      </c>
      <c r="G37" s="25">
        <f t="shared" ref="G37:H37" si="35">G22/G21</f>
        <v>0.12711864406779658</v>
      </c>
      <c r="H37" s="25">
        <f>H22/H21</f>
        <v>2.4375000000000546</v>
      </c>
      <c r="J37" s="25">
        <f t="shared" ref="J37:K37" si="36">J22/J21</f>
        <v>-1.1633919338159242</v>
      </c>
      <c r="K37" s="25">
        <f t="shared" ref="K37:L37" si="37">K22/K21</f>
        <v>-1.6982358402971207</v>
      </c>
      <c r="L37" s="25">
        <f t="shared" si="37"/>
        <v>0.19887237314197853</v>
      </c>
      <c r="M37" s="25">
        <f>M22/M21</f>
        <v>0.19582772543741597</v>
      </c>
      <c r="N37" s="25">
        <f t="shared" ref="N37" si="38">N22/N21</f>
        <v>1.4824561403508625</v>
      </c>
      <c r="O37" s="25">
        <f>O22/O21</f>
        <v>-1.2373453318335205E-2</v>
      </c>
      <c r="P37" s="25">
        <f>P22/P21</f>
        <v>-6.6985645933014315E-2</v>
      </c>
      <c r="Q37" s="25">
        <f t="shared" ref="Q37:R37" si="39">Q22/Q21</f>
        <v>-0.82800000000000162</v>
      </c>
      <c r="R37" s="25">
        <f t="shared" si="39"/>
        <v>0.94800693240901301</v>
      </c>
      <c r="S37" s="25">
        <f t="shared" ref="S37" si="40">S22/S21</f>
        <v>0.62098765432098757</v>
      </c>
      <c r="T37" s="25">
        <f>T22/T21</f>
        <v>-0.49696969696969745</v>
      </c>
      <c r="AA37" s="25">
        <f>AA22/AA21</f>
        <v>-0.14656801007556672</v>
      </c>
      <c r="AB37" s="25">
        <f>AB22/AB21</f>
        <v>2.5875912408759256</v>
      </c>
    </row>
    <row r="40" spans="2:28">
      <c r="B40" s="33" t="s">
        <v>82</v>
      </c>
    </row>
    <row r="41" spans="2:28" s="2" customFormat="1">
      <c r="B41" s="29" t="s">
        <v>83</v>
      </c>
      <c r="H41" s="2">
        <f t="shared" ref="H41" si="41">H42+H49</f>
        <v>51</v>
      </c>
      <c r="J41" s="2">
        <f t="shared" ref="J41:K41" si="42">J42+J49</f>
        <v>81</v>
      </c>
      <c r="K41" s="2">
        <f t="shared" ref="K41:L41" si="43">K42+K49</f>
        <v>14</v>
      </c>
      <c r="L41" s="2">
        <f t="shared" si="43"/>
        <v>17</v>
      </c>
      <c r="M41" s="2">
        <f t="shared" ref="M41" si="44">M42+M49</f>
        <v>48</v>
      </c>
      <c r="N41" s="2">
        <f t="shared" ref="N41:S41" si="45">N42+N49</f>
        <v>71</v>
      </c>
      <c r="O41" s="2">
        <f t="shared" ref="O41" si="46">O42+O49</f>
        <v>22</v>
      </c>
      <c r="P41" s="2">
        <f t="shared" si="45"/>
        <v>34</v>
      </c>
      <c r="Q41" s="2">
        <f t="shared" si="45"/>
        <v>30</v>
      </c>
      <c r="R41" s="2">
        <f t="shared" si="45"/>
        <v>55</v>
      </c>
      <c r="S41" s="2">
        <f t="shared" si="45"/>
        <v>26</v>
      </c>
      <c r="T41" s="2">
        <f>T42+T49</f>
        <v>32</v>
      </c>
      <c r="AA41" s="2">
        <f>AA42+AA49</f>
        <v>129</v>
      </c>
      <c r="AB41" s="2">
        <f>AB42+AB49</f>
        <v>141</v>
      </c>
    </row>
    <row r="42" spans="2:28" s="40" customFormat="1">
      <c r="B42" s="49" t="s">
        <v>84</v>
      </c>
      <c r="H42" s="40">
        <f>SUM(H43:H47)</f>
        <v>26</v>
      </c>
      <c r="J42" s="40">
        <f t="shared" ref="J42" si="47">SUM(J43:J47)</f>
        <v>35</v>
      </c>
      <c r="K42" s="40">
        <f t="shared" ref="K42:M42" si="48">SUM(K43:K47)</f>
        <v>5</v>
      </c>
      <c r="L42" s="40">
        <f>SUM(L43:L47)</f>
        <v>4</v>
      </c>
      <c r="M42" s="40">
        <f t="shared" si="48"/>
        <v>27</v>
      </c>
      <c r="N42" s="40">
        <f>SUM(N43:N47)</f>
        <v>28</v>
      </c>
      <c r="O42" s="40">
        <f t="shared" ref="O42" si="49">SUM(O43:O47)</f>
        <v>9</v>
      </c>
      <c r="P42" s="40">
        <f>SUM(P43:P47)</f>
        <v>14</v>
      </c>
      <c r="Q42" s="40">
        <f>SUM(Q43:Q47)</f>
        <v>9</v>
      </c>
      <c r="R42" s="40">
        <f>SUM(R43:R47)</f>
        <v>16</v>
      </c>
      <c r="S42" s="40">
        <f>SUM(S43:S47)</f>
        <v>6</v>
      </c>
      <c r="T42" s="40">
        <f>SUM(T43:T47)</f>
        <v>11</v>
      </c>
      <c r="AA42" s="40">
        <f t="shared" ref="AA42:AB42" si="50">AA43+AA46+AA47</f>
        <v>43</v>
      </c>
      <c r="AB42" s="40">
        <f t="shared" si="50"/>
        <v>48</v>
      </c>
    </row>
    <row r="43" spans="2:28" s="39" customFormat="1">
      <c r="B43" s="48" t="s">
        <v>85</v>
      </c>
      <c r="H43" s="39">
        <v>22</v>
      </c>
      <c r="J43" s="39">
        <v>22</v>
      </c>
      <c r="K43" s="39">
        <v>3</v>
      </c>
      <c r="L43" s="39">
        <v>2</v>
      </c>
      <c r="M43" s="39">
        <v>21</v>
      </c>
      <c r="N43" s="39">
        <v>21</v>
      </c>
      <c r="O43" s="39">
        <v>2</v>
      </c>
      <c r="P43" s="39">
        <v>7</v>
      </c>
      <c r="Q43" s="39">
        <v>6</v>
      </c>
      <c r="R43" s="39">
        <v>12</v>
      </c>
      <c r="S43" s="39">
        <v>4</v>
      </c>
      <c r="T43" s="39">
        <v>8</v>
      </c>
      <c r="AA43" s="39">
        <v>32</v>
      </c>
      <c r="AB43" s="39">
        <v>27</v>
      </c>
    </row>
    <row r="44" spans="2:28" s="39" customFormat="1">
      <c r="B44" s="48" t="s">
        <v>190</v>
      </c>
      <c r="H44" s="39">
        <v>1</v>
      </c>
      <c r="J44" s="39">
        <v>2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0</v>
      </c>
      <c r="S44" s="39">
        <v>0</v>
      </c>
      <c r="T44" s="39">
        <v>0</v>
      </c>
      <c r="AA44" s="39">
        <v>1</v>
      </c>
      <c r="AB44" s="39">
        <v>0</v>
      </c>
    </row>
    <row r="45" spans="2:28" s="39" customFormat="1">
      <c r="B45" s="48" t="s">
        <v>195</v>
      </c>
      <c r="H45" s="39">
        <v>2</v>
      </c>
      <c r="J45" s="39">
        <v>1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</row>
    <row r="46" spans="2:28" s="39" customFormat="1">
      <c r="B46" s="48" t="s">
        <v>183</v>
      </c>
      <c r="H46" s="39">
        <v>1</v>
      </c>
      <c r="J46" s="39">
        <v>4</v>
      </c>
      <c r="K46" s="39">
        <v>1</v>
      </c>
      <c r="L46" s="39">
        <v>2</v>
      </c>
      <c r="M46" s="39">
        <v>0</v>
      </c>
      <c r="N46" s="39">
        <v>1</v>
      </c>
      <c r="O46" s="39">
        <v>2</v>
      </c>
      <c r="P46" s="39">
        <v>0</v>
      </c>
      <c r="Q46" s="39">
        <v>0</v>
      </c>
      <c r="R46" s="39">
        <v>0</v>
      </c>
      <c r="S46" s="39">
        <v>0</v>
      </c>
      <c r="T46" s="39">
        <v>0</v>
      </c>
      <c r="AA46" s="39">
        <v>4</v>
      </c>
      <c r="AB46" s="39">
        <v>2</v>
      </c>
    </row>
    <row r="47" spans="2:28" s="39" customFormat="1">
      <c r="B47" s="48" t="s">
        <v>86</v>
      </c>
      <c r="H47" s="39">
        <v>0</v>
      </c>
      <c r="J47" s="39">
        <v>6</v>
      </c>
      <c r="K47" s="39">
        <v>1</v>
      </c>
      <c r="L47" s="39">
        <v>0</v>
      </c>
      <c r="M47" s="39">
        <v>6</v>
      </c>
      <c r="N47" s="39">
        <v>6</v>
      </c>
      <c r="O47" s="39">
        <v>5</v>
      </c>
      <c r="P47" s="39">
        <v>7</v>
      </c>
      <c r="Q47" s="39">
        <v>3</v>
      </c>
      <c r="R47" s="39">
        <v>4</v>
      </c>
      <c r="S47" s="39">
        <v>2</v>
      </c>
      <c r="T47" s="39">
        <v>3</v>
      </c>
      <c r="AA47" s="39">
        <v>7</v>
      </c>
      <c r="AB47" s="39">
        <v>19</v>
      </c>
    </row>
    <row r="48" spans="2:28" s="39" customFormat="1">
      <c r="B48" s="48"/>
    </row>
    <row r="49" spans="2:28" s="40" customFormat="1">
      <c r="B49" s="49" t="s">
        <v>87</v>
      </c>
      <c r="H49" s="40">
        <f>H50+H51+H52</f>
        <v>25</v>
      </c>
      <c r="J49" s="40">
        <f t="shared" ref="J49" si="51">J50+J51+J52</f>
        <v>46</v>
      </c>
      <c r="K49" s="40">
        <f>K50+K51+K52</f>
        <v>9</v>
      </c>
      <c r="L49" s="40">
        <f>L50+L51+L52</f>
        <v>13</v>
      </c>
      <c r="M49" s="40">
        <f t="shared" ref="M49" si="52">M50+M51+M52</f>
        <v>21</v>
      </c>
      <c r="N49" s="40">
        <f>N50+N51+N52</f>
        <v>43</v>
      </c>
      <c r="O49" s="40">
        <f>O50+O51+O52</f>
        <v>13</v>
      </c>
      <c r="P49" s="40">
        <f>P50+P51+P52</f>
        <v>20</v>
      </c>
      <c r="Q49" s="40">
        <f>Q50+Q51+Q52</f>
        <v>21</v>
      </c>
      <c r="R49" s="40">
        <f>R50+R51+R52</f>
        <v>39</v>
      </c>
      <c r="S49" s="40">
        <f>S50+S51+S52</f>
        <v>20</v>
      </c>
      <c r="T49" s="40">
        <f>T50+T51+T52</f>
        <v>21</v>
      </c>
      <c r="AA49" s="40">
        <f>AA50+AA51+AA52</f>
        <v>86</v>
      </c>
      <c r="AB49" s="40">
        <f>AB50+AB51+AB52</f>
        <v>93</v>
      </c>
    </row>
    <row r="50" spans="2:28" s="39" customFormat="1">
      <c r="B50" s="48" t="s">
        <v>88</v>
      </c>
      <c r="H50" s="39">
        <v>19</v>
      </c>
      <c r="J50" s="39">
        <v>20</v>
      </c>
      <c r="K50" s="39">
        <v>5</v>
      </c>
      <c r="L50" s="39">
        <v>9</v>
      </c>
      <c r="M50" s="39">
        <v>19</v>
      </c>
      <c r="N50" s="39">
        <v>23</v>
      </c>
      <c r="O50" s="39">
        <v>10</v>
      </c>
      <c r="P50" s="39">
        <v>12</v>
      </c>
      <c r="Q50" s="39">
        <v>14</v>
      </c>
      <c r="R50" s="39">
        <v>26</v>
      </c>
      <c r="S50" s="39">
        <v>12</v>
      </c>
      <c r="T50" s="39">
        <v>12</v>
      </c>
      <c r="AA50" s="39">
        <v>56</v>
      </c>
      <c r="AB50" s="39">
        <v>62</v>
      </c>
    </row>
    <row r="51" spans="2:28" s="39" customFormat="1">
      <c r="B51" s="48" t="s">
        <v>89</v>
      </c>
      <c r="H51" s="39">
        <v>0</v>
      </c>
      <c r="J51" s="39">
        <v>0</v>
      </c>
      <c r="K51" s="39">
        <v>0</v>
      </c>
      <c r="L51" s="39">
        <v>0</v>
      </c>
      <c r="M51" s="39">
        <v>0</v>
      </c>
      <c r="N51" s="39">
        <v>20</v>
      </c>
      <c r="O51" s="39">
        <v>0</v>
      </c>
      <c r="P51" s="39">
        <v>8</v>
      </c>
      <c r="Q51" s="39">
        <v>0</v>
      </c>
      <c r="R51" s="39">
        <v>13</v>
      </c>
      <c r="S51" s="39">
        <v>8</v>
      </c>
      <c r="T51" s="39">
        <v>9</v>
      </c>
      <c r="AA51" s="39">
        <v>30</v>
      </c>
      <c r="AB51" s="39">
        <v>31</v>
      </c>
    </row>
    <row r="52" spans="2:28" s="39" customFormat="1">
      <c r="B52" s="48" t="s">
        <v>184</v>
      </c>
      <c r="H52" s="39">
        <v>6</v>
      </c>
      <c r="J52" s="39">
        <v>26</v>
      </c>
      <c r="K52" s="39">
        <v>4</v>
      </c>
      <c r="L52" s="39">
        <v>4</v>
      </c>
      <c r="M52" s="39">
        <v>2</v>
      </c>
      <c r="N52" s="39">
        <v>0</v>
      </c>
      <c r="O52" s="39">
        <v>3</v>
      </c>
      <c r="P52" s="39">
        <v>0</v>
      </c>
      <c r="Q52" s="39">
        <v>7</v>
      </c>
      <c r="R52" s="39">
        <v>0</v>
      </c>
      <c r="S52" s="39">
        <v>0</v>
      </c>
      <c r="T52" s="39">
        <v>0</v>
      </c>
      <c r="AA52" s="39">
        <v>0</v>
      </c>
      <c r="AB52" s="39">
        <v>0</v>
      </c>
    </row>
    <row r="54" spans="2:28">
      <c r="B54" s="33" t="s">
        <v>74</v>
      </c>
    </row>
    <row r="55" spans="2:28" s="2" customFormat="1">
      <c r="B55" s="2" t="s">
        <v>6</v>
      </c>
      <c r="J55" s="26">
        <v>2307.6999999999998</v>
      </c>
      <c r="K55" s="26">
        <v>2394.4</v>
      </c>
      <c r="L55" s="26">
        <v>1872.8</v>
      </c>
      <c r="M55" s="26">
        <v>1596.8</v>
      </c>
      <c r="N55" s="26">
        <v>1883.1</v>
      </c>
      <c r="O55" s="26">
        <v>1123.2</v>
      </c>
      <c r="P55" s="26">
        <v>1351.2</v>
      </c>
      <c r="Q55" s="26">
        <v>1596.8</v>
      </c>
      <c r="R55" s="26">
        <v>1818.3</v>
      </c>
      <c r="S55" s="26">
        <v>1129.8</v>
      </c>
      <c r="T55" s="26">
        <v>1041.3</v>
      </c>
      <c r="AA55" s="26">
        <f>N55</f>
        <v>1883.1</v>
      </c>
      <c r="AB55" s="26">
        <f>R55</f>
        <v>1818.3</v>
      </c>
    </row>
    <row r="56" spans="2:28" s="2" customFormat="1">
      <c r="B56" s="2" t="s">
        <v>90</v>
      </c>
      <c r="J56" s="26">
        <v>410.9</v>
      </c>
      <c r="K56" s="26">
        <v>60.1</v>
      </c>
      <c r="L56" s="26">
        <v>125.7</v>
      </c>
      <c r="M56" s="26">
        <v>855.3</v>
      </c>
      <c r="N56" s="26">
        <v>817.5</v>
      </c>
      <c r="O56" s="26">
        <v>1288.4000000000001</v>
      </c>
      <c r="P56" s="26">
        <v>1092.8</v>
      </c>
      <c r="Q56" s="26">
        <v>855.3</v>
      </c>
      <c r="R56" s="26">
        <v>750.8</v>
      </c>
      <c r="S56" s="26">
        <v>802.9</v>
      </c>
      <c r="T56" s="26">
        <v>753.8</v>
      </c>
      <c r="AA56" s="26">
        <f>N56</f>
        <v>817.5</v>
      </c>
      <c r="AB56" s="26">
        <f>R56</f>
        <v>750.8</v>
      </c>
    </row>
    <row r="57" spans="2:28">
      <c r="B57" s="3" t="s">
        <v>91</v>
      </c>
      <c r="J57" s="27">
        <v>294.2</v>
      </c>
      <c r="K57" s="27">
        <v>272.39999999999998</v>
      </c>
      <c r="L57" s="27">
        <v>230.9</v>
      </c>
      <c r="M57" s="27">
        <v>203.1</v>
      </c>
      <c r="N57" s="27">
        <v>203.4</v>
      </c>
      <c r="O57" s="27">
        <v>190.2</v>
      </c>
      <c r="P57" s="27">
        <v>198.8</v>
      </c>
      <c r="Q57" s="27">
        <v>203.1</v>
      </c>
      <c r="R57" s="27">
        <v>189</v>
      </c>
      <c r="S57" s="27">
        <v>197</v>
      </c>
      <c r="T57" s="27">
        <v>240.4</v>
      </c>
      <c r="AA57" s="27">
        <f t="shared" ref="AA57:AA61" si="53">N57</f>
        <v>203.4</v>
      </c>
      <c r="AB57" s="27">
        <f>R57</f>
        <v>189</v>
      </c>
    </row>
    <row r="58" spans="2:28">
      <c r="B58" s="3" t="s">
        <v>92</v>
      </c>
      <c r="J58" s="27">
        <v>1.4</v>
      </c>
      <c r="K58" s="27">
        <v>0.7</v>
      </c>
      <c r="L58" s="27">
        <v>1</v>
      </c>
      <c r="M58" s="27">
        <v>0.5</v>
      </c>
      <c r="N58" s="27">
        <v>8.3000000000000007</v>
      </c>
      <c r="O58" s="27">
        <v>1.6</v>
      </c>
      <c r="P58" s="27">
        <v>4.3</v>
      </c>
      <c r="Q58" s="27">
        <v>0.5</v>
      </c>
      <c r="R58" s="27">
        <v>0.1</v>
      </c>
      <c r="S58" s="27">
        <v>9.6999999999999993</v>
      </c>
      <c r="T58" s="27">
        <v>2.5</v>
      </c>
      <c r="AA58" s="27">
        <f t="shared" si="53"/>
        <v>8.3000000000000007</v>
      </c>
      <c r="AB58" s="27">
        <f t="shared" ref="AB58:AB80" si="54">R58</f>
        <v>0.1</v>
      </c>
    </row>
    <row r="59" spans="2:28">
      <c r="B59" s="3" t="s">
        <v>93</v>
      </c>
      <c r="J59" s="27">
        <v>1.5</v>
      </c>
      <c r="K59" s="27">
        <v>1.1000000000000001</v>
      </c>
      <c r="L59" s="27">
        <v>1</v>
      </c>
      <c r="M59" s="27">
        <v>7.9</v>
      </c>
      <c r="N59" s="27">
        <v>8.5</v>
      </c>
      <c r="O59" s="27">
        <v>6.6</v>
      </c>
      <c r="P59" s="27">
        <v>7.4</v>
      </c>
      <c r="Q59" s="27">
        <v>7.9</v>
      </c>
      <c r="R59" s="27">
        <v>9.6</v>
      </c>
      <c r="S59" s="27">
        <v>9.8000000000000007</v>
      </c>
      <c r="T59" s="27">
        <v>5.8</v>
      </c>
      <c r="AA59" s="27">
        <f t="shared" si="53"/>
        <v>8.5</v>
      </c>
      <c r="AB59" s="27">
        <f t="shared" si="54"/>
        <v>9.6</v>
      </c>
    </row>
    <row r="60" spans="2:28">
      <c r="B60" s="3" t="s">
        <v>196</v>
      </c>
      <c r="J60" s="27">
        <v>4</v>
      </c>
      <c r="K60" s="27">
        <v>4</v>
      </c>
      <c r="L60" s="27">
        <v>4.0999999999999996</v>
      </c>
      <c r="M60" s="27">
        <v>0</v>
      </c>
      <c r="N60" s="27">
        <v>0</v>
      </c>
      <c r="O60" s="27">
        <v>4.2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AA60" s="27">
        <f t="shared" si="53"/>
        <v>0</v>
      </c>
      <c r="AB60" s="27">
        <f>R60</f>
        <v>0</v>
      </c>
    </row>
    <row r="61" spans="2:28">
      <c r="B61" s="3" t="s">
        <v>94</v>
      </c>
      <c r="J61" s="27">
        <v>495.7</v>
      </c>
      <c r="K61" s="27">
        <v>469.5</v>
      </c>
      <c r="L61" s="27">
        <v>402.8</v>
      </c>
      <c r="M61" s="27">
        <v>618.79999999999995</v>
      </c>
      <c r="N61" s="27">
        <v>461.8</v>
      </c>
      <c r="O61" s="27">
        <v>517.1</v>
      </c>
      <c r="P61" s="27">
        <v>630.70000000000005</v>
      </c>
      <c r="Q61" s="27">
        <v>618.79999999999995</v>
      </c>
      <c r="R61" s="27">
        <v>582.29999999999995</v>
      </c>
      <c r="S61" s="27">
        <v>615.5</v>
      </c>
      <c r="T61" s="27">
        <v>620</v>
      </c>
      <c r="AA61" s="27">
        <f t="shared" si="53"/>
        <v>461.8</v>
      </c>
      <c r="AB61" s="27">
        <f t="shared" si="54"/>
        <v>582.29999999999995</v>
      </c>
    </row>
    <row r="62" spans="2:28" s="2" customFormat="1">
      <c r="B62" s="2" t="s">
        <v>95</v>
      </c>
      <c r="J62" s="26">
        <v>2384</v>
      </c>
      <c r="K62" s="26">
        <v>2925.3</v>
      </c>
      <c r="L62" s="26">
        <v>3128.8</v>
      </c>
      <c r="M62" s="26">
        <v>2305</v>
      </c>
      <c r="N62" s="26">
        <v>2437.9</v>
      </c>
      <c r="O62" s="26">
        <v>2483.3000000000002</v>
      </c>
      <c r="P62" s="26">
        <v>2315</v>
      </c>
      <c r="Q62" s="26">
        <v>2305</v>
      </c>
      <c r="R62" s="26">
        <v>1986</v>
      </c>
      <c r="S62" s="26">
        <v>2222.8000000000002</v>
      </c>
      <c r="T62" s="26">
        <v>2392.9</v>
      </c>
      <c r="AA62" s="26">
        <f>N62</f>
        <v>2437.9</v>
      </c>
      <c r="AB62" s="26">
        <f>R62</f>
        <v>1986</v>
      </c>
    </row>
    <row r="63" spans="2:28">
      <c r="B63" s="3" t="s">
        <v>63</v>
      </c>
      <c r="J63" s="27">
        <v>92.6</v>
      </c>
      <c r="K63" s="27">
        <v>96.9</v>
      </c>
      <c r="L63" s="27">
        <v>95.1</v>
      </c>
      <c r="M63" s="27">
        <v>128.19999999999999</v>
      </c>
      <c r="N63" s="27">
        <v>114.1</v>
      </c>
      <c r="O63" s="27">
        <v>108.8</v>
      </c>
      <c r="P63" s="27">
        <v>134.69999999999999</v>
      </c>
      <c r="Q63" s="27">
        <v>128.19999999999999</v>
      </c>
      <c r="R63" s="27">
        <v>114.5</v>
      </c>
      <c r="S63" s="27">
        <v>105</v>
      </c>
      <c r="T63" s="27">
        <v>101.9</v>
      </c>
      <c r="AA63" s="27">
        <f t="shared" ref="AA63:AA66" si="55">N63</f>
        <v>114.1</v>
      </c>
      <c r="AB63" s="27">
        <f t="shared" si="54"/>
        <v>114.5</v>
      </c>
    </row>
    <row r="64" spans="2:28">
      <c r="B64" s="3" t="s">
        <v>185</v>
      </c>
      <c r="J64" s="27">
        <v>0.2</v>
      </c>
      <c r="K64" s="27">
        <v>0.2</v>
      </c>
      <c r="L64" s="27">
        <v>0.2</v>
      </c>
      <c r="M64" s="27">
        <v>101.9</v>
      </c>
      <c r="N64" s="27">
        <v>0.2</v>
      </c>
      <c r="O64" s="27">
        <v>0.2</v>
      </c>
      <c r="P64" s="27">
        <v>0.2</v>
      </c>
      <c r="Q64" s="27">
        <v>101.9</v>
      </c>
      <c r="R64" s="3">
        <v>0.6</v>
      </c>
      <c r="S64" s="27">
        <v>0</v>
      </c>
      <c r="T64" s="27">
        <v>0</v>
      </c>
      <c r="AA64" s="27">
        <f t="shared" si="55"/>
        <v>0.2</v>
      </c>
      <c r="AB64" s="27">
        <f t="shared" si="54"/>
        <v>0.6</v>
      </c>
    </row>
    <row r="65" spans="2:28">
      <c r="B65" s="3" t="s">
        <v>96</v>
      </c>
      <c r="J65" s="27">
        <v>199.4</v>
      </c>
      <c r="K65" s="27">
        <v>217.6</v>
      </c>
      <c r="L65" s="27">
        <v>219</v>
      </c>
      <c r="M65" s="27">
        <v>202.3</v>
      </c>
      <c r="N65" s="27">
        <v>180.9</v>
      </c>
      <c r="O65" s="27">
        <v>179.4</v>
      </c>
      <c r="P65" s="27">
        <v>194.2</v>
      </c>
      <c r="Q65" s="27">
        <v>202.3</v>
      </c>
      <c r="R65" s="3">
        <v>193.7</v>
      </c>
      <c r="S65" s="27">
        <v>217</v>
      </c>
      <c r="T65" s="27">
        <v>209.3</v>
      </c>
      <c r="AA65" s="27">
        <f t="shared" si="55"/>
        <v>180.9</v>
      </c>
      <c r="AB65" s="27">
        <f t="shared" si="54"/>
        <v>193.7</v>
      </c>
    </row>
    <row r="66" spans="2:28">
      <c r="B66" s="3" t="s">
        <v>97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3">
        <v>230.9</v>
      </c>
      <c r="S66" s="27">
        <v>227.1</v>
      </c>
      <c r="T66" s="27">
        <v>0</v>
      </c>
      <c r="AA66" s="27">
        <f t="shared" si="55"/>
        <v>0</v>
      </c>
      <c r="AB66" s="27">
        <f t="shared" si="54"/>
        <v>230.9</v>
      </c>
    </row>
    <row r="67" spans="2:28">
      <c r="B67" s="3" t="s">
        <v>104</v>
      </c>
      <c r="J67" s="27">
        <f>SUM(J55:J66)</f>
        <v>6191.5999999999995</v>
      </c>
      <c r="K67" s="27">
        <f>SUM(K55:K66)</f>
        <v>6442.2</v>
      </c>
      <c r="L67" s="27">
        <f>SUM(L55:L66)</f>
        <v>6081.4000000000005</v>
      </c>
      <c r="M67" s="27">
        <f>SUM(M55:M66)</f>
        <v>6019.7999999999993</v>
      </c>
      <c r="N67" s="27">
        <f>SUM(N55:N66)</f>
        <v>6115.7</v>
      </c>
      <c r="O67" s="27">
        <f>SUM(O55:O66)</f>
        <v>5903</v>
      </c>
      <c r="P67" s="27">
        <f>SUM(P55:P66)</f>
        <v>5929.3</v>
      </c>
      <c r="Q67" s="27">
        <f>SUM(Q55:Q66)</f>
        <v>6019.7999999999993</v>
      </c>
      <c r="R67" s="27">
        <f>SUM(R55:R66)</f>
        <v>5875.7999999999993</v>
      </c>
      <c r="S67" s="27">
        <f>SUM(S55:S66)</f>
        <v>5536.6</v>
      </c>
      <c r="T67" s="27">
        <f>SUM(T55:T66)</f>
        <v>5367.9000000000005</v>
      </c>
      <c r="AA67" s="27">
        <f>SUM(AA55:AA66)</f>
        <v>6115.7</v>
      </c>
      <c r="AB67" s="27">
        <f>SUM(AB55:AB66)</f>
        <v>5875.7999999999993</v>
      </c>
    </row>
    <row r="68" spans="2:28" s="2" customFormat="1">
      <c r="B68" s="2" t="s">
        <v>90</v>
      </c>
      <c r="J68" s="26">
        <v>61.3</v>
      </c>
      <c r="K68" s="26">
        <v>46.1</v>
      </c>
      <c r="L68" s="26">
        <v>0</v>
      </c>
      <c r="M68" s="26">
        <v>51.6</v>
      </c>
      <c r="N68" s="26">
        <v>51.7</v>
      </c>
      <c r="O68" s="26">
        <v>51.7</v>
      </c>
      <c r="P68" s="26">
        <v>47.3</v>
      </c>
      <c r="Q68" s="26">
        <v>51.6</v>
      </c>
      <c r="R68" s="26">
        <v>65.599999999999994</v>
      </c>
      <c r="S68" s="26">
        <v>169.9</v>
      </c>
      <c r="T68" s="26">
        <v>169.9</v>
      </c>
      <c r="AA68" s="26">
        <f>N68</f>
        <v>51.7</v>
      </c>
      <c r="AB68" s="26">
        <f>R68</f>
        <v>65.599999999999994</v>
      </c>
    </row>
    <row r="69" spans="2:28">
      <c r="B69" s="3" t="s">
        <v>94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0.1</v>
      </c>
      <c r="Q69" s="27">
        <v>0</v>
      </c>
      <c r="R69" s="27">
        <v>0</v>
      </c>
      <c r="S69" s="27">
        <v>1.6</v>
      </c>
      <c r="T69" s="27">
        <v>1.5</v>
      </c>
      <c r="AA69" s="27">
        <f t="shared" ref="AA69:AA79" si="56">N69</f>
        <v>0</v>
      </c>
      <c r="AB69" s="27">
        <f t="shared" si="54"/>
        <v>0</v>
      </c>
    </row>
    <row r="70" spans="2:28" s="2" customFormat="1">
      <c r="B70" s="2" t="s">
        <v>92</v>
      </c>
      <c r="J70" s="26">
        <v>0.7</v>
      </c>
      <c r="K70" s="26">
        <v>0.5</v>
      </c>
      <c r="L70" s="26">
        <v>0.4</v>
      </c>
      <c r="M70" s="26">
        <v>0</v>
      </c>
      <c r="N70" s="26">
        <v>1.3</v>
      </c>
      <c r="O70" s="26">
        <v>0.1</v>
      </c>
      <c r="P70" s="26">
        <v>23</v>
      </c>
      <c r="Q70" s="26">
        <v>0</v>
      </c>
      <c r="R70" s="26">
        <v>0</v>
      </c>
      <c r="S70" s="26">
        <v>1.6</v>
      </c>
      <c r="T70" s="26">
        <v>3.2</v>
      </c>
      <c r="AA70" s="26">
        <f>N70</f>
        <v>1.3</v>
      </c>
      <c r="AB70" s="26">
        <f>R70</f>
        <v>0</v>
      </c>
    </row>
    <row r="71" spans="2:28">
      <c r="B71" s="3" t="s">
        <v>196</v>
      </c>
      <c r="J71" s="27">
        <v>13.6</v>
      </c>
      <c r="K71" s="27">
        <v>12.4</v>
      </c>
      <c r="L71" s="27">
        <v>11.7</v>
      </c>
      <c r="M71" s="27">
        <v>0</v>
      </c>
      <c r="N71" s="27">
        <v>0</v>
      </c>
      <c r="O71" s="27">
        <v>8.4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AA71" s="27">
        <f>N71</f>
        <v>0</v>
      </c>
      <c r="AB71" s="27">
        <f>R71</f>
        <v>0</v>
      </c>
    </row>
    <row r="72" spans="2:28">
      <c r="B72" s="3" t="s">
        <v>185</v>
      </c>
      <c r="J72" s="27">
        <v>0.8</v>
      </c>
      <c r="K72" s="27">
        <v>0.9</v>
      </c>
      <c r="L72" s="27">
        <v>1.2</v>
      </c>
      <c r="M72" s="27">
        <v>2.4</v>
      </c>
      <c r="N72" s="27">
        <v>1.5</v>
      </c>
      <c r="O72" s="27">
        <v>16.600000000000001</v>
      </c>
      <c r="P72" s="27">
        <v>0</v>
      </c>
      <c r="Q72" s="27">
        <v>2.4</v>
      </c>
      <c r="R72" s="27">
        <v>2.4</v>
      </c>
      <c r="S72" s="27">
        <v>0</v>
      </c>
      <c r="T72" s="27">
        <v>0</v>
      </c>
      <c r="AA72" s="27">
        <f t="shared" si="56"/>
        <v>1.5</v>
      </c>
      <c r="AB72" s="27">
        <f t="shared" si="54"/>
        <v>2.4</v>
      </c>
    </row>
    <row r="73" spans="2:28">
      <c r="B73" s="3" t="s">
        <v>93</v>
      </c>
      <c r="J73" s="27">
        <v>9.1999999999999993</v>
      </c>
      <c r="K73" s="27">
        <v>6.8</v>
      </c>
      <c r="L73" s="27">
        <v>6.6</v>
      </c>
      <c r="M73" s="27">
        <v>25.4</v>
      </c>
      <c r="N73" s="27">
        <v>21.4</v>
      </c>
      <c r="O73" s="27">
        <v>21.5</v>
      </c>
      <c r="P73" s="27">
        <v>42.1</v>
      </c>
      <c r="Q73" s="27">
        <v>25.4</v>
      </c>
      <c r="R73" s="27">
        <v>22.4</v>
      </c>
      <c r="S73" s="27">
        <v>23.4</v>
      </c>
      <c r="T73" s="27">
        <v>14.5</v>
      </c>
      <c r="AA73" s="27">
        <f t="shared" si="56"/>
        <v>21.4</v>
      </c>
      <c r="AB73" s="27">
        <f t="shared" si="54"/>
        <v>22.4</v>
      </c>
    </row>
    <row r="74" spans="2:28">
      <c r="B74" s="3" t="s">
        <v>91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0.9</v>
      </c>
      <c r="AA74" s="27">
        <f t="shared" si="56"/>
        <v>0</v>
      </c>
      <c r="AB74" s="27">
        <f t="shared" si="54"/>
        <v>0</v>
      </c>
    </row>
    <row r="75" spans="2:28">
      <c r="B75" s="3" t="s">
        <v>99</v>
      </c>
      <c r="J75" s="27">
        <v>35</v>
      </c>
      <c r="K75" s="27">
        <v>93.6</v>
      </c>
      <c r="L75" s="27">
        <v>160.30000000000001</v>
      </c>
      <c r="M75" s="27">
        <v>77</v>
      </c>
      <c r="N75" s="27">
        <v>104.6</v>
      </c>
      <c r="O75" s="27">
        <v>124.4</v>
      </c>
      <c r="P75" s="27">
        <v>99.9</v>
      </c>
      <c r="Q75" s="27">
        <v>77</v>
      </c>
      <c r="R75" s="27">
        <v>97.6</v>
      </c>
      <c r="S75" s="27">
        <v>22.8</v>
      </c>
      <c r="T75" s="27">
        <v>23.3</v>
      </c>
      <c r="AA75" s="27">
        <f t="shared" si="56"/>
        <v>104.6</v>
      </c>
      <c r="AB75" s="27">
        <f t="shared" si="54"/>
        <v>97.6</v>
      </c>
    </row>
    <row r="76" spans="2:28">
      <c r="B76" s="3" t="s">
        <v>96</v>
      </c>
      <c r="J76" s="27">
        <v>93.9</v>
      </c>
      <c r="K76" s="27">
        <v>76</v>
      </c>
      <c r="L76" s="27">
        <v>77.2</v>
      </c>
      <c r="M76" s="27">
        <v>121.2</v>
      </c>
      <c r="N76" s="27">
        <v>120.7</v>
      </c>
      <c r="O76" s="27">
        <v>103.9</v>
      </c>
      <c r="P76" s="27">
        <v>126.9</v>
      </c>
      <c r="Q76" s="27">
        <v>121.2</v>
      </c>
      <c r="R76" s="27">
        <v>125.6</v>
      </c>
      <c r="S76" s="27">
        <v>142.9</v>
      </c>
      <c r="T76" s="27">
        <v>165</v>
      </c>
      <c r="AA76" s="27">
        <f t="shared" si="56"/>
        <v>120.7</v>
      </c>
      <c r="AB76" s="27">
        <f t="shared" si="54"/>
        <v>125.6</v>
      </c>
    </row>
    <row r="77" spans="2:28">
      <c r="B77" s="3" t="s">
        <v>100</v>
      </c>
      <c r="J77" s="27">
        <v>8.1</v>
      </c>
      <c r="K77" s="27">
        <v>8.4</v>
      </c>
      <c r="L77" s="27">
        <v>8.8000000000000007</v>
      </c>
      <c r="M77" s="27">
        <v>6.6</v>
      </c>
      <c r="N77" s="27">
        <v>5.2</v>
      </c>
      <c r="O77" s="27">
        <v>5.4</v>
      </c>
      <c r="P77" s="27">
        <v>6.1</v>
      </c>
      <c r="Q77" s="27">
        <v>6.6</v>
      </c>
      <c r="R77" s="27">
        <v>4.4000000000000004</v>
      </c>
      <c r="S77" s="27">
        <v>6.9</v>
      </c>
      <c r="T77" s="27">
        <v>9.3000000000000007</v>
      </c>
      <c r="AA77" s="27">
        <f t="shared" si="56"/>
        <v>5.2</v>
      </c>
      <c r="AB77" s="27">
        <f t="shared" si="54"/>
        <v>4.4000000000000004</v>
      </c>
    </row>
    <row r="78" spans="2:28">
      <c r="B78" s="3" t="s">
        <v>101</v>
      </c>
      <c r="J78" s="27">
        <v>2058.6</v>
      </c>
      <c r="K78" s="27">
        <v>2035.5</v>
      </c>
      <c r="L78" s="27">
        <v>1943.7</v>
      </c>
      <c r="M78" s="27">
        <v>1902</v>
      </c>
      <c r="N78" s="27">
        <v>1956</v>
      </c>
      <c r="O78" s="27">
        <v>1934.3</v>
      </c>
      <c r="P78" s="27">
        <v>1913.1</v>
      </c>
      <c r="Q78" s="27">
        <v>1902</v>
      </c>
      <c r="R78" s="27">
        <v>1687.6</v>
      </c>
      <c r="S78" s="27">
        <v>1679.3</v>
      </c>
      <c r="T78" s="27">
        <v>1652.5</v>
      </c>
      <c r="AA78" s="27">
        <f t="shared" si="56"/>
        <v>1956</v>
      </c>
      <c r="AB78" s="27">
        <f t="shared" si="54"/>
        <v>1687.6</v>
      </c>
    </row>
    <row r="79" spans="2:28">
      <c r="B79" s="3" t="s">
        <v>102</v>
      </c>
      <c r="J79" s="27">
        <v>2051.6999999999998</v>
      </c>
      <c r="K79" s="27">
        <v>2070.1</v>
      </c>
      <c r="L79" s="27">
        <v>1972.4</v>
      </c>
      <c r="M79" s="27">
        <v>2115.9</v>
      </c>
      <c r="N79" s="27">
        <v>2075.6</v>
      </c>
      <c r="O79" s="27">
        <v>2079.3000000000002</v>
      </c>
      <c r="P79" s="27">
        <v>2097.6999999999998</v>
      </c>
      <c r="Q79" s="27">
        <v>2115.9</v>
      </c>
      <c r="R79" s="27">
        <v>2213.4</v>
      </c>
      <c r="S79" s="27">
        <v>2227.5</v>
      </c>
      <c r="T79" s="27">
        <v>2231.3000000000002</v>
      </c>
      <c r="AA79" s="27">
        <f t="shared" si="56"/>
        <v>2075.6</v>
      </c>
      <c r="AB79" s="27">
        <f t="shared" si="54"/>
        <v>2213.4</v>
      </c>
    </row>
    <row r="80" spans="2:28">
      <c r="B80" s="3" t="s">
        <v>103</v>
      </c>
      <c r="J80" s="27">
        <v>48</v>
      </c>
      <c r="K80" s="27">
        <v>63.6</v>
      </c>
      <c r="L80" s="27">
        <v>61.7</v>
      </c>
      <c r="M80" s="27">
        <v>60.8</v>
      </c>
      <c r="N80" s="27">
        <v>62.3</v>
      </c>
      <c r="O80" s="27">
        <v>59.5</v>
      </c>
      <c r="P80" s="27">
        <v>55.8</v>
      </c>
      <c r="Q80" s="27">
        <v>60.8</v>
      </c>
      <c r="R80" s="27">
        <v>60.2</v>
      </c>
      <c r="S80" s="27">
        <v>55.9</v>
      </c>
      <c r="T80" s="27">
        <v>59.5</v>
      </c>
      <c r="AA80" s="27">
        <f>N80</f>
        <v>62.3</v>
      </c>
      <c r="AB80" s="27">
        <f t="shared" si="54"/>
        <v>60.2</v>
      </c>
    </row>
    <row r="81" spans="2:28">
      <c r="B81" s="3" t="s">
        <v>98</v>
      </c>
      <c r="J81" s="27">
        <f>SUM(J68:J80)+J67</f>
        <v>10572.5</v>
      </c>
      <c r="K81" s="27">
        <f>SUM(K68:K80)+K67</f>
        <v>10856.099999999999</v>
      </c>
      <c r="L81" s="27">
        <f>SUM(L68:L80)+L67</f>
        <v>10325.400000000001</v>
      </c>
      <c r="M81" s="27">
        <f>SUM(M68:M80)+M67</f>
        <v>10382.700000000001</v>
      </c>
      <c r="N81" s="27">
        <f>SUM(N68:N80)+N67</f>
        <v>10516</v>
      </c>
      <c r="O81" s="27">
        <f>SUM(O68:O80)+O67</f>
        <v>10308.1</v>
      </c>
      <c r="P81" s="27">
        <f>SUM(P68:P80)+P67</f>
        <v>10341.299999999999</v>
      </c>
      <c r="Q81" s="27">
        <f>SUM(Q68:Q80)+Q67</f>
        <v>10382.700000000001</v>
      </c>
      <c r="R81" s="27">
        <f>SUM(R68:R80)+R67</f>
        <v>10155</v>
      </c>
      <c r="S81" s="27">
        <f>SUM(S68:S80)+S67</f>
        <v>9868.4</v>
      </c>
      <c r="T81" s="27">
        <f>SUM(T68:T80)+T67</f>
        <v>9698.7999999999993</v>
      </c>
      <c r="AA81" s="27">
        <f>SUM(AA68:AA80)+AA67</f>
        <v>10516</v>
      </c>
      <c r="AB81" s="27">
        <f>SUM(AB68:AB80)+AB67</f>
        <v>10155</v>
      </c>
    </row>
    <row r="82" spans="2:28">
      <c r="L82" s="27"/>
      <c r="P82" s="27"/>
      <c r="Q82" s="27"/>
      <c r="R82" s="27"/>
      <c r="S82" s="27"/>
      <c r="T82" s="27"/>
    </row>
    <row r="83" spans="2:28">
      <c r="B83" s="3" t="s">
        <v>105</v>
      </c>
      <c r="J83" s="27">
        <v>832.7</v>
      </c>
      <c r="K83" s="27">
        <v>860.8</v>
      </c>
      <c r="L83" s="27">
        <v>787.1</v>
      </c>
      <c r="M83" s="27">
        <v>548.79999999999995</v>
      </c>
      <c r="N83" s="27">
        <v>502.3</v>
      </c>
      <c r="O83" s="27">
        <v>524.4</v>
      </c>
      <c r="P83" s="27">
        <v>515.4</v>
      </c>
      <c r="Q83" s="27">
        <v>548.79999999999995</v>
      </c>
      <c r="R83" s="27">
        <v>495.2</v>
      </c>
      <c r="S83" s="27">
        <v>562.70000000000005</v>
      </c>
      <c r="T83" s="27">
        <v>727.4</v>
      </c>
      <c r="AA83" s="27">
        <f>N83</f>
        <v>502.3</v>
      </c>
      <c r="AB83" s="27">
        <f>R83</f>
        <v>495.2</v>
      </c>
    </row>
    <row r="84" spans="2:28">
      <c r="B84" s="3" t="s">
        <v>106</v>
      </c>
      <c r="J84" s="27">
        <v>0</v>
      </c>
      <c r="K84" s="27">
        <v>0</v>
      </c>
      <c r="L84" s="3">
        <v>0</v>
      </c>
      <c r="M84" s="27">
        <v>6.5</v>
      </c>
      <c r="N84" s="27">
        <v>0</v>
      </c>
      <c r="O84" s="27">
        <v>15.9</v>
      </c>
      <c r="P84" s="27">
        <v>2</v>
      </c>
      <c r="Q84" s="27">
        <v>6.5</v>
      </c>
      <c r="R84" s="27">
        <v>14.8</v>
      </c>
      <c r="S84" s="27">
        <v>14.1</v>
      </c>
      <c r="T84" s="27">
        <v>12.3</v>
      </c>
      <c r="AA84" s="27">
        <f t="shared" ref="AA84:AA97" si="57">N84</f>
        <v>0</v>
      </c>
      <c r="AB84" s="27">
        <f t="shared" ref="AB84:AB97" si="58">R84</f>
        <v>14.8</v>
      </c>
    </row>
    <row r="85" spans="2:28">
      <c r="B85" s="3" t="s">
        <v>107</v>
      </c>
      <c r="J85" s="27">
        <v>8</v>
      </c>
      <c r="K85" s="27">
        <v>9.4</v>
      </c>
      <c r="L85" s="27">
        <v>9.6</v>
      </c>
      <c r="M85" s="27">
        <v>11.2</v>
      </c>
      <c r="N85" s="27">
        <v>11.4</v>
      </c>
      <c r="O85" s="27">
        <v>11.4</v>
      </c>
      <c r="P85" s="27">
        <v>10.8</v>
      </c>
      <c r="Q85" s="27">
        <v>11.2</v>
      </c>
      <c r="R85" s="27">
        <v>11.5</v>
      </c>
      <c r="S85" s="27">
        <v>11</v>
      </c>
      <c r="T85" s="27">
        <v>11.3</v>
      </c>
      <c r="AA85" s="27">
        <f t="shared" si="57"/>
        <v>11.4</v>
      </c>
      <c r="AB85" s="27">
        <f t="shared" si="58"/>
        <v>11.5</v>
      </c>
    </row>
    <row r="86" spans="2:28" s="2" customFormat="1">
      <c r="B86" s="2" t="s">
        <v>116</v>
      </c>
      <c r="J86" s="26">
        <v>215</v>
      </c>
      <c r="K86" s="26">
        <v>663</v>
      </c>
      <c r="L86" s="26">
        <v>471.2</v>
      </c>
      <c r="M86" s="26">
        <v>783.8</v>
      </c>
      <c r="N86" s="26">
        <v>375.5</v>
      </c>
      <c r="O86" s="26">
        <v>357.2</v>
      </c>
      <c r="P86" s="26">
        <v>808.6</v>
      </c>
      <c r="Q86" s="26">
        <v>783.8</v>
      </c>
      <c r="R86" s="26">
        <v>574.20000000000005</v>
      </c>
      <c r="S86" s="26">
        <v>326.8</v>
      </c>
      <c r="T86" s="26">
        <v>70.2</v>
      </c>
      <c r="AA86" s="26">
        <f>N86</f>
        <v>375.5</v>
      </c>
      <c r="AB86" s="26">
        <f>R86</f>
        <v>574.20000000000005</v>
      </c>
    </row>
    <row r="87" spans="2:28" s="2" customFormat="1">
      <c r="B87" s="2" t="s">
        <v>197</v>
      </c>
      <c r="J87" s="26">
        <v>4</v>
      </c>
      <c r="K87" s="26">
        <v>4</v>
      </c>
      <c r="L87" s="26">
        <v>4.0999999999999996</v>
      </c>
      <c r="M87" s="26">
        <v>0</v>
      </c>
      <c r="N87" s="26">
        <v>0</v>
      </c>
      <c r="O87" s="26">
        <v>4.2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AA87" s="26">
        <f>N87</f>
        <v>0</v>
      </c>
      <c r="AB87" s="26">
        <f>R87</f>
        <v>0</v>
      </c>
    </row>
    <row r="88" spans="2:28">
      <c r="B88" s="3" t="s">
        <v>108</v>
      </c>
      <c r="J88" s="27">
        <v>289.8</v>
      </c>
      <c r="K88" s="27">
        <v>250.4</v>
      </c>
      <c r="L88" s="27">
        <v>234.8</v>
      </c>
      <c r="M88" s="27">
        <v>283.89999999999998</v>
      </c>
      <c r="N88" s="27">
        <v>249.9</v>
      </c>
      <c r="O88" s="27">
        <v>235.3</v>
      </c>
      <c r="P88" s="27">
        <v>251.8</v>
      </c>
      <c r="Q88" s="27">
        <v>283.89999999999998</v>
      </c>
      <c r="R88" s="27">
        <v>241.3</v>
      </c>
      <c r="S88" s="27">
        <v>263.3</v>
      </c>
      <c r="T88" s="27">
        <v>258.8</v>
      </c>
      <c r="AA88" s="27">
        <f t="shared" si="57"/>
        <v>249.9</v>
      </c>
      <c r="AB88" s="27">
        <f t="shared" si="58"/>
        <v>241.3</v>
      </c>
    </row>
    <row r="89" spans="2:28">
      <c r="B89" s="3" t="s">
        <v>109</v>
      </c>
      <c r="J89" s="27">
        <v>1171.7</v>
      </c>
      <c r="K89" s="27">
        <v>1211.5999999999999</v>
      </c>
      <c r="L89" s="27">
        <v>1084.8</v>
      </c>
      <c r="M89" s="27">
        <v>1041.4000000000001</v>
      </c>
      <c r="N89" s="27">
        <v>1033</v>
      </c>
      <c r="O89" s="27">
        <v>1016.4</v>
      </c>
      <c r="P89" s="27">
        <v>991.7</v>
      </c>
      <c r="Q89" s="27">
        <v>1041.4000000000001</v>
      </c>
      <c r="R89" s="27">
        <v>1204.5999999999999</v>
      </c>
      <c r="S89" s="27">
        <v>1301.8</v>
      </c>
      <c r="T89" s="27">
        <v>1317.8</v>
      </c>
      <c r="AA89" s="27">
        <f t="shared" si="57"/>
        <v>1033</v>
      </c>
      <c r="AB89" s="27">
        <f t="shared" si="58"/>
        <v>1204.5999999999999</v>
      </c>
    </row>
    <row r="90" spans="2:28" s="2" customFormat="1">
      <c r="B90" s="2" t="s">
        <v>92</v>
      </c>
      <c r="J90" s="26">
        <v>4.5</v>
      </c>
      <c r="K90" s="26">
        <v>13.6</v>
      </c>
      <c r="L90" s="26">
        <v>11.4</v>
      </c>
      <c r="M90" s="26">
        <v>2.8</v>
      </c>
      <c r="N90" s="26">
        <v>1.2</v>
      </c>
      <c r="O90" s="26">
        <v>1.9</v>
      </c>
      <c r="P90" s="26">
        <v>2.2999999999999998</v>
      </c>
      <c r="Q90" s="26">
        <v>2.8</v>
      </c>
      <c r="R90" s="26">
        <v>2.9</v>
      </c>
      <c r="S90" s="26">
        <v>3.2</v>
      </c>
      <c r="T90" s="26">
        <v>11</v>
      </c>
      <c r="AA90" s="26">
        <f>N90</f>
        <v>1.2</v>
      </c>
      <c r="AB90" s="26">
        <f>R90</f>
        <v>2.9</v>
      </c>
    </row>
    <row r="91" spans="2:28">
      <c r="B91" s="3" t="s">
        <v>110</v>
      </c>
      <c r="J91" s="27">
        <v>63.8</v>
      </c>
      <c r="K91" s="27">
        <v>70.7</v>
      </c>
      <c r="L91" s="27">
        <v>81.2</v>
      </c>
      <c r="M91" s="27">
        <v>38</v>
      </c>
      <c r="N91" s="27">
        <v>71.900000000000006</v>
      </c>
      <c r="O91" s="27">
        <v>60.9</v>
      </c>
      <c r="P91" s="27">
        <v>44.3</v>
      </c>
      <c r="Q91" s="27">
        <v>38</v>
      </c>
      <c r="R91" s="27">
        <v>40.4</v>
      </c>
      <c r="S91" s="27">
        <v>38</v>
      </c>
      <c r="T91" s="27">
        <v>37.1</v>
      </c>
      <c r="AA91" s="27">
        <f t="shared" si="57"/>
        <v>71.900000000000006</v>
      </c>
      <c r="AB91" s="27">
        <f t="shared" si="58"/>
        <v>40.4</v>
      </c>
    </row>
    <row r="92" spans="2:28">
      <c r="B92" s="3" t="s">
        <v>111</v>
      </c>
      <c r="J92" s="27">
        <v>97.5</v>
      </c>
      <c r="K92" s="27">
        <v>139.5</v>
      </c>
      <c r="L92" s="27">
        <v>101.8</v>
      </c>
      <c r="M92" s="27">
        <v>85.3</v>
      </c>
      <c r="N92" s="27">
        <v>40.700000000000003</v>
      </c>
      <c r="O92" s="27">
        <v>47.2</v>
      </c>
      <c r="P92" s="27">
        <v>73.5</v>
      </c>
      <c r="Q92" s="27">
        <v>85.3</v>
      </c>
      <c r="R92" s="27">
        <v>71.599999999999994</v>
      </c>
      <c r="S92" s="27">
        <v>71.400000000000006</v>
      </c>
      <c r="T92" s="27">
        <v>79.8</v>
      </c>
      <c r="AA92" s="27">
        <f t="shared" si="57"/>
        <v>40.700000000000003</v>
      </c>
      <c r="AB92" s="27">
        <f t="shared" si="58"/>
        <v>71.599999999999994</v>
      </c>
    </row>
    <row r="93" spans="2:28">
      <c r="B93" s="3" t="s">
        <v>187</v>
      </c>
      <c r="J93" s="27">
        <v>30.7</v>
      </c>
      <c r="K93" s="27">
        <v>35.200000000000003</v>
      </c>
      <c r="L93" s="27">
        <v>51.7</v>
      </c>
      <c r="M93" s="27">
        <v>34.1</v>
      </c>
      <c r="N93" s="27">
        <v>42.6</v>
      </c>
      <c r="O93" s="27">
        <v>38.799999999999997</v>
      </c>
      <c r="P93" s="27">
        <v>38.700000000000003</v>
      </c>
      <c r="Q93" s="27">
        <v>34.1</v>
      </c>
      <c r="R93" s="27">
        <v>15.8</v>
      </c>
      <c r="S93" s="27">
        <v>0</v>
      </c>
      <c r="T93" s="27">
        <v>0</v>
      </c>
      <c r="AA93" s="27">
        <f t="shared" si="57"/>
        <v>42.6</v>
      </c>
      <c r="AB93" s="27">
        <f t="shared" si="58"/>
        <v>15.8</v>
      </c>
    </row>
    <row r="94" spans="2:28">
      <c r="B94" s="3" t="s">
        <v>112</v>
      </c>
      <c r="J94" s="27">
        <v>2</v>
      </c>
      <c r="K94" s="27">
        <v>2</v>
      </c>
      <c r="L94" s="27">
        <v>2.5</v>
      </c>
      <c r="M94" s="27">
        <v>2.5</v>
      </c>
      <c r="N94" s="27">
        <v>0.5</v>
      </c>
      <c r="O94" s="27">
        <v>0</v>
      </c>
      <c r="P94" s="27">
        <v>2.5</v>
      </c>
      <c r="Q94" s="27">
        <v>2.5</v>
      </c>
      <c r="R94" s="27">
        <v>2.5</v>
      </c>
      <c r="S94" s="27">
        <v>2.8</v>
      </c>
      <c r="T94" s="27">
        <v>2.6</v>
      </c>
      <c r="AA94" s="27">
        <f t="shared" si="57"/>
        <v>0.5</v>
      </c>
      <c r="AB94" s="27">
        <f t="shared" si="58"/>
        <v>2.5</v>
      </c>
    </row>
    <row r="95" spans="2:28">
      <c r="B95" s="3" t="s">
        <v>113</v>
      </c>
      <c r="J95" s="27">
        <v>117.3</v>
      </c>
      <c r="K95" s="27">
        <v>103</v>
      </c>
      <c r="L95" s="27">
        <v>96.8</v>
      </c>
      <c r="M95" s="27">
        <v>114.1</v>
      </c>
      <c r="N95" s="27">
        <v>98.5</v>
      </c>
      <c r="O95" s="27">
        <v>95.6</v>
      </c>
      <c r="P95" s="27">
        <v>113.54</v>
      </c>
      <c r="Q95" s="27">
        <v>114.1</v>
      </c>
      <c r="R95" s="27">
        <v>108.9</v>
      </c>
      <c r="S95" s="27">
        <v>113.8</v>
      </c>
      <c r="T95" s="27">
        <v>111.8</v>
      </c>
      <c r="AA95" s="27">
        <f t="shared" si="57"/>
        <v>98.5</v>
      </c>
      <c r="AB95" s="27">
        <f t="shared" si="58"/>
        <v>108.9</v>
      </c>
    </row>
    <row r="96" spans="2:28">
      <c r="B96" s="3" t="s">
        <v>186</v>
      </c>
      <c r="J96" s="27">
        <v>1.4</v>
      </c>
      <c r="K96" s="27">
        <v>1.1000000000000001</v>
      </c>
      <c r="L96" s="27">
        <v>1</v>
      </c>
      <c r="M96" s="27">
        <v>1.2</v>
      </c>
      <c r="N96" s="27">
        <v>1.2</v>
      </c>
      <c r="O96" s="27">
        <v>1</v>
      </c>
      <c r="P96" s="27">
        <v>1.1000000000000001</v>
      </c>
      <c r="Q96" s="27">
        <v>1.2</v>
      </c>
      <c r="R96" s="27">
        <v>0</v>
      </c>
      <c r="S96" s="27">
        <v>0</v>
      </c>
      <c r="T96" s="27">
        <v>0</v>
      </c>
      <c r="AA96" s="27">
        <f t="shared" si="57"/>
        <v>1.2</v>
      </c>
      <c r="AB96" s="27">
        <f t="shared" si="58"/>
        <v>0</v>
      </c>
    </row>
    <row r="97" spans="2:28">
      <c r="B97" s="3" t="s">
        <v>114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45.1</v>
      </c>
      <c r="S97" s="3">
        <v>47.4</v>
      </c>
      <c r="T97" s="27">
        <v>0</v>
      </c>
      <c r="AA97" s="27">
        <f t="shared" si="57"/>
        <v>0</v>
      </c>
      <c r="AB97" s="27">
        <f t="shared" si="58"/>
        <v>45.1</v>
      </c>
    </row>
    <row r="98" spans="2:28">
      <c r="B98" s="3" t="s">
        <v>115</v>
      </c>
      <c r="J98" s="27">
        <f>SUM(J83:J97)</f>
        <v>2838.4</v>
      </c>
      <c r="K98" s="27">
        <f>SUM(K83:K97)</f>
        <v>3364.2999999999993</v>
      </c>
      <c r="L98" s="27">
        <f>SUM(L83:L97)</f>
        <v>2938</v>
      </c>
      <c r="M98" s="27">
        <f>SUM(M83:M97)</f>
        <v>2953.6</v>
      </c>
      <c r="N98" s="27">
        <f>SUM(N83:N97)</f>
        <v>2428.6999999999998</v>
      </c>
      <c r="O98" s="27">
        <f>SUM(O83:O97)</f>
        <v>2410.1999999999998</v>
      </c>
      <c r="P98" s="27">
        <f>SUM(P83:P97)</f>
        <v>2856.2400000000002</v>
      </c>
      <c r="Q98" s="27">
        <f>SUM(Q83:Q97)</f>
        <v>2953.6</v>
      </c>
      <c r="R98" s="27">
        <f>SUM(R83:R97)</f>
        <v>2828.8</v>
      </c>
      <c r="S98" s="27">
        <f>SUM(S83:S97)</f>
        <v>2756.3</v>
      </c>
      <c r="T98" s="27">
        <f>SUM(T83:T97)</f>
        <v>2640.1000000000004</v>
      </c>
      <c r="AA98" s="27">
        <f>SUM(AA83:AA97)</f>
        <v>2428.6999999999998</v>
      </c>
      <c r="AB98" s="27">
        <f>SUM(AB83:AB97)</f>
        <v>2828.8</v>
      </c>
    </row>
    <row r="99" spans="2:28">
      <c r="B99" s="3" t="s">
        <v>107</v>
      </c>
      <c r="J99" s="27">
        <v>39.9</v>
      </c>
      <c r="K99" s="3">
        <v>54.9</v>
      </c>
      <c r="L99" s="27">
        <v>53.3</v>
      </c>
      <c r="M99" s="27">
        <v>52.9</v>
      </c>
      <c r="N99" s="27">
        <v>53.3</v>
      </c>
      <c r="O99" s="27">
        <v>50.6</v>
      </c>
      <c r="P99" s="27">
        <v>48.2</v>
      </c>
      <c r="Q99" s="27">
        <v>52.9</v>
      </c>
      <c r="R99" s="27">
        <v>52.3</v>
      </c>
      <c r="S99" s="27">
        <v>49</v>
      </c>
      <c r="T99" s="27">
        <v>52.6</v>
      </c>
      <c r="AA99" s="27">
        <f>N99</f>
        <v>53.3</v>
      </c>
      <c r="AB99" s="27">
        <f>R99</f>
        <v>52.3</v>
      </c>
    </row>
    <row r="100" spans="2:28" s="2" customFormat="1">
      <c r="B100" s="2" t="s">
        <v>116</v>
      </c>
      <c r="J100" s="26">
        <v>3177.3</v>
      </c>
      <c r="K100" s="26">
        <v>3169.2</v>
      </c>
      <c r="L100" s="26">
        <v>3328</v>
      </c>
      <c r="M100" s="26">
        <v>3523.5</v>
      </c>
      <c r="N100" s="26">
        <v>4072.5</v>
      </c>
      <c r="O100" s="26">
        <v>4008.3</v>
      </c>
      <c r="P100" s="26">
        <v>3523.2</v>
      </c>
      <c r="Q100" s="26">
        <v>3523.5</v>
      </c>
      <c r="R100" s="26">
        <v>3452.7</v>
      </c>
      <c r="S100" s="26">
        <v>3229</v>
      </c>
      <c r="T100" s="26">
        <v>3092.7</v>
      </c>
      <c r="AA100" s="26">
        <f>N100</f>
        <v>4072.5</v>
      </c>
      <c r="AB100" s="26">
        <f>R100</f>
        <v>3452.7</v>
      </c>
    </row>
    <row r="101" spans="2:28" s="2" customFormat="1">
      <c r="B101" s="2" t="s">
        <v>197</v>
      </c>
      <c r="J101" s="26">
        <v>13.6</v>
      </c>
      <c r="K101" s="26">
        <v>12.4</v>
      </c>
      <c r="L101" s="26">
        <v>11.7</v>
      </c>
      <c r="M101" s="26">
        <v>0</v>
      </c>
      <c r="N101" s="26">
        <v>0</v>
      </c>
      <c r="O101" s="26">
        <v>8.4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AA101" s="26">
        <f>N101</f>
        <v>0</v>
      </c>
      <c r="AB101" s="26">
        <f>R101</f>
        <v>0</v>
      </c>
    </row>
    <row r="102" spans="2:28">
      <c r="B102" s="3" t="s">
        <v>108</v>
      </c>
      <c r="J102" s="27">
        <v>18</v>
      </c>
      <c r="K102" s="27">
        <v>8</v>
      </c>
      <c r="L102" s="27">
        <v>6</v>
      </c>
      <c r="M102" s="27">
        <v>39.6</v>
      </c>
      <c r="N102" s="27">
        <v>42.3</v>
      </c>
      <c r="O102" s="27">
        <v>34.9</v>
      </c>
      <c r="P102" s="27">
        <v>44.9</v>
      </c>
      <c r="Q102" s="27">
        <v>39.6</v>
      </c>
      <c r="R102" s="27">
        <v>57.6</v>
      </c>
      <c r="S102" s="27">
        <v>53.8</v>
      </c>
      <c r="T102" s="27">
        <v>55.1</v>
      </c>
      <c r="AA102" s="27">
        <f t="shared" ref="AA102:AA109" si="59">N102</f>
        <v>42.3</v>
      </c>
      <c r="AB102" s="27">
        <f t="shared" ref="AB102:AB109" si="60">R102</f>
        <v>57.6</v>
      </c>
    </row>
    <row r="103" spans="2:28">
      <c r="B103" s="3" t="s">
        <v>109</v>
      </c>
      <c r="J103" s="27">
        <v>257.8</v>
      </c>
      <c r="K103" s="27">
        <v>190.5</v>
      </c>
      <c r="L103" s="27">
        <v>239.1</v>
      </c>
      <c r="M103" s="27">
        <v>324.8</v>
      </c>
      <c r="N103" s="27">
        <v>262.39999999999998</v>
      </c>
      <c r="O103" s="27">
        <v>254.2</v>
      </c>
      <c r="P103" s="27">
        <v>267.5</v>
      </c>
      <c r="Q103" s="27">
        <v>324.8</v>
      </c>
      <c r="R103" s="27">
        <v>308.7</v>
      </c>
      <c r="S103" s="27">
        <v>454.8</v>
      </c>
      <c r="T103" s="27">
        <v>478.5</v>
      </c>
      <c r="AA103" s="27">
        <f t="shared" si="59"/>
        <v>262.39999999999998</v>
      </c>
      <c r="AB103" s="27">
        <f t="shared" si="60"/>
        <v>308.7</v>
      </c>
    </row>
    <row r="104" spans="2:28">
      <c r="B104" s="3" t="s">
        <v>92</v>
      </c>
      <c r="J104" s="27">
        <v>0</v>
      </c>
      <c r="K104" s="27">
        <v>0</v>
      </c>
      <c r="L104" s="27">
        <v>12.7</v>
      </c>
      <c r="M104" s="27">
        <v>3.6</v>
      </c>
      <c r="N104" s="27">
        <v>8.6999999999999993</v>
      </c>
      <c r="O104" s="27">
        <v>7.4</v>
      </c>
      <c r="P104" s="27">
        <v>4.7</v>
      </c>
      <c r="Q104" s="27">
        <v>3.6</v>
      </c>
      <c r="R104" s="27">
        <v>3</v>
      </c>
      <c r="S104" s="27">
        <v>0</v>
      </c>
      <c r="T104" s="27">
        <v>0</v>
      </c>
      <c r="AA104" s="27">
        <f t="shared" si="59"/>
        <v>8.6999999999999993</v>
      </c>
      <c r="AB104" s="27">
        <f t="shared" si="60"/>
        <v>3</v>
      </c>
    </row>
    <row r="105" spans="2:28">
      <c r="B105" s="3" t="s">
        <v>110</v>
      </c>
      <c r="J105" s="27">
        <v>13.4</v>
      </c>
      <c r="K105" s="27">
        <v>11</v>
      </c>
      <c r="L105" s="27">
        <v>10.6</v>
      </c>
      <c r="M105" s="27">
        <v>10</v>
      </c>
      <c r="N105" s="27">
        <v>11.8</v>
      </c>
      <c r="O105" s="27">
        <v>10.8</v>
      </c>
      <c r="P105" s="27">
        <v>12.4</v>
      </c>
      <c r="Q105" s="27">
        <v>10</v>
      </c>
      <c r="R105" s="27">
        <v>10</v>
      </c>
      <c r="S105" s="27">
        <v>13</v>
      </c>
      <c r="T105" s="27">
        <v>12.1</v>
      </c>
      <c r="AA105" s="27">
        <f t="shared" si="59"/>
        <v>11.8</v>
      </c>
      <c r="AB105" s="27">
        <f t="shared" si="60"/>
        <v>10</v>
      </c>
    </row>
    <row r="106" spans="2:28">
      <c r="B106" s="3" t="s">
        <v>117</v>
      </c>
      <c r="J106" s="27">
        <v>301</v>
      </c>
      <c r="K106" s="27">
        <v>492.1</v>
      </c>
      <c r="L106" s="27">
        <v>508.6</v>
      </c>
      <c r="M106" s="27">
        <v>428.6</v>
      </c>
      <c r="N106" s="27">
        <v>474.7</v>
      </c>
      <c r="O106" s="27">
        <v>488.7</v>
      </c>
      <c r="P106" s="27">
        <v>444.8</v>
      </c>
      <c r="Q106" s="27">
        <v>428.6</v>
      </c>
      <c r="R106" s="27">
        <v>505.8</v>
      </c>
      <c r="S106" s="27">
        <v>376.1</v>
      </c>
      <c r="T106" s="27">
        <v>334.4</v>
      </c>
      <c r="AA106" s="27">
        <f t="shared" si="59"/>
        <v>474.7</v>
      </c>
      <c r="AB106" s="27">
        <f t="shared" si="60"/>
        <v>505.8</v>
      </c>
    </row>
    <row r="107" spans="2:28">
      <c r="B107" s="3" t="s">
        <v>187</v>
      </c>
      <c r="J107" s="27">
        <v>109.6</v>
      </c>
      <c r="K107" s="27">
        <v>99.4</v>
      </c>
      <c r="L107" s="27">
        <v>69.2</v>
      </c>
      <c r="M107" s="27">
        <v>63.1</v>
      </c>
      <c r="N107" s="27">
        <v>82.6</v>
      </c>
      <c r="O107" s="27">
        <v>78.599999999999994</v>
      </c>
      <c r="P107" s="27">
        <v>73.8</v>
      </c>
      <c r="Q107" s="27">
        <v>63.1</v>
      </c>
      <c r="R107" s="27">
        <v>2.9</v>
      </c>
      <c r="S107" s="27">
        <v>0</v>
      </c>
      <c r="T107" s="27">
        <v>0</v>
      </c>
      <c r="AA107" s="27">
        <f t="shared" si="59"/>
        <v>82.6</v>
      </c>
      <c r="AB107" s="27">
        <f t="shared" si="60"/>
        <v>2.9</v>
      </c>
    </row>
    <row r="108" spans="2:28">
      <c r="B108" s="3" t="s">
        <v>112</v>
      </c>
      <c r="J108" s="27">
        <v>63.7</v>
      </c>
      <c r="K108" s="27">
        <v>61.2</v>
      </c>
      <c r="L108" s="27">
        <v>60.1</v>
      </c>
      <c r="M108" s="27">
        <v>66.400000000000006</v>
      </c>
      <c r="N108" s="27">
        <v>57.3</v>
      </c>
      <c r="O108" s="27">
        <v>56.5</v>
      </c>
      <c r="P108" s="27">
        <v>67.599999999999994</v>
      </c>
      <c r="Q108" s="27">
        <v>66.400000000000006</v>
      </c>
      <c r="R108" s="27">
        <v>37.700000000000003</v>
      </c>
      <c r="S108" s="27">
        <v>37.6</v>
      </c>
      <c r="T108" s="27">
        <v>27.2</v>
      </c>
      <c r="AA108" s="27">
        <f t="shared" si="59"/>
        <v>57.3</v>
      </c>
      <c r="AB108" s="27">
        <f t="shared" si="60"/>
        <v>37.700000000000003</v>
      </c>
    </row>
    <row r="109" spans="2:28">
      <c r="B109" s="3" t="s">
        <v>113</v>
      </c>
      <c r="J109" s="27">
        <v>125.2</v>
      </c>
      <c r="K109" s="27">
        <v>108.7</v>
      </c>
      <c r="L109" s="27">
        <v>107.8</v>
      </c>
      <c r="M109" s="27">
        <v>108.4</v>
      </c>
      <c r="N109" s="27">
        <v>114.2</v>
      </c>
      <c r="O109" s="27">
        <v>105.1</v>
      </c>
      <c r="P109" s="27">
        <v>112.3</v>
      </c>
      <c r="Q109" s="27">
        <v>108.4</v>
      </c>
      <c r="R109" s="27">
        <v>120.5</v>
      </c>
      <c r="S109" s="27">
        <v>141.9</v>
      </c>
      <c r="T109" s="27">
        <v>133.4</v>
      </c>
      <c r="AA109" s="27">
        <f t="shared" si="59"/>
        <v>114.2</v>
      </c>
      <c r="AB109" s="27">
        <f t="shared" si="60"/>
        <v>120.5</v>
      </c>
    </row>
    <row r="110" spans="2:28">
      <c r="B110" s="3" t="s">
        <v>118</v>
      </c>
      <c r="J110" s="27">
        <f>SUM(J99:J109)+J98</f>
        <v>6957.9</v>
      </c>
      <c r="K110" s="27">
        <f>SUM(K99:K109)+K98</f>
        <v>7571.6999999999989</v>
      </c>
      <c r="L110" s="27">
        <f>SUM(L99:L109)+L98</f>
        <v>7345.1</v>
      </c>
      <c r="M110" s="27">
        <f>SUM(M99:M109)+M98</f>
        <v>7574.5</v>
      </c>
      <c r="N110" s="27">
        <f>SUM(N99:N109)+N98</f>
        <v>7608.5</v>
      </c>
      <c r="O110" s="27">
        <f>SUM(O99:O109)+O98</f>
        <v>7513.7</v>
      </c>
      <c r="P110" s="27">
        <f>SUM(P99:P109)+P98</f>
        <v>7455.6400000000012</v>
      </c>
      <c r="Q110" s="27">
        <f>SUM(Q99:Q109)+Q98</f>
        <v>7574.5</v>
      </c>
      <c r="R110" s="27">
        <f>SUM(R99:R109)+R98</f>
        <v>7379.9999999999991</v>
      </c>
      <c r="S110" s="27">
        <f>SUM(S99:S109)+S98</f>
        <v>7111.5000000000009</v>
      </c>
      <c r="T110" s="27">
        <f>SUM(T99:T109)+T98</f>
        <v>6826.0999999999995</v>
      </c>
      <c r="AA110" s="27">
        <f>SUM(AA99:AA109)+AA98</f>
        <v>7608.5</v>
      </c>
      <c r="AB110" s="27">
        <f>SUM(AB99:AB109)+AB98</f>
        <v>7379.9999999999991</v>
      </c>
    </row>
    <row r="111" spans="2:28">
      <c r="L111" s="27"/>
      <c r="P111" s="27"/>
      <c r="Q111" s="27"/>
      <c r="R111" s="27"/>
      <c r="S111" s="27"/>
      <c r="T111" s="27"/>
    </row>
    <row r="112" spans="2:28">
      <c r="B112" s="3" t="s">
        <v>119</v>
      </c>
      <c r="J112" s="27">
        <v>3614.6</v>
      </c>
      <c r="K112" s="27">
        <v>3284.4</v>
      </c>
      <c r="L112" s="27">
        <v>2980.3</v>
      </c>
      <c r="M112" s="27">
        <v>2808.2</v>
      </c>
      <c r="N112" s="27">
        <v>2907.5</v>
      </c>
      <c r="O112" s="27">
        <v>2794.4</v>
      </c>
      <c r="P112" s="27">
        <v>2885.7</v>
      </c>
      <c r="Q112" s="27">
        <v>2808.2</v>
      </c>
      <c r="R112" s="27">
        <v>2775</v>
      </c>
      <c r="S112" s="27">
        <v>2756.9</v>
      </c>
      <c r="T112" s="27">
        <v>2872.7</v>
      </c>
      <c r="AA112" s="27">
        <f>N112</f>
        <v>2907.5</v>
      </c>
      <c r="AB112" s="27">
        <f>R112</f>
        <v>2775</v>
      </c>
    </row>
    <row r="113" spans="2:28">
      <c r="B113" s="3" t="s">
        <v>120</v>
      </c>
      <c r="J113" s="27">
        <f t="shared" ref="J113:K113" si="61">J112+J110</f>
        <v>10572.5</v>
      </c>
      <c r="K113" s="27">
        <f t="shared" si="61"/>
        <v>10856.099999999999</v>
      </c>
      <c r="L113" s="27">
        <f>L112+L110</f>
        <v>10325.400000000001</v>
      </c>
      <c r="M113" s="27">
        <f>M112+M110</f>
        <v>10382.700000000001</v>
      </c>
      <c r="N113" s="27">
        <f>N112+N110</f>
        <v>10516</v>
      </c>
      <c r="O113" s="27">
        <f>O112+O110</f>
        <v>10308.1</v>
      </c>
      <c r="P113" s="27">
        <f>P112+P110</f>
        <v>10341.34</v>
      </c>
      <c r="Q113" s="27">
        <f>Q112+Q110</f>
        <v>10382.700000000001</v>
      </c>
      <c r="R113" s="27">
        <f>R112+R110</f>
        <v>10155</v>
      </c>
      <c r="S113" s="27">
        <f>S112+S110</f>
        <v>9868.4000000000015</v>
      </c>
      <c r="T113" s="27">
        <f>T112+T110</f>
        <v>9698.7999999999993</v>
      </c>
      <c r="AA113" s="27">
        <f>AA112+AA110</f>
        <v>10516</v>
      </c>
      <c r="AB113" s="27">
        <f>AB112+AB110</f>
        <v>10155</v>
      </c>
    </row>
    <row r="114" spans="2:28">
      <c r="J114" s="27"/>
      <c r="K114" s="27"/>
      <c r="L114" s="27"/>
    </row>
    <row r="115" spans="2:28">
      <c r="B115" s="3" t="s">
        <v>121</v>
      </c>
      <c r="J115" s="27">
        <f t="shared" ref="J115:L115" si="62">J81-J110</f>
        <v>3614.6000000000004</v>
      </c>
      <c r="K115" s="27">
        <f t="shared" si="62"/>
        <v>3284.3999999999996</v>
      </c>
      <c r="L115" s="27">
        <f t="shared" ref="L115:O115" si="63">L81-L110</f>
        <v>2980.3000000000011</v>
      </c>
      <c r="M115" s="27">
        <f t="shared" ref="M115:N115" si="64">M81-M110</f>
        <v>2808.2000000000007</v>
      </c>
      <c r="N115" s="27">
        <f t="shared" si="63"/>
        <v>2907.5</v>
      </c>
      <c r="O115" s="27">
        <f t="shared" si="63"/>
        <v>2794.4000000000005</v>
      </c>
      <c r="P115" s="27">
        <f t="shared" ref="P115:Q115" si="65">P81-P110</f>
        <v>2885.659999999998</v>
      </c>
      <c r="Q115" s="27">
        <f t="shared" si="65"/>
        <v>2808.2000000000007</v>
      </c>
      <c r="R115" s="27">
        <f t="shared" ref="R115" si="66">R81-R110</f>
        <v>2775.0000000000009</v>
      </c>
      <c r="S115" s="27">
        <f>S81-S110</f>
        <v>2756.8999999999987</v>
      </c>
      <c r="T115" s="27">
        <f>T81-T110</f>
        <v>2872.7</v>
      </c>
      <c r="AA115" s="27">
        <f t="shared" ref="AA115" si="67">AA81-AA110</f>
        <v>2907.5</v>
      </c>
      <c r="AB115" s="27">
        <f>AB81-AB110</f>
        <v>2775.0000000000009</v>
      </c>
    </row>
    <row r="116" spans="2:28">
      <c r="B116" s="3" t="s">
        <v>122</v>
      </c>
      <c r="J116" s="3">
        <f t="shared" ref="J116:L116" si="68">J115/J27</f>
        <v>4.911808669656204</v>
      </c>
      <c r="K116" s="3">
        <f t="shared" si="68"/>
        <v>4.4618937644341798</v>
      </c>
      <c r="L116" s="3">
        <f t="shared" ref="L116:M116" si="69">L115/L27</f>
        <v>4.0482205922303738</v>
      </c>
      <c r="M116" s="3">
        <f t="shared" si="69"/>
        <v>3.8144525944036953</v>
      </c>
      <c r="N116" s="3">
        <f t="shared" ref="N116:Q116" si="70">N115/N27</f>
        <v>3.9493344199945666</v>
      </c>
      <c r="O116" s="3">
        <f t="shared" ref="O116:P116" si="71">O115/O27</f>
        <v>3.8019047619047628</v>
      </c>
      <c r="P116" s="3">
        <f t="shared" si="70"/>
        <v>3.9271366358192683</v>
      </c>
      <c r="Q116" s="3">
        <f t="shared" si="70"/>
        <v>3.821720195971694</v>
      </c>
      <c r="R116" s="3">
        <f t="shared" ref="R116" si="72">R115/R27</f>
        <v>3.7770518579011854</v>
      </c>
      <c r="S116" s="3">
        <f>S115/S27</f>
        <v>3.7529267628641421</v>
      </c>
      <c r="T116" s="3">
        <f>T115/T27</f>
        <v>3.9105635720119789</v>
      </c>
      <c r="AA116" s="3">
        <f t="shared" ref="AA116" si="73">AA115/AA27</f>
        <v>3.9493344199945666</v>
      </c>
      <c r="AB116" s="3">
        <f>AB115/AB27</f>
        <v>3.7770518579011854</v>
      </c>
    </row>
    <row r="118" spans="2:28" s="39" customFormat="1">
      <c r="B118" s="39" t="s">
        <v>6</v>
      </c>
      <c r="J118" s="52">
        <f t="shared" ref="J118:L118" si="74">J55+J56+J68+J70</f>
        <v>2780.6</v>
      </c>
      <c r="K118" s="52">
        <f t="shared" si="74"/>
        <v>2501.1</v>
      </c>
      <c r="L118" s="52">
        <f t="shared" ref="L118:O118" si="75">L55+L56+L68+L70</f>
        <v>1998.9</v>
      </c>
      <c r="M118" s="52">
        <f t="shared" ref="M118:N118" si="76">M55+M56+M68+M70</f>
        <v>2503.6999999999998</v>
      </c>
      <c r="N118" s="52">
        <f t="shared" si="75"/>
        <v>2753.6</v>
      </c>
      <c r="O118" s="52">
        <f t="shared" si="75"/>
        <v>2463.4</v>
      </c>
      <c r="P118" s="52">
        <f t="shared" ref="P118:Q118" si="77">P55+P56+P68+P70</f>
        <v>2514.3000000000002</v>
      </c>
      <c r="Q118" s="52">
        <f t="shared" si="77"/>
        <v>2503.6999999999998</v>
      </c>
      <c r="R118" s="52">
        <f t="shared" ref="R118" si="78">R55+R56+R68+R70</f>
        <v>2634.7</v>
      </c>
      <c r="S118" s="52">
        <f t="shared" ref="S118" si="79">S55+S56+S68+S70</f>
        <v>2104.1999999999998</v>
      </c>
      <c r="T118" s="52">
        <f>T55+T56+T68+T70</f>
        <v>1968.2</v>
      </c>
      <c r="AA118" s="52">
        <f t="shared" ref="AA118" si="80">AA55+AA56+AA68+AA70</f>
        <v>2753.6</v>
      </c>
      <c r="AB118" s="52">
        <f>AB55+AB56+AB68+AB70</f>
        <v>2634.7</v>
      </c>
    </row>
    <row r="119" spans="2:28" s="39" customFormat="1">
      <c r="B119" s="39" t="s">
        <v>7</v>
      </c>
      <c r="J119" s="52">
        <f t="shared" ref="J119:L119" si="81">J86+J90+J100+J87+J101</f>
        <v>3414.4</v>
      </c>
      <c r="K119" s="52">
        <f t="shared" si="81"/>
        <v>3862.2</v>
      </c>
      <c r="L119" s="52">
        <f>L86+L90+L100+L87+L101</f>
        <v>3826.3999999999996</v>
      </c>
      <c r="M119" s="52">
        <f t="shared" ref="M119:N119" si="82">M86+M90+M100+M87+M101</f>
        <v>4310.1000000000004</v>
      </c>
      <c r="N119" s="52">
        <f>N86+N90+N100+N87+N101</f>
        <v>4449.2</v>
      </c>
      <c r="O119" s="52">
        <f t="shared" ref="O119:P119" si="83">O86+O90+O100+O87+O101</f>
        <v>4380</v>
      </c>
      <c r="P119" s="52">
        <f t="shared" ref="P119:T119" si="84">P86+P90+P100+P87+P101</f>
        <v>4334.0999999999995</v>
      </c>
      <c r="Q119" s="52">
        <f t="shared" si="84"/>
        <v>4310.1000000000004</v>
      </c>
      <c r="R119" s="52">
        <f t="shared" si="84"/>
        <v>4029.7999999999997</v>
      </c>
      <c r="S119" s="52">
        <f t="shared" si="84"/>
        <v>3559</v>
      </c>
      <c r="T119" s="52">
        <f t="shared" si="84"/>
        <v>3173.8999999999996</v>
      </c>
      <c r="AA119" s="52">
        <f t="shared" ref="AA119:AB119" si="85">AA86+AA90+AA100+AA87+AA101</f>
        <v>4449.2</v>
      </c>
      <c r="AB119" s="52">
        <f t="shared" si="85"/>
        <v>4029.7999999999997</v>
      </c>
    </row>
    <row r="120" spans="2:28">
      <c r="B120" s="3" t="s">
        <v>8</v>
      </c>
      <c r="J120" s="27">
        <f t="shared" ref="J120:L120" si="86">J118-J119</f>
        <v>-633.80000000000018</v>
      </c>
      <c r="K120" s="27">
        <f t="shared" si="86"/>
        <v>-1361.1</v>
      </c>
      <c r="L120" s="27">
        <f t="shared" ref="L120:M120" si="87">L118-L119</f>
        <v>-1827.4999999999995</v>
      </c>
      <c r="M120" s="27">
        <f t="shared" si="87"/>
        <v>-1806.4000000000005</v>
      </c>
      <c r="N120" s="27">
        <f t="shared" ref="N120:R120" si="88">N118-N119</f>
        <v>-1695.6</v>
      </c>
      <c r="O120" s="27">
        <f t="shared" ref="O120:P120" si="89">O118-O119</f>
        <v>-1916.6</v>
      </c>
      <c r="P120" s="27">
        <f t="shared" si="88"/>
        <v>-1819.7999999999993</v>
      </c>
      <c r="Q120" s="27">
        <f t="shared" si="88"/>
        <v>-1806.4000000000005</v>
      </c>
      <c r="R120" s="27">
        <f t="shared" si="88"/>
        <v>-1395.1</v>
      </c>
      <c r="S120" s="27">
        <f>S118-S119</f>
        <v>-1454.8000000000002</v>
      </c>
      <c r="T120" s="27">
        <f>T118-T119</f>
        <v>-1205.6999999999996</v>
      </c>
      <c r="AA120" s="27">
        <f t="shared" ref="AA120" si="90">AA118-AA119</f>
        <v>-1695.6</v>
      </c>
      <c r="AB120" s="27">
        <f>AB118-AB119</f>
        <v>-1395.1</v>
      </c>
    </row>
    <row r="122" spans="2:28" s="2" customFormat="1">
      <c r="B122" s="2" t="s">
        <v>134</v>
      </c>
      <c r="N122" s="34">
        <f t="shared" ref="N122" si="91">N62/J62-1</f>
        <v>2.2609060402684511E-2</v>
      </c>
      <c r="O122" s="34">
        <f t="shared" ref="O122" si="92">O62/K62-1</f>
        <v>-0.15109561412504702</v>
      </c>
      <c r="P122" s="34">
        <f t="shared" ref="P122:S122" si="93">P62/L62-1</f>
        <v>-0.26009971874200977</v>
      </c>
      <c r="Q122" s="34">
        <f t="shared" si="93"/>
        <v>0</v>
      </c>
      <c r="R122" s="34">
        <f t="shared" si="93"/>
        <v>-0.18536445301283899</v>
      </c>
      <c r="S122" s="34">
        <f t="shared" si="93"/>
        <v>-0.10490073692264323</v>
      </c>
      <c r="T122" s="34">
        <f>T62/P62-1</f>
        <v>3.36501079913607E-2</v>
      </c>
      <c r="AB122" s="34">
        <f>AB62/AA62-1</f>
        <v>-0.18536445301283899</v>
      </c>
    </row>
    <row r="123" spans="2:28">
      <c r="B123" s="3" t="s">
        <v>135</v>
      </c>
      <c r="K123" s="25">
        <f t="shared" ref="K123:Q123" si="94">K62/J62-1</f>
        <v>0.22705536912751678</v>
      </c>
      <c r="L123" s="25">
        <f t="shared" si="94"/>
        <v>6.9565514648070259E-2</v>
      </c>
      <c r="M123" s="25">
        <f t="shared" si="94"/>
        <v>-0.26329583226796216</v>
      </c>
      <c r="N123" s="25">
        <f t="shared" si="94"/>
        <v>5.7657266811279806E-2</v>
      </c>
      <c r="O123" s="25">
        <f t="shared" si="94"/>
        <v>1.862258501169034E-2</v>
      </c>
      <c r="P123" s="25">
        <f t="shared" si="94"/>
        <v>-6.7772721781500511E-2</v>
      </c>
      <c r="Q123" s="25">
        <f>Q62/P62-1</f>
        <v>-4.3196544276458138E-3</v>
      </c>
      <c r="R123" s="25">
        <f t="shared" ref="R123:S123" si="95">R62/Q62-1</f>
        <v>-0.13839479392624732</v>
      </c>
      <c r="S123" s="25">
        <f t="shared" si="95"/>
        <v>0.11923464249748239</v>
      </c>
      <c r="T123" s="25">
        <f>T62/S62-1</f>
        <v>7.6525103473096934E-2</v>
      </c>
      <c r="AA123" s="14" t="s">
        <v>191</v>
      </c>
      <c r="AB123" s="14" t="s">
        <v>191</v>
      </c>
    </row>
    <row r="125" spans="2:28">
      <c r="B125" s="3" t="s">
        <v>136</v>
      </c>
      <c r="P125" s="25">
        <f t="shared" ref="P125:S125" si="96">P62/SUM(M9:P9)</f>
        <v>0.51014786575288118</v>
      </c>
      <c r="Q125" s="25">
        <f t="shared" si="96"/>
        <v>0.48656407658370798</v>
      </c>
      <c r="R125" s="25">
        <f t="shared" si="96"/>
        <v>0.47317259125131039</v>
      </c>
      <c r="S125" s="25">
        <f t="shared" si="96"/>
        <v>0.55698105642978857</v>
      </c>
      <c r="T125" s="25">
        <f>T62/SUM(Q9:T9)</f>
        <v>0.61685399051350787</v>
      </c>
      <c r="AA125" s="25">
        <f t="shared" ref="AA125:AB125" si="97">AA62/AA9</f>
        <v>0.64646919996817909</v>
      </c>
      <c r="AB125" s="25">
        <f>AB62/AB9</f>
        <v>0.47317259125131039</v>
      </c>
    </row>
    <row r="127" spans="2:28">
      <c r="B127" s="3" t="s">
        <v>178</v>
      </c>
      <c r="J127" s="3">
        <v>19.489999999999998</v>
      </c>
      <c r="K127" s="3">
        <v>7.22</v>
      </c>
      <c r="L127" s="3">
        <v>5.98</v>
      </c>
      <c r="M127" s="3">
        <v>4.41</v>
      </c>
      <c r="N127" s="3">
        <v>6.81</v>
      </c>
      <c r="O127" s="3">
        <v>9.9600000000000009</v>
      </c>
      <c r="P127" s="3">
        <v>15.14</v>
      </c>
      <c r="Q127" s="27">
        <v>17</v>
      </c>
      <c r="R127" s="3">
        <v>13.9</v>
      </c>
      <c r="S127" s="3">
        <v>12.61</v>
      </c>
      <c r="T127" s="3">
        <v>8.7799999999999994</v>
      </c>
      <c r="AA127" s="3">
        <f>N127</f>
        <v>6.81</v>
      </c>
      <c r="AB127" s="3">
        <f>R127</f>
        <v>13.9</v>
      </c>
    </row>
    <row r="128" spans="2:28" s="27" customFormat="1">
      <c r="B128" s="27" t="s">
        <v>179</v>
      </c>
      <c r="J128" s="27">
        <f t="shared" ref="J128:L128" si="98">J127*J27</f>
        <v>14342.690999999999</v>
      </c>
      <c r="K128" s="27">
        <f t="shared" si="98"/>
        <v>5314.6419999999998</v>
      </c>
      <c r="L128" s="27">
        <f t="shared" ref="L128:M128" si="99">L127*L27</f>
        <v>4402.4760000000006</v>
      </c>
      <c r="M128" s="27">
        <f t="shared" ref="M128:T128" si="100">M127*M27</f>
        <v>3246.6420000000003</v>
      </c>
      <c r="N128" s="27">
        <f t="shared" si="100"/>
        <v>5013.5219999999999</v>
      </c>
      <c r="O128" s="27">
        <f t="shared" si="100"/>
        <v>7320.6</v>
      </c>
      <c r="P128" s="27">
        <f t="shared" si="100"/>
        <v>11124.871999999999</v>
      </c>
      <c r="Q128" s="27">
        <f t="shared" si="100"/>
        <v>12491.599999999999</v>
      </c>
      <c r="R128" s="27">
        <f t="shared" si="100"/>
        <v>10212.330000000002</v>
      </c>
      <c r="S128" s="27">
        <f t="shared" si="100"/>
        <v>9263.3060000000005</v>
      </c>
      <c r="T128" s="27">
        <f t="shared" si="100"/>
        <v>6449.7879999999996</v>
      </c>
      <c r="AA128" s="27">
        <f t="shared" ref="AA128" si="101">AA127*AA27</f>
        <v>5013.5219999999999</v>
      </c>
      <c r="AB128" s="27">
        <f>AB127*AB27</f>
        <v>10212.330000000002</v>
      </c>
    </row>
    <row r="129" spans="2:28" s="27" customFormat="1">
      <c r="B129" s="27" t="s">
        <v>9</v>
      </c>
      <c r="J129" s="27">
        <f t="shared" ref="J129:L129" si="102">J128-J120</f>
        <v>14976.490999999998</v>
      </c>
      <c r="K129" s="27">
        <f t="shared" si="102"/>
        <v>6675.7420000000002</v>
      </c>
      <c r="L129" s="27">
        <f t="shared" ref="L129:M129" si="103">L128-L120</f>
        <v>6229.9760000000006</v>
      </c>
      <c r="M129" s="27">
        <f t="shared" ref="M129:T129" si="104">M128-M120</f>
        <v>5053.0420000000013</v>
      </c>
      <c r="N129" s="27">
        <f t="shared" si="104"/>
        <v>6709.1219999999994</v>
      </c>
      <c r="O129" s="27">
        <f t="shared" si="104"/>
        <v>9237.2000000000007</v>
      </c>
      <c r="P129" s="27">
        <f t="shared" si="104"/>
        <v>12944.671999999999</v>
      </c>
      <c r="Q129" s="27">
        <f t="shared" si="104"/>
        <v>14298</v>
      </c>
      <c r="R129" s="27">
        <f t="shared" si="104"/>
        <v>11607.430000000002</v>
      </c>
      <c r="S129" s="27">
        <f t="shared" si="104"/>
        <v>10718.106</v>
      </c>
      <c r="T129" s="27">
        <f t="shared" si="104"/>
        <v>7655.4879999999994</v>
      </c>
      <c r="AA129" s="27">
        <f t="shared" ref="AA129" si="105">AA128-AA120</f>
        <v>6709.1219999999994</v>
      </c>
      <c r="AB129" s="27">
        <f>AB128-AB120</f>
        <v>11607.430000000002</v>
      </c>
    </row>
    <row r="131" spans="2:28">
      <c r="B131" s="3" t="s">
        <v>26</v>
      </c>
      <c r="J131" s="57">
        <f t="shared" ref="J131:L131" si="106">J127/J116</f>
        <v>3.9679884357881914</v>
      </c>
      <c r="K131" s="57">
        <f t="shared" si="106"/>
        <v>1.6181469979296066</v>
      </c>
      <c r="L131" s="57">
        <f>L127/L116</f>
        <v>1.4771922289702375</v>
      </c>
      <c r="M131" s="57">
        <f>M127/M116</f>
        <v>1.156129193077416</v>
      </c>
      <c r="N131" s="57">
        <f>N127/N116</f>
        <v>1.7243411865864144</v>
      </c>
      <c r="O131" s="57">
        <f t="shared" ref="O131:P131" si="107">O127/O116</f>
        <v>2.6197394789579156</v>
      </c>
      <c r="P131" s="57">
        <f>P127/P116</f>
        <v>3.8552261874233302</v>
      </c>
      <c r="Q131" s="57">
        <f>Q127/Q116</f>
        <v>4.4482586710348251</v>
      </c>
      <c r="R131" s="57">
        <f>R127/R116</f>
        <v>3.6801189189189176</v>
      </c>
      <c r="S131" s="57">
        <f>S127/S116</f>
        <v>3.3600442526025622</v>
      </c>
      <c r="T131" s="57">
        <f>T127/T116</f>
        <v>2.2452006822849584</v>
      </c>
      <c r="AA131" s="57">
        <f>AA127/AA116</f>
        <v>1.7243411865864144</v>
      </c>
      <c r="AB131" s="57">
        <f>AB127/AB116</f>
        <v>3.6801189189189176</v>
      </c>
    </row>
    <row r="132" spans="2:28">
      <c r="B132" s="3" t="s">
        <v>27</v>
      </c>
      <c r="L132" s="57"/>
      <c r="N132" s="57">
        <f t="shared" ref="N132" si="108">N127/SUM(K9:N9)</f>
        <v>1.8058391450770329E-3</v>
      </c>
      <c r="O132" s="57">
        <f t="shared" ref="O132" si="109">O127/SUM(L9:O9)</f>
        <v>2.5249708462201492E-3</v>
      </c>
      <c r="P132" s="57">
        <f t="shared" ref="N132:S132" si="110">P127/SUM(M9:P9)</f>
        <v>3.3363450053989726E-3</v>
      </c>
      <c r="Q132" s="57">
        <f t="shared" si="110"/>
        <v>3.5885419964958943E-3</v>
      </c>
      <c r="R132" s="57">
        <f t="shared" si="110"/>
        <v>3.3117316306108839E-3</v>
      </c>
      <c r="S132" s="57">
        <f t="shared" si="110"/>
        <v>3.1597674651698908E-3</v>
      </c>
      <c r="T132" s="57">
        <f>T127/SUM(Q9:T9)</f>
        <v>2.2633532687151986E-3</v>
      </c>
      <c r="AA132" s="57">
        <f t="shared" ref="AA132" si="111">AA128/AA9</f>
        <v>1.3294587786057119</v>
      </c>
      <c r="AB132" s="57">
        <f>AB128/AB9</f>
        <v>2.4331292290098165</v>
      </c>
    </row>
    <row r="133" spans="2:28">
      <c r="B133" s="3" t="s">
        <v>28</v>
      </c>
      <c r="L133" s="57"/>
      <c r="N133" s="57">
        <f t="shared" ref="N133" si="112">N127/SUM(K26:N26)</f>
        <v>-6.8505742659676452</v>
      </c>
      <c r="O133" s="57">
        <f t="shared" ref="O133" si="113">O127/SUM(L26:O26)</f>
        <v>-13.844238952468716</v>
      </c>
      <c r="P133" s="57">
        <f t="shared" ref="N133:S133" si="114">P127/SUM(M26:P26)</f>
        <v>-88.265429889576552</v>
      </c>
      <c r="Q133" s="57">
        <f t="shared" si="114"/>
        <v>-249.48613055071797</v>
      </c>
      <c r="R133" s="57">
        <f t="shared" si="114"/>
        <v>-228.62115367889854</v>
      </c>
      <c r="S133" s="57">
        <f t="shared" si="114"/>
        <v>697.1161832155442</v>
      </c>
      <c r="T133" s="57">
        <f>T127/SUM(Q26:T26)</f>
        <v>-16621.554193892349</v>
      </c>
      <c r="AA133" s="57">
        <f>AA127/AA26</f>
        <v>-6.8500095641481078</v>
      </c>
      <c r="AB133" s="57">
        <f>AB127/AB26</f>
        <v>-228.46375838926176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B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</hyperlinks>
  <pageMargins left="0.7" right="0.7" top="0.75" bottom="0.75" header="0.3" footer="0.3"/>
  <pageSetup paperSize="256" orientation="portrait" horizontalDpi="203" verticalDpi="203" r:id="rId10"/>
  <ignoredErrors>
    <ignoredError sqref="AA67:AB67 AA98:AB98" formula="1"/>
    <ignoredError sqref="Q132:T132 P132 P125:T125 N132:O132" formulaRange="1"/>
  </ignoredError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C4:D10"/>
  <sheetViews>
    <sheetView workbookViewId="0">
      <selection activeCell="U11" sqref="U11"/>
    </sheetView>
  </sheetViews>
  <sheetFormatPr defaultRowHeight="12.75"/>
  <cols>
    <col min="1" max="16384" width="9.140625" style="3"/>
  </cols>
  <sheetData>
    <row r="4" spans="3:4">
      <c r="D4" s="3" t="s">
        <v>177</v>
      </c>
    </row>
    <row r="6" spans="3:4">
      <c r="C6" s="3" t="s">
        <v>188</v>
      </c>
      <c r="D6" s="3" t="s">
        <v>189</v>
      </c>
    </row>
    <row r="7" spans="3:4">
      <c r="C7" s="3" t="s">
        <v>181</v>
      </c>
      <c r="D7" s="3" t="s">
        <v>182</v>
      </c>
    </row>
    <row r="9" spans="3:4">
      <c r="C9" s="3" t="s">
        <v>198</v>
      </c>
      <c r="D9" s="3" t="s">
        <v>199</v>
      </c>
    </row>
    <row r="10" spans="3:4">
      <c r="C10" s="3" t="s">
        <v>193</v>
      </c>
      <c r="D10" s="3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2022-10-10T12:21:16Z</dcterms:modified>
</cp:coreProperties>
</file>