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466B458-2DF9-4F19-B4A6-61B571E1E5BC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T73" i="2"/>
  <c r="T72" i="2"/>
  <c r="T71" i="2"/>
  <c r="T69" i="2"/>
  <c r="P68" i="2"/>
  <c r="T68" i="2"/>
  <c r="C10" i="1"/>
  <c r="C9" i="1"/>
  <c r="T65" i="2"/>
  <c r="T64" i="2"/>
  <c r="T63" i="2"/>
  <c r="T61" i="2"/>
  <c r="T60" i="2"/>
  <c r="T58" i="2"/>
  <c r="T55" i="2"/>
  <c r="T50" i="2"/>
  <c r="T42" i="2"/>
  <c r="T44" i="2"/>
  <c r="T38" i="2"/>
  <c r="D11" i="1"/>
  <c r="D10" i="1"/>
  <c r="D9" i="1"/>
  <c r="D7" i="1"/>
  <c r="D28" i="1"/>
  <c r="C7" i="1"/>
  <c r="T27" i="2"/>
  <c r="P25" i="2"/>
  <c r="P24" i="2"/>
  <c r="P23" i="2"/>
  <c r="P22" i="2"/>
  <c r="T25" i="2"/>
  <c r="T24" i="2"/>
  <c r="T23" i="2"/>
  <c r="T22" i="2"/>
  <c r="T19" i="2"/>
  <c r="P16" i="2"/>
  <c r="P10" i="2"/>
  <c r="P11" i="2" s="1"/>
  <c r="P13" i="2" s="1"/>
  <c r="P15" i="2" s="1"/>
  <c r="P6" i="2"/>
  <c r="T16" i="2"/>
  <c r="T15" i="2"/>
  <c r="T10" i="2"/>
  <c r="T6" i="2"/>
  <c r="T11" i="2" s="1"/>
  <c r="T13" i="2" s="1"/>
  <c r="C8" i="1" l="1"/>
  <c r="C11" i="1"/>
  <c r="C12" i="1" l="1"/>
</calcChain>
</file>

<file path=xl/sharedStrings.xml><?xml version="1.0" encoding="utf-8"?>
<sst xmlns="http://schemas.openxmlformats.org/spreadsheetml/2006/main" count="1724" uniqueCount="1710">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</sst>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8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8" fontId="1" fillId="0" borderId="0" xfId="0" applyNumberFormat="1" applyFont="1"/>
    <xf numFmtId="168" fontId="1" fillId="4" borderId="0" xfId="0" applyNumberFormat="1" applyFont="1" applyFill="1" applyBorder="1" applyAlignment="1">
      <alignment horizontal="center"/>
    </xf>
    <xf numFmtId="168" fontId="1" fillId="4" borderId="5" xfId="0" applyNumberFormat="1" applyFont="1" applyFill="1" applyBorder="1" applyAlignment="1">
      <alignment horizontal="center"/>
    </xf>
    <xf numFmtId="168" fontId="1" fillId="4" borderId="7" xfId="0" applyNumberFormat="1" applyFont="1" applyFill="1" applyBorder="1" applyAlignment="1">
      <alignment horizontal="center"/>
    </xf>
    <xf numFmtId="168" fontId="1" fillId="4" borderId="8" xfId="0" applyNumberFormat="1" applyFont="1" applyFill="1" applyBorder="1" applyAlignment="1">
      <alignment horizontal="center"/>
    </xf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twilio.com/news/news-details/2022/Twilio-Announces-Second-Quarter-2022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S35"/>
  <sheetViews>
    <sheetView workbookViewId="0">
      <selection activeCell="S2" sqref="S2"/>
    </sheetView>
  </sheetViews>
  <sheetFormatPr defaultRowHeight="12.75" x14ac:dyDescent="0.2"/>
  <cols>
    <col min="1" max="16384" width="9.140625" style="1"/>
  </cols>
  <sheetData>
    <row r="2" spans="2:19" ht="15" x14ac:dyDescent="0.25">
      <c r="B2" s="3" t="s">
        <v>0</v>
      </c>
      <c r="F2"/>
      <c r="S2" s="1" t="s">
        <v>1709</v>
      </c>
    </row>
    <row r="3" spans="2:19" x14ac:dyDescent="0.2">
      <c r="B3" s="2" t="s">
        <v>1</v>
      </c>
    </row>
    <row r="5" spans="2:19" x14ac:dyDescent="0.2">
      <c r="B5" s="31" t="s">
        <v>2</v>
      </c>
      <c r="C5" s="32"/>
      <c r="D5" s="33"/>
      <c r="G5" s="31" t="s">
        <v>24</v>
      </c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9" x14ac:dyDescent="0.2">
      <c r="B6" s="5" t="s">
        <v>3</v>
      </c>
      <c r="C6" s="4">
        <v>71.209999999999994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9" x14ac:dyDescent="0.2">
      <c r="B7" s="5" t="s">
        <v>4</v>
      </c>
      <c r="C7" s="18">
        <f>'Financial Model'!T17</f>
        <v>182.34786399999999</v>
      </c>
      <c r="D7" s="16" t="str">
        <f>$C$28</f>
        <v>Q222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9" x14ac:dyDescent="0.2">
      <c r="B8" s="5" t="s">
        <v>5</v>
      </c>
      <c r="C8" s="18">
        <f>C6*C7</f>
        <v>12984.991395439998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9" x14ac:dyDescent="0.2">
      <c r="B9" s="5" t="s">
        <v>6</v>
      </c>
      <c r="C9" s="18">
        <f>'Financial Model'!T63</f>
        <v>4392.2839999999997</v>
      </c>
      <c r="D9" s="16" t="str">
        <f t="shared" ref="D9:D11" si="0">$C$28</f>
        <v>Q222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9" x14ac:dyDescent="0.2">
      <c r="B10" s="5" t="s">
        <v>7</v>
      </c>
      <c r="C10" s="18">
        <f>'Financial Model'!T64</f>
        <v>1005.554</v>
      </c>
      <c r="D10" s="16" t="str">
        <f t="shared" si="0"/>
        <v>Q222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9" x14ac:dyDescent="0.2">
      <c r="B11" s="5" t="s">
        <v>8</v>
      </c>
      <c r="C11" s="18">
        <f>C9-C10</f>
        <v>3386.7299999999996</v>
      </c>
      <c r="D11" s="16" t="str">
        <f t="shared" si="0"/>
        <v>Q222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9" x14ac:dyDescent="0.2">
      <c r="B12" s="6" t="s">
        <v>9</v>
      </c>
      <c r="C12" s="19">
        <f>C8-C11</f>
        <v>9598.2613954399985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9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9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9" x14ac:dyDescent="0.2">
      <c r="B15" s="31" t="s">
        <v>10</v>
      </c>
      <c r="C15" s="32"/>
      <c r="D15" s="33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9" x14ac:dyDescent="0.2">
      <c r="B16" s="7" t="s">
        <v>11</v>
      </c>
      <c r="C16" s="27" t="s">
        <v>22</v>
      </c>
      <c r="D16" s="28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25"/>
      <c r="D17" s="26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27" t="s">
        <v>23</v>
      </c>
      <c r="D18" s="28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29"/>
      <c r="D19" s="30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31" t="s">
        <v>15</v>
      </c>
      <c r="C22" s="32"/>
      <c r="D22" s="33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27" t="s">
        <v>21</v>
      </c>
      <c r="D23" s="28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27">
        <v>2008</v>
      </c>
      <c r="D24" s="28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27"/>
      <c r="D25" s="28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27"/>
      <c r="D26" s="28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27"/>
      <c r="D27" s="28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42</v>
      </c>
      <c r="D28" s="44">
        <f>'Financial Model'!T3</f>
        <v>38200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34" t="s">
        <v>20</v>
      </c>
      <c r="D29" s="35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31" t="s">
        <v>106</v>
      </c>
      <c r="C32" s="32"/>
      <c r="D32" s="33"/>
    </row>
    <row r="33" spans="2:4" x14ac:dyDescent="0.2">
      <c r="B33" s="13" t="s">
        <v>103</v>
      </c>
      <c r="C33" s="49">
        <f>'Financial Model'!T71</f>
        <v>1.4095721757702342</v>
      </c>
      <c r="D33" s="50"/>
    </row>
    <row r="34" spans="2:4" x14ac:dyDescent="0.2">
      <c r="B34" s="13" t="s">
        <v>105</v>
      </c>
      <c r="C34" s="49">
        <f>'Financial Model'!T72</f>
        <v>16.200254074122757</v>
      </c>
      <c r="D34" s="50"/>
    </row>
    <row r="35" spans="2:4" x14ac:dyDescent="0.2">
      <c r="B35" s="14" t="s">
        <v>104</v>
      </c>
      <c r="C35" s="51">
        <f>'Financial Model'!T73</f>
        <v>-47.348334201363834</v>
      </c>
      <c r="D35" s="52"/>
    </row>
  </sheetData>
  <mergeCells count="18">
    <mergeCell ref="B32:D32"/>
    <mergeCell ref="C33:D33"/>
    <mergeCell ref="C34:D34"/>
    <mergeCell ref="C35:D35"/>
    <mergeCell ref="B22:D22"/>
    <mergeCell ref="C29:D29"/>
    <mergeCell ref="C27:D27"/>
    <mergeCell ref="C26:D26"/>
    <mergeCell ref="C25:D25"/>
    <mergeCell ref="C24:D24"/>
    <mergeCell ref="C23:D23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7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30" sqref="M30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38" t="s">
        <v>42</v>
      </c>
      <c r="U1" s="22" t="s">
        <v>43</v>
      </c>
      <c r="V1" s="22" t="s">
        <v>44</v>
      </c>
      <c r="Y1" s="22" t="s">
        <v>45</v>
      </c>
      <c r="Z1" s="22" t="s">
        <v>46</v>
      </c>
      <c r="AA1" s="22" t="s">
        <v>47</v>
      </c>
      <c r="AB1" s="22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P2" s="37">
        <v>44377</v>
      </c>
      <c r="R2" s="37">
        <v>44561</v>
      </c>
      <c r="T2" s="37">
        <v>44742</v>
      </c>
    </row>
    <row r="3" spans="1:38" s="24" customFormat="1" x14ac:dyDescent="0.2">
      <c r="A3" s="23"/>
      <c r="T3" s="36">
        <v>38200</v>
      </c>
    </row>
    <row r="4" spans="1:38" s="2" customFormat="1" x14ac:dyDescent="0.2">
      <c r="B4" s="2" t="s">
        <v>59</v>
      </c>
      <c r="P4" s="40">
        <v>668.93100000000004</v>
      </c>
      <c r="T4" s="40">
        <v>943.35400000000004</v>
      </c>
    </row>
    <row r="5" spans="1:38" x14ac:dyDescent="0.2">
      <c r="B5" s="1" t="s">
        <v>60</v>
      </c>
      <c r="P5" s="41">
        <v>337.68400000000003</v>
      </c>
      <c r="T5" s="41">
        <v>498.065</v>
      </c>
    </row>
    <row r="6" spans="1:38" s="2" customFormat="1" x14ac:dyDescent="0.2">
      <c r="B6" s="2" t="s">
        <v>61</v>
      </c>
      <c r="P6" s="40">
        <f>P4-P5</f>
        <v>331.24700000000001</v>
      </c>
      <c r="T6" s="40">
        <f>T4-T5</f>
        <v>445.28900000000004</v>
      </c>
    </row>
    <row r="7" spans="1:38" x14ac:dyDescent="0.2">
      <c r="B7" s="1" t="s">
        <v>62</v>
      </c>
      <c r="P7" s="41">
        <v>181.28</v>
      </c>
      <c r="T7" s="41">
        <v>279.64100000000002</v>
      </c>
    </row>
    <row r="8" spans="1:38" x14ac:dyDescent="0.2">
      <c r="B8" s="1" t="s">
        <v>63</v>
      </c>
      <c r="P8" s="41">
        <v>238.05799999999999</v>
      </c>
      <c r="T8" s="41">
        <v>334.95800000000003</v>
      </c>
    </row>
    <row r="9" spans="1:38" x14ac:dyDescent="0.2">
      <c r="B9" s="1" t="s">
        <v>64</v>
      </c>
      <c r="P9" s="41">
        <v>114.18300000000001</v>
      </c>
      <c r="T9" s="41">
        <v>142.626</v>
      </c>
    </row>
    <row r="10" spans="1:38" x14ac:dyDescent="0.2">
      <c r="B10" s="1" t="s">
        <v>65</v>
      </c>
      <c r="P10" s="41">
        <f>SUM(P7:P9)</f>
        <v>533.52099999999996</v>
      </c>
      <c r="T10" s="41">
        <f>SUM(T7:T9)</f>
        <v>757.22500000000002</v>
      </c>
    </row>
    <row r="11" spans="1:38" s="2" customFormat="1" x14ac:dyDescent="0.2">
      <c r="B11" s="2" t="s">
        <v>66</v>
      </c>
      <c r="P11" s="40">
        <f>P6-P10</f>
        <v>-202.27399999999994</v>
      </c>
      <c r="T11" s="40">
        <f>T6-T10</f>
        <v>-311.93599999999998</v>
      </c>
    </row>
    <row r="12" spans="1:38" x14ac:dyDescent="0.2">
      <c r="B12" s="1" t="s">
        <v>67</v>
      </c>
      <c r="P12" s="41">
        <v>24.292999999999999</v>
      </c>
      <c r="T12" s="41">
        <v>8.2390000000000008</v>
      </c>
    </row>
    <row r="13" spans="1:38" x14ac:dyDescent="0.2">
      <c r="B13" s="1" t="s">
        <v>76</v>
      </c>
      <c r="P13" s="41">
        <f>P11-P12</f>
        <v>-226.56699999999995</v>
      </c>
      <c r="T13" s="41">
        <f>T11-T12</f>
        <v>-320.17499999999995</v>
      </c>
    </row>
    <row r="14" spans="1:38" x14ac:dyDescent="0.2">
      <c r="B14" s="1" t="s">
        <v>68</v>
      </c>
      <c r="P14" s="41">
        <v>1.286</v>
      </c>
      <c r="T14" s="41">
        <v>2.5939999999999999</v>
      </c>
    </row>
    <row r="15" spans="1:38" s="2" customFormat="1" x14ac:dyDescent="0.2">
      <c r="B15" s="2" t="s">
        <v>70</v>
      </c>
      <c r="P15" s="40">
        <f>P13-P14</f>
        <v>-227.85299999999995</v>
      </c>
      <c r="T15" s="40">
        <f>T13-T14</f>
        <v>-322.76899999999995</v>
      </c>
    </row>
    <row r="16" spans="1:38" x14ac:dyDescent="0.2">
      <c r="B16" s="1" t="s">
        <v>69</v>
      </c>
      <c r="P16" s="39">
        <f>P15/P17</f>
        <v>-1.3139765974420505</v>
      </c>
      <c r="T16" s="39">
        <f>T15/T17</f>
        <v>-1.7700728317826633</v>
      </c>
    </row>
    <row r="17" spans="2:20" x14ac:dyDescent="0.2">
      <c r="B17" s="1" t="s">
        <v>4</v>
      </c>
      <c r="P17" s="39">
        <v>173.40719799999999</v>
      </c>
      <c r="T17" s="39">
        <v>182.34786399999999</v>
      </c>
    </row>
    <row r="19" spans="2:20" s="2" customFormat="1" x14ac:dyDescent="0.2">
      <c r="B19" s="2" t="s">
        <v>71</v>
      </c>
      <c r="T19" s="43">
        <f>T4/P4-1</f>
        <v>0.41024111604933844</v>
      </c>
    </row>
    <row r="20" spans="2:20" x14ac:dyDescent="0.2">
      <c r="B20" s="1" t="s">
        <v>72</v>
      </c>
    </row>
    <row r="22" spans="2:20" x14ac:dyDescent="0.2">
      <c r="B22" s="1" t="s">
        <v>73</v>
      </c>
      <c r="P22" s="42">
        <f>P6/P4</f>
        <v>0.49518859194745046</v>
      </c>
      <c r="Q22" s="42"/>
      <c r="R22" s="42"/>
      <c r="S22" s="42"/>
      <c r="T22" s="42">
        <f>T6/T4</f>
        <v>0.47202746794946543</v>
      </c>
    </row>
    <row r="23" spans="2:20" x14ac:dyDescent="0.2">
      <c r="B23" s="1" t="s">
        <v>74</v>
      </c>
      <c r="P23" s="42">
        <f>P11/P4</f>
        <v>-0.30238395290396158</v>
      </c>
      <c r="Q23" s="42"/>
      <c r="R23" s="42"/>
      <c r="S23" s="42"/>
      <c r="T23" s="42">
        <f>T11/T4</f>
        <v>-0.33066696065315881</v>
      </c>
    </row>
    <row r="24" spans="2:20" x14ac:dyDescent="0.2">
      <c r="B24" s="1" t="s">
        <v>68</v>
      </c>
      <c r="P24" s="42">
        <f>P15/P4</f>
        <v>-0.34062257542257712</v>
      </c>
      <c r="Q24" s="42"/>
      <c r="R24" s="42"/>
      <c r="S24" s="42"/>
      <c r="T24" s="42">
        <f>T15/T4</f>
        <v>-0.34215045465435023</v>
      </c>
    </row>
    <row r="25" spans="2:20" x14ac:dyDescent="0.2">
      <c r="B25" s="1" t="s">
        <v>75</v>
      </c>
      <c r="P25" s="42">
        <f>P14/P13</f>
        <v>-5.6760251934306425E-3</v>
      </c>
      <c r="Q25" s="42"/>
      <c r="R25" s="42"/>
      <c r="S25" s="42"/>
      <c r="T25" s="42">
        <f>T14/T13</f>
        <v>-8.1018193175607101E-3</v>
      </c>
    </row>
    <row r="27" spans="2:20" x14ac:dyDescent="0.2">
      <c r="B27" s="1" t="s">
        <v>77</v>
      </c>
      <c r="T27" s="42">
        <f>T7/P7-1</f>
        <v>0.54259157105030908</v>
      </c>
    </row>
    <row r="28" spans="2:20" x14ac:dyDescent="0.2">
      <c r="B28" s="1" t="s">
        <v>78</v>
      </c>
    </row>
    <row r="33" spans="2:20" x14ac:dyDescent="0.2">
      <c r="B33" s="45" t="s">
        <v>79</v>
      </c>
    </row>
    <row r="34" spans="2:20" s="2" customFormat="1" x14ac:dyDescent="0.2">
      <c r="B34" s="2" t="s">
        <v>6</v>
      </c>
      <c r="T34" s="40">
        <v>798.625</v>
      </c>
    </row>
    <row r="35" spans="2:20" s="2" customFormat="1" x14ac:dyDescent="0.2">
      <c r="B35" s="2" t="s">
        <v>80</v>
      </c>
      <c r="T35" s="40">
        <v>3593.6590000000001</v>
      </c>
    </row>
    <row r="36" spans="2:20" x14ac:dyDescent="0.2">
      <c r="B36" s="1" t="s">
        <v>81</v>
      </c>
      <c r="T36" s="41">
        <v>471.91500000000002</v>
      </c>
    </row>
    <row r="37" spans="2:20" x14ac:dyDescent="0.2">
      <c r="B37" s="1" t="s">
        <v>82</v>
      </c>
      <c r="T37" s="41">
        <v>240.19200000000001</v>
      </c>
    </row>
    <row r="38" spans="2:20" x14ac:dyDescent="0.2">
      <c r="B38" s="1" t="s">
        <v>83</v>
      </c>
      <c r="T38" s="41">
        <f>SUM(T34:T37)</f>
        <v>5104.3909999999996</v>
      </c>
    </row>
    <row r="39" spans="2:20" x14ac:dyDescent="0.2">
      <c r="B39" s="1" t="s">
        <v>84</v>
      </c>
      <c r="T39" s="41">
        <v>264.767</v>
      </c>
    </row>
    <row r="40" spans="2:20" x14ac:dyDescent="0.2">
      <c r="B40" s="1" t="s">
        <v>85</v>
      </c>
      <c r="T40" s="41">
        <v>213.464</v>
      </c>
    </row>
    <row r="41" spans="2:20" x14ac:dyDescent="0.2">
      <c r="B41" s="1" t="s">
        <v>86</v>
      </c>
      <c r="T41" s="41">
        <v>750</v>
      </c>
    </row>
    <row r="42" spans="2:20" x14ac:dyDescent="0.2">
      <c r="B42" s="1" t="s">
        <v>87</v>
      </c>
      <c r="T42" s="41">
        <f>953.522+5285.563</f>
        <v>6239.085</v>
      </c>
    </row>
    <row r="43" spans="2:20" x14ac:dyDescent="0.2">
      <c r="B43" s="1" t="s">
        <v>88</v>
      </c>
      <c r="T43" s="41">
        <v>297.52199999999999</v>
      </c>
    </row>
    <row r="44" spans="2:20" x14ac:dyDescent="0.2">
      <c r="B44" s="1" t="s">
        <v>89</v>
      </c>
      <c r="T44" s="41">
        <f>T38+SUM(T39:T43)</f>
        <v>12869.228999999999</v>
      </c>
    </row>
    <row r="45" spans="2:20" x14ac:dyDescent="0.2">
      <c r="T45" s="41"/>
    </row>
    <row r="46" spans="2:20" x14ac:dyDescent="0.2">
      <c r="B46" s="1" t="s">
        <v>90</v>
      </c>
      <c r="T46" s="41">
        <v>102.039</v>
      </c>
    </row>
    <row r="47" spans="2:20" x14ac:dyDescent="0.2">
      <c r="B47" s="1" t="s">
        <v>91</v>
      </c>
      <c r="T47" s="41">
        <v>504.81</v>
      </c>
    </row>
    <row r="48" spans="2:20" x14ac:dyDescent="0.2">
      <c r="B48" s="1" t="s">
        <v>92</v>
      </c>
      <c r="T48" s="41">
        <v>137.72800000000001</v>
      </c>
    </row>
    <row r="49" spans="2:20" x14ac:dyDescent="0.2">
      <c r="B49" s="1" t="s">
        <v>93</v>
      </c>
      <c r="T49" s="41">
        <v>50.743000000000002</v>
      </c>
    </row>
    <row r="50" spans="2:20" x14ac:dyDescent="0.2">
      <c r="B50" s="1" t="s">
        <v>94</v>
      </c>
      <c r="T50" s="41">
        <f>SUM(T46:T49)</f>
        <v>795.32</v>
      </c>
    </row>
    <row r="51" spans="2:20" x14ac:dyDescent="0.2">
      <c r="B51" s="1" t="s">
        <v>93</v>
      </c>
      <c r="T51" s="41">
        <v>189.06800000000001</v>
      </c>
    </row>
    <row r="52" spans="2:20" s="2" customFormat="1" x14ac:dyDescent="0.2">
      <c r="B52" s="2" t="s">
        <v>95</v>
      </c>
      <c r="T52" s="40">
        <v>18.934999999999999</v>
      </c>
    </row>
    <row r="53" spans="2:20" s="2" customFormat="1" x14ac:dyDescent="0.2">
      <c r="B53" s="2" t="s">
        <v>96</v>
      </c>
      <c r="T53" s="40">
        <v>986.61900000000003</v>
      </c>
    </row>
    <row r="54" spans="2:20" x14ac:dyDescent="0.2">
      <c r="B54" s="1" t="s">
        <v>97</v>
      </c>
      <c r="T54" s="41">
        <v>37.292000000000002</v>
      </c>
    </row>
    <row r="55" spans="2:20" x14ac:dyDescent="0.2">
      <c r="B55" s="1" t="s">
        <v>98</v>
      </c>
      <c r="T55" s="41">
        <f>SUM(T51:T54)+T50</f>
        <v>2027.2339999999999</v>
      </c>
    </row>
    <row r="56" spans="2:20" x14ac:dyDescent="0.2">
      <c r="T56" s="41"/>
    </row>
    <row r="57" spans="2:20" x14ac:dyDescent="0.2">
      <c r="B57" s="1" t="s">
        <v>99</v>
      </c>
      <c r="T57" s="41">
        <v>10841.995000000001</v>
      </c>
    </row>
    <row r="58" spans="2:20" x14ac:dyDescent="0.2">
      <c r="B58" s="1" t="s">
        <v>100</v>
      </c>
      <c r="T58" s="41">
        <f>T57+T55</f>
        <v>12869.229000000001</v>
      </c>
    </row>
    <row r="60" spans="2:20" x14ac:dyDescent="0.2">
      <c r="B60" s="1" t="s">
        <v>101</v>
      </c>
      <c r="T60" s="41">
        <f>T44-T55</f>
        <v>10841.994999999999</v>
      </c>
    </row>
    <row r="61" spans="2:20" x14ac:dyDescent="0.2">
      <c r="B61" s="1" t="s">
        <v>102</v>
      </c>
      <c r="T61" s="1">
        <f>T60/T17</f>
        <v>59.457757070299436</v>
      </c>
    </row>
    <row r="63" spans="2:20" s="46" customFormat="1" x14ac:dyDescent="0.2">
      <c r="B63" s="46" t="s">
        <v>6</v>
      </c>
      <c r="T63" s="47">
        <f>T34+T35</f>
        <v>4392.2839999999997</v>
      </c>
    </row>
    <row r="64" spans="2:20" s="46" customFormat="1" x14ac:dyDescent="0.2">
      <c r="B64" s="46" t="s">
        <v>7</v>
      </c>
      <c r="T64" s="47">
        <f>T52+T53</f>
        <v>1005.554</v>
      </c>
    </row>
    <row r="65" spans="2:20" x14ac:dyDescent="0.2">
      <c r="B65" s="1" t="s">
        <v>8</v>
      </c>
      <c r="T65" s="41">
        <f>T63-T64</f>
        <v>3386.7299999999996</v>
      </c>
    </row>
    <row r="67" spans="2:20" x14ac:dyDescent="0.2">
      <c r="B67" s="1" t="s">
        <v>3</v>
      </c>
      <c r="P67" s="1">
        <v>394.16</v>
      </c>
      <c r="R67" s="1">
        <v>263.33999999999997</v>
      </c>
      <c r="T67" s="1">
        <v>83.81</v>
      </c>
    </row>
    <row r="68" spans="2:20" x14ac:dyDescent="0.2">
      <c r="B68" s="1" t="s">
        <v>5</v>
      </c>
      <c r="P68" s="41">
        <f>P67*P17</f>
        <v>68350.181163679998</v>
      </c>
      <c r="Q68" s="41"/>
      <c r="R68" s="41"/>
      <c r="S68" s="41"/>
      <c r="T68" s="41">
        <f>T67*T17</f>
        <v>15282.57448184</v>
      </c>
    </row>
    <row r="69" spans="2:20" x14ac:dyDescent="0.2">
      <c r="B69" s="1" t="s">
        <v>9</v>
      </c>
      <c r="P69" s="41"/>
      <c r="Q69" s="41"/>
      <c r="R69" s="41"/>
      <c r="S69" s="41"/>
      <c r="T69" s="41">
        <f>T68-T65</f>
        <v>11895.84448184</v>
      </c>
    </row>
    <row r="71" spans="2:20" x14ac:dyDescent="0.2">
      <c r="B71" s="1" t="s">
        <v>103</v>
      </c>
      <c r="T71" s="48">
        <f>T67/T61</f>
        <v>1.4095721757702342</v>
      </c>
    </row>
    <row r="72" spans="2:20" x14ac:dyDescent="0.2">
      <c r="B72" s="1" t="s">
        <v>105</v>
      </c>
      <c r="T72" s="48">
        <f>T68/T4</f>
        <v>16.200254074122757</v>
      </c>
    </row>
    <row r="73" spans="2:20" x14ac:dyDescent="0.2">
      <c r="B73" s="1" t="s">
        <v>104</v>
      </c>
      <c r="T73" s="48">
        <f>T67/T16</f>
        <v>-47.348334201363834</v>
      </c>
    </row>
  </sheetData>
  <hyperlinks>
    <hyperlink ref="T1" r:id="rId1" xr:uid="{A7A5BBDF-38B5-4BC3-94A5-ED2C969CF7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52" workbookViewId="0">
      <selection activeCell="E1596" sqref="E1596"/>
    </sheetView>
  </sheetViews>
  <sheetFormatPr defaultRowHeight="12.75" x14ac:dyDescent="0.2"/>
  <cols>
    <col min="1" max="1" width="9.140625" style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53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53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53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53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53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53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53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53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53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53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53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53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53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53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53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53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53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53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53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53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53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53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53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53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53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53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53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53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53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53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53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53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53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53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53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53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53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53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53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53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53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53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53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53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53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53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53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53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53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53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53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53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53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53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53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53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53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53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53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53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53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53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53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53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53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53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53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53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53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53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53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53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53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53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53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53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53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53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53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53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53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53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53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53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53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53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53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53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53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53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53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53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53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53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53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53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53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53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53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53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53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53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53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53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53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53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53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53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53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53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53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53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53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53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53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53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53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53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53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53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53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53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53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53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53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53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53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53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53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53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53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53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53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53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53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53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53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53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53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53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53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53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53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53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53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53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53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53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53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53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53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53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53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53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53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53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53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53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53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53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53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53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53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53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53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53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53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53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53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53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53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53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53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53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53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53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53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53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53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53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53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53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53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53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53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53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53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53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53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53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53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53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53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53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53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53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53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53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53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53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53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53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53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53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53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53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53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53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53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53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53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53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53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53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53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53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53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53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53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53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53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53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53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53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53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53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53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53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53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53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53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53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53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53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53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53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53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53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53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53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53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53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53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53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53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53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53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53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53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53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53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53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53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53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53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53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53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53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53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53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53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53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53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53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53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53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53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53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53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53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53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53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53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53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53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53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53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53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53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53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53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53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53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53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53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53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53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53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53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53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53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53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53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53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53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53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53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53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53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53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53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53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53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53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53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53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53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53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53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53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53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53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53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53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53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53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53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53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53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53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53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53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53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53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53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53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53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53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53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53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53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53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53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53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53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53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53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53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53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53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53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53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53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53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53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53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53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53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53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53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53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53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53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53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53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53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53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53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53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53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53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53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53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53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53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53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53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53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53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53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53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53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53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53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53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53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53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53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53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53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53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53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53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53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53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53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53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53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53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53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53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53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53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53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53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53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53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53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53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53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53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53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53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53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53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53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53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53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53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53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53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53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53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53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53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53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53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53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53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53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53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53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53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53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53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53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53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53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53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53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53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53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53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53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53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53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53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53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53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53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53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53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53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53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53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53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53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53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53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53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53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53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53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53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53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53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53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53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53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53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53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53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53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53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53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53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53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53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53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53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53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53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53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53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53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53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53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53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53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53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53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53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53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53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53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53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53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53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53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53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53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53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53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53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53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53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53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53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53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53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53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53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53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53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53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53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53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53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53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53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53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53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53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53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53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53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53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53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53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53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53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53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53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53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53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53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53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53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53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53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53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53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53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53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53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53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53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53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53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53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53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53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53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53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53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53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53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53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53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53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53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53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53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53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53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53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53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53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53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53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53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53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53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53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53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53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53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53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53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53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53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53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53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53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53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53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53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53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53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53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53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53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53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53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53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53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53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53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53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53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53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53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53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53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53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53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53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53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53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53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53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53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53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53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53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53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53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53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53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53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53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53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53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53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53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53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53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53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53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53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53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53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53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53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53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53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53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53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53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53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53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53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53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53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53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53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53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53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53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53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53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53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53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53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53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53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53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53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53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53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53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53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53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53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53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53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53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53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53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53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53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53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53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53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53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53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53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53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53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53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53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53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53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53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53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53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53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53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53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53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53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53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53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53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53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53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53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53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53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53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53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53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53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53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53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53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53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53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53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53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53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53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53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53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53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53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53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53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53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53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53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53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53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53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53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53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53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53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53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53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53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53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53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53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53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53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53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53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53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53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53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53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53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53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53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53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53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53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53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53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53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53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53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53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53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53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53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53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53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53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53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53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53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53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53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53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53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53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53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53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53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53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53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53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53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53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53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53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53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53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53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53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53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53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53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53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53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53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53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53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53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53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53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53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53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53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53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53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53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53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53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53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53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53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53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53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53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53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53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53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53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53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53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53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53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53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53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53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53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53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53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53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53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53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53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53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53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53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53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53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53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53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53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53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53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53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53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53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53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53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53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53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53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53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53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53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53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53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53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53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53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53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53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53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53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53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53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53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53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53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53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53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53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53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53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53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53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53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53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53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53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53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53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53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53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53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53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53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53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53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53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53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53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53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53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53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53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53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53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53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53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53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53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53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53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53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53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53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53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53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53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53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53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53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53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53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53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53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53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53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53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53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53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53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53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53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53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53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53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53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53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53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53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53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53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53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53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53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53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53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53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53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53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53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53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53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53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53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53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53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53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53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53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53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53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53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53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53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53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53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53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53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53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53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53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53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53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53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53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53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53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53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53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53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53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53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53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53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53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53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53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53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53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53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53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53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53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53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53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53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53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53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53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53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53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53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53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53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53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53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53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53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53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53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53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53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53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53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53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53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53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53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53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53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53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53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53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53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53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53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53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53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53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53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53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53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53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53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53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53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53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53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53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53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53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53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53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53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53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53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53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53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53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53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53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53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53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53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53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53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53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53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53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53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53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53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53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53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53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53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53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53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53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53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53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53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53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53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53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53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53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53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53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53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53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53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53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53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53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53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53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53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53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53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53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53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53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53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53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53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53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53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53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53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53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53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53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53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53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53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53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53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53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53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53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53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53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53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53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53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53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53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53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53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53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53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53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53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53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53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53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53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53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53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53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53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53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53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53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53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53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53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53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53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53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53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53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53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53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53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53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53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53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53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53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53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53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53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53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53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53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53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53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53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53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53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53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53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53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53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53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53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53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53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53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53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53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53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53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53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53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53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53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53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53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53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53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53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53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53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53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53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53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53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53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53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53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53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53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53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53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53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53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53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53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53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53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53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53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53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53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53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53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53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53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53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53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53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53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53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53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53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53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53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53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53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53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53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53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53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53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53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53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53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53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53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53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53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53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53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53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53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53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53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53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53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53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53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53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53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53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53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53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53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53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53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53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53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53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53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53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53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53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53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53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53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53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53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53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53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53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53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53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53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53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53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53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53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53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53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53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53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53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53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53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53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53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53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53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53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53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53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53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53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53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53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53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53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53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53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53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53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53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53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53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53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53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53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53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53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53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53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53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53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53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53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53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53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53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53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53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53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53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53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53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53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53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53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53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53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53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53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53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53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53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53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53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53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53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53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53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53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53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53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53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53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53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53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53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53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53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53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53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53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53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53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53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53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53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53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53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53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53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53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53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53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53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53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53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53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53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53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53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53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53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53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53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53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53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53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53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53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53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53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53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53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53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53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53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53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53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53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53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53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53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53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53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53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53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53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53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53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53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53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53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53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53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53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53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53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53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53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53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53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53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53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53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53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53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53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53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53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53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53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53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53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53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53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53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53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53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53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53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53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53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53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53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53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53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53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53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53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53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53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53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53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53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53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53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53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53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53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53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53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53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53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53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53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53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53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53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53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53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53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53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53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53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53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53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53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53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53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53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53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53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53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53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53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53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53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53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53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53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53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53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53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53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53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53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53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53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53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53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53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53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53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53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53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53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53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53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53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53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53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53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53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53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53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53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53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53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53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53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53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53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53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53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53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53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53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53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53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53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53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53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53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53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53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53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53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53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53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53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53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53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53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53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53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53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53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53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53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53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53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53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53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53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53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53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53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53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53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53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53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53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53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53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53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53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53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53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53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53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53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53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53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53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53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53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53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53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53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53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53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53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53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53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53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53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53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53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53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53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53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53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53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53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53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53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53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53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53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53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53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53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53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53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53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53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53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53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53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53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53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53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53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53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53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53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53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53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53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53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53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53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53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53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53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53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53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53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53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53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53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53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2022-10-22T15:07:18Z</dcterms:modified>
</cp:coreProperties>
</file>