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C1A5337-6A71-49DC-8DA1-62DB1006BDFF}" xr6:coauthVersionLast="36" xr6:coauthVersionMax="47" xr10:uidLastSave="{00000000-0000-0000-0000-000000000000}"/>
  <bookViews>
    <workbookView xWindow="0" yWindow="495" windowWidth="33600" windowHeight="18900" activeTab="3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3" l="1"/>
  <c r="C44" i="3"/>
  <c r="D43" i="3"/>
  <c r="C43" i="3"/>
  <c r="D39" i="3"/>
  <c r="C39" i="3"/>
  <c r="D38" i="3"/>
  <c r="C38" i="3"/>
  <c r="D34" i="3"/>
  <c r="C34" i="3"/>
  <c r="D33" i="3"/>
  <c r="C33" i="3"/>
  <c r="H44" i="3"/>
  <c r="G44" i="3"/>
  <c r="F44" i="3"/>
  <c r="E44" i="3"/>
  <c r="H43" i="3"/>
  <c r="G43" i="3"/>
  <c r="F43" i="3"/>
  <c r="E43" i="3"/>
  <c r="H42" i="3"/>
  <c r="G42" i="3"/>
  <c r="F42" i="3"/>
  <c r="H41" i="3"/>
  <c r="G41" i="3"/>
  <c r="F41" i="3"/>
  <c r="H39" i="3"/>
  <c r="G39" i="3"/>
  <c r="F39" i="3"/>
  <c r="E39" i="3"/>
  <c r="H38" i="3"/>
  <c r="G38" i="3"/>
  <c r="F38" i="3"/>
  <c r="E38" i="3"/>
  <c r="H37" i="3"/>
  <c r="G37" i="3"/>
  <c r="F37" i="3"/>
  <c r="H36" i="3"/>
  <c r="G36" i="3"/>
  <c r="F36" i="3"/>
  <c r="H34" i="3"/>
  <c r="G34" i="3"/>
  <c r="F34" i="3"/>
  <c r="E34" i="3"/>
  <c r="H33" i="3"/>
  <c r="G33" i="3"/>
  <c r="F33" i="3"/>
  <c r="E33" i="3"/>
  <c r="H32" i="3"/>
  <c r="G32" i="3"/>
  <c r="F32" i="3"/>
  <c r="H31" i="3"/>
  <c r="G31" i="3"/>
  <c r="F31" i="3"/>
  <c r="L44" i="3"/>
  <c r="K44" i="3"/>
  <c r="J44" i="3"/>
  <c r="I44" i="3"/>
  <c r="L43" i="3"/>
  <c r="K43" i="3"/>
  <c r="J43" i="3"/>
  <c r="I43" i="3"/>
  <c r="L42" i="3"/>
  <c r="K42" i="3"/>
  <c r="J42" i="3"/>
  <c r="I42" i="3"/>
  <c r="L41" i="3"/>
  <c r="K41" i="3"/>
  <c r="J41" i="3"/>
  <c r="I41" i="3"/>
  <c r="L39" i="3"/>
  <c r="K39" i="3"/>
  <c r="J39" i="3"/>
  <c r="I39" i="3"/>
  <c r="L38" i="3"/>
  <c r="K38" i="3"/>
  <c r="J38" i="3"/>
  <c r="I38" i="3"/>
  <c r="L37" i="3"/>
  <c r="K37" i="3"/>
  <c r="J37" i="3"/>
  <c r="I37" i="3"/>
  <c r="L36" i="3"/>
  <c r="K36" i="3"/>
  <c r="J36" i="3"/>
  <c r="I36" i="3"/>
  <c r="L34" i="3"/>
  <c r="K34" i="3"/>
  <c r="J34" i="3"/>
  <c r="I34" i="3"/>
  <c r="L33" i="3"/>
  <c r="K33" i="3"/>
  <c r="J33" i="3"/>
  <c r="I33" i="3"/>
  <c r="L32" i="3"/>
  <c r="K32" i="3"/>
  <c r="J32" i="3"/>
  <c r="I32" i="3"/>
  <c r="L31" i="3"/>
  <c r="K31" i="3"/>
  <c r="J31" i="3"/>
  <c r="I31" i="3"/>
  <c r="N44" i="3"/>
  <c r="N43" i="3"/>
  <c r="N42" i="3"/>
  <c r="N41" i="3"/>
  <c r="N39" i="3"/>
  <c r="N38" i="3"/>
  <c r="N37" i="3"/>
  <c r="N36" i="3"/>
  <c r="N34" i="3"/>
  <c r="N33" i="3"/>
  <c r="N32" i="3"/>
  <c r="N31" i="3"/>
  <c r="O44" i="3"/>
  <c r="O43" i="3"/>
  <c r="O42" i="3"/>
  <c r="O41" i="3"/>
  <c r="O39" i="3"/>
  <c r="O38" i="3"/>
  <c r="O34" i="3"/>
  <c r="O33" i="3"/>
  <c r="O32" i="3"/>
  <c r="O31" i="3"/>
  <c r="M34" i="3"/>
  <c r="M33" i="3"/>
  <c r="M39" i="3"/>
  <c r="M38" i="3"/>
  <c r="M44" i="3"/>
  <c r="M43" i="3"/>
  <c r="P42" i="3"/>
  <c r="P41" i="3"/>
  <c r="P37" i="3"/>
  <c r="P36" i="3"/>
  <c r="P32" i="3"/>
  <c r="P31" i="3"/>
  <c r="T28" i="3"/>
  <c r="T10" i="3" l="1"/>
  <c r="Y141" i="2" l="1"/>
  <c r="X141" i="2"/>
  <c r="Y139" i="2"/>
  <c r="X139" i="2"/>
  <c r="Y138" i="2"/>
  <c r="X138" i="2"/>
  <c r="Y137" i="2"/>
  <c r="X137" i="2"/>
  <c r="Y134" i="2"/>
  <c r="Y135" i="2" s="1"/>
  <c r="X134" i="2"/>
  <c r="X135" i="2" s="1"/>
  <c r="AA128" i="2"/>
  <c r="Z128" i="2"/>
  <c r="Z131" i="2"/>
  <c r="Z125" i="2"/>
  <c r="Z124" i="2"/>
  <c r="Z126" i="2" s="1"/>
  <c r="Z121" i="2"/>
  <c r="Z122" i="2" s="1"/>
  <c r="Z137" i="2" s="1"/>
  <c r="Z103" i="2"/>
  <c r="Z102" i="2"/>
  <c r="Z101" i="2"/>
  <c r="Z100" i="2"/>
  <c r="Z99" i="2"/>
  <c r="Z98" i="2"/>
  <c r="Z97" i="2"/>
  <c r="Z115" i="2"/>
  <c r="Z114" i="2"/>
  <c r="Z113" i="2"/>
  <c r="Z112" i="2"/>
  <c r="Z111" i="2"/>
  <c r="Z108" i="2"/>
  <c r="Z109" i="2"/>
  <c r="Z110" i="2"/>
  <c r="Z118" i="2"/>
  <c r="Z116" i="2"/>
  <c r="Z119" i="2" s="1"/>
  <c r="Z89" i="2"/>
  <c r="Y91" i="2"/>
  <c r="X91" i="2"/>
  <c r="X90" i="2"/>
  <c r="Z91" i="2"/>
  <c r="Z90" i="2"/>
  <c r="Y90" i="2"/>
  <c r="Z104" i="2"/>
  <c r="Z105" i="2"/>
  <c r="Z95" i="2"/>
  <c r="Z94" i="2"/>
  <c r="Z93" i="2"/>
  <c r="Z73" i="2"/>
  <c r="Z87" i="2"/>
  <c r="Z86" i="2"/>
  <c r="Z85" i="2"/>
  <c r="Z84" i="2"/>
  <c r="Z83" i="2"/>
  <c r="Z82" i="2"/>
  <c r="Z81" i="2"/>
  <c r="Z80" i="2"/>
  <c r="Z79" i="2"/>
  <c r="Z78" i="2"/>
  <c r="Z77" i="2"/>
  <c r="Z75" i="2"/>
  <c r="Z72" i="2"/>
  <c r="Z71" i="2"/>
  <c r="Z70" i="2"/>
  <c r="Z69" i="2"/>
  <c r="Z67" i="2"/>
  <c r="Z66" i="2"/>
  <c r="Z65" i="2"/>
  <c r="Z64" i="2"/>
  <c r="Z63" i="2"/>
  <c r="Z107" i="2"/>
  <c r="Z106" i="2"/>
  <c r="Z96" i="2"/>
  <c r="Z92" i="2"/>
  <c r="Z76" i="2"/>
  <c r="Z74" i="2"/>
  <c r="Z68" i="2"/>
  <c r="Z62" i="2"/>
  <c r="Z61" i="2"/>
  <c r="Z141" i="2"/>
  <c r="Z139" i="2"/>
  <c r="Z138" i="2"/>
  <c r="Z134" i="2"/>
  <c r="Z133" i="2"/>
  <c r="Y131" i="2"/>
  <c r="X131" i="2"/>
  <c r="Y128" i="2"/>
  <c r="Y125" i="2"/>
  <c r="X125" i="2"/>
  <c r="Y124" i="2"/>
  <c r="Y126" i="2" s="1"/>
  <c r="X124" i="2"/>
  <c r="X126" i="2" s="1"/>
  <c r="Y103" i="2"/>
  <c r="X103" i="2"/>
  <c r="Y87" i="2"/>
  <c r="X87" i="2"/>
  <c r="Y104" i="2"/>
  <c r="Y116" i="2" s="1"/>
  <c r="X104" i="2"/>
  <c r="X116" i="2" s="1"/>
  <c r="Y73" i="2"/>
  <c r="X73" i="2"/>
  <c r="Z30" i="2"/>
  <c r="Y30" i="2"/>
  <c r="Z32" i="2"/>
  <c r="Y32" i="2"/>
  <c r="Y39" i="2"/>
  <c r="X39" i="2"/>
  <c r="Y38" i="2"/>
  <c r="X38" i="2"/>
  <c r="Y37" i="2"/>
  <c r="X37" i="2"/>
  <c r="Y36" i="2"/>
  <c r="X36" i="2"/>
  <c r="X26" i="2"/>
  <c r="X18" i="2"/>
  <c r="X21" i="2" s="1"/>
  <c r="X23" i="2" s="1"/>
  <c r="X11" i="2"/>
  <c r="Y26" i="2"/>
  <c r="Y23" i="2"/>
  <c r="Y21" i="2"/>
  <c r="Y18" i="2"/>
  <c r="Y11" i="2"/>
  <c r="Z57" i="2"/>
  <c r="Y57" i="2"/>
  <c r="Y52" i="2"/>
  <c r="X52" i="2"/>
  <c r="Y44" i="2"/>
  <c r="Y43" i="2" s="1"/>
  <c r="X44" i="2"/>
  <c r="Y21" i="3"/>
  <c r="Y42" i="3" s="1"/>
  <c r="X21" i="3"/>
  <c r="Y12" i="3"/>
  <c r="Y37" i="3" s="1"/>
  <c r="X12" i="3"/>
  <c r="Y3" i="3"/>
  <c r="Y31" i="3" s="1"/>
  <c r="X3" i="3"/>
  <c r="Z21" i="3"/>
  <c r="Z42" i="3" s="1"/>
  <c r="Z12" i="3"/>
  <c r="Z37" i="3" s="1"/>
  <c r="Z3" i="3"/>
  <c r="Z31" i="3" s="1"/>
  <c r="E21" i="3"/>
  <c r="D21" i="3"/>
  <c r="C21" i="3"/>
  <c r="B21" i="3"/>
  <c r="E12" i="3"/>
  <c r="D12" i="3"/>
  <c r="C12" i="3"/>
  <c r="B12" i="3"/>
  <c r="E3" i="3"/>
  <c r="D3" i="3"/>
  <c r="C3" i="3"/>
  <c r="B3" i="3"/>
  <c r="AA21" i="3"/>
  <c r="AA12" i="3"/>
  <c r="AA3" i="3"/>
  <c r="AB21" i="3"/>
  <c r="AB12" i="3"/>
  <c r="AB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C21" i="3"/>
  <c r="AC12" i="3"/>
  <c r="AC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A1" i="3"/>
  <c r="AB1" i="3" s="1"/>
  <c r="AC1" i="3" s="1"/>
  <c r="AD1" i="3" s="1"/>
  <c r="AE1" i="3" s="1"/>
  <c r="AF1" i="3" s="1"/>
  <c r="AG1" i="3" s="1"/>
  <c r="R21" i="3"/>
  <c r="R12" i="3"/>
  <c r="R3" i="3"/>
  <c r="K138" i="2"/>
  <c r="J138" i="2"/>
  <c r="I138" i="2"/>
  <c r="H138" i="2"/>
  <c r="G134" i="2"/>
  <c r="F134" i="2"/>
  <c r="E134" i="2"/>
  <c r="D134" i="2"/>
  <c r="C134" i="2"/>
  <c r="J131" i="2"/>
  <c r="I131" i="2"/>
  <c r="H131" i="2"/>
  <c r="G131" i="2"/>
  <c r="H128" i="2"/>
  <c r="G128" i="2"/>
  <c r="E129" i="2"/>
  <c r="D129" i="2"/>
  <c r="D125" i="2"/>
  <c r="C125" i="2"/>
  <c r="D124" i="2"/>
  <c r="C124" i="2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26" i="2"/>
  <c r="D11" i="2"/>
  <c r="D36" i="2" s="1"/>
  <c r="O37" i="3" l="1"/>
  <c r="O36" i="3"/>
  <c r="Y32" i="3"/>
  <c r="Z32" i="3"/>
  <c r="Y36" i="3"/>
  <c r="Z36" i="3"/>
  <c r="R37" i="3"/>
  <c r="P43" i="3"/>
  <c r="Y41" i="3"/>
  <c r="Z41" i="3"/>
  <c r="Z135" i="2"/>
  <c r="Y121" i="2"/>
  <c r="Y122" i="2" s="1"/>
  <c r="Y119" i="2"/>
  <c r="X121" i="2"/>
  <c r="X122" i="2" s="1"/>
  <c r="X119" i="2"/>
  <c r="X43" i="2"/>
  <c r="D18" i="2"/>
  <c r="D37" i="2" s="1"/>
  <c r="C126" i="2"/>
  <c r="C135" i="2" s="1"/>
  <c r="D126" i="2"/>
  <c r="D135" i="2" s="1"/>
  <c r="AC42" i="3"/>
  <c r="AA37" i="3"/>
  <c r="R39" i="3"/>
  <c r="M42" i="3"/>
  <c r="S39" i="3"/>
  <c r="AB32" i="3"/>
  <c r="S44" i="3"/>
  <c r="AB37" i="3"/>
  <c r="M37" i="3"/>
  <c r="Q42" i="3"/>
  <c r="P39" i="3"/>
  <c r="AB42" i="3"/>
  <c r="AA32" i="3"/>
  <c r="Q44" i="3"/>
  <c r="S37" i="3"/>
  <c r="R44" i="3"/>
  <c r="AA42" i="3"/>
  <c r="Q34" i="3"/>
  <c r="AC37" i="3"/>
  <c r="Q37" i="3"/>
  <c r="AC32" i="3"/>
  <c r="S34" i="3"/>
  <c r="P34" i="3"/>
  <c r="Q39" i="3"/>
  <c r="S42" i="3"/>
  <c r="R42" i="3"/>
  <c r="P44" i="3"/>
  <c r="S32" i="3"/>
  <c r="AA41" i="3"/>
  <c r="Q43" i="3"/>
  <c r="S38" i="3"/>
  <c r="M31" i="3"/>
  <c r="AB31" i="3"/>
  <c r="P33" i="3"/>
  <c r="S41" i="3"/>
  <c r="AB36" i="3"/>
  <c r="Q32" i="3"/>
  <c r="R31" i="3"/>
  <c r="P38" i="3"/>
  <c r="R32" i="3"/>
  <c r="M32" i="3"/>
  <c r="R34" i="3"/>
  <c r="AB41" i="3"/>
  <c r="AA31" i="3"/>
  <c r="AA36" i="3"/>
  <c r="M41" i="3"/>
  <c r="Q31" i="3"/>
  <c r="Q38" i="3"/>
  <c r="S33" i="3"/>
  <c r="AC41" i="3"/>
  <c r="Q36" i="3"/>
  <c r="M36" i="3"/>
  <c r="S43" i="3"/>
  <c r="R41" i="3"/>
  <c r="AC31" i="3"/>
  <c r="R38" i="3"/>
  <c r="AC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D39" i="2" l="1"/>
  <c r="D23" i="2"/>
  <c r="D38" i="2" s="1"/>
  <c r="I128" i="2"/>
  <c r="E125" i="2"/>
  <c r="E124" i="2"/>
  <c r="E126" i="2" s="1"/>
  <c r="E135" i="2" s="1"/>
  <c r="E104" i="2"/>
  <c r="E116" i="2" s="1"/>
  <c r="E119" i="2" s="1"/>
  <c r="E73" i="2"/>
  <c r="E87" i="2" s="1"/>
  <c r="E121" i="2" l="1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G121" i="2" s="1"/>
  <c r="G122" i="2" s="1"/>
  <c r="G137" i="2" s="1"/>
  <c r="AA133" i="2"/>
  <c r="AC141" i="2"/>
  <c r="AB141" i="2"/>
  <c r="AA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AA118" i="2"/>
  <c r="AA115" i="2"/>
  <c r="AA114" i="2"/>
  <c r="AA113" i="2"/>
  <c r="AA112" i="2"/>
  <c r="AA111" i="2"/>
  <c r="AA110" i="2"/>
  <c r="AA109" i="2"/>
  <c r="AA108" i="2"/>
  <c r="AA107" i="2"/>
  <c r="AA105" i="2"/>
  <c r="AA103" i="2"/>
  <c r="AA102" i="2"/>
  <c r="AA101" i="2"/>
  <c r="AA100" i="2"/>
  <c r="AA99" i="2"/>
  <c r="AA98" i="2"/>
  <c r="AA97" i="2"/>
  <c r="AA95" i="2"/>
  <c r="AA94" i="2"/>
  <c r="AA93" i="2"/>
  <c r="AA92" i="2"/>
  <c r="AA91" i="2"/>
  <c r="AA90" i="2"/>
  <c r="AA89" i="2"/>
  <c r="AA86" i="2"/>
  <c r="AA85" i="2"/>
  <c r="AA84" i="2"/>
  <c r="AA83" i="2"/>
  <c r="AA82" i="2"/>
  <c r="AA81" i="2"/>
  <c r="AA80" i="2"/>
  <c r="AA79" i="2"/>
  <c r="AA78" i="2"/>
  <c r="AA77" i="2"/>
  <c r="AA75" i="2"/>
  <c r="AA72" i="2"/>
  <c r="AA71" i="2"/>
  <c r="AA70" i="2"/>
  <c r="AA69" i="2"/>
  <c r="AA67" i="2"/>
  <c r="AA66" i="2"/>
  <c r="AA65" i="2"/>
  <c r="AA64" i="2"/>
  <c r="AA63" i="2"/>
  <c r="AA106" i="2"/>
  <c r="AA96" i="2"/>
  <c r="AA76" i="2"/>
  <c r="AA74" i="2"/>
  <c r="AA68" i="2"/>
  <c r="AA131" i="2" s="1"/>
  <c r="AA62" i="2"/>
  <c r="AA61" i="2"/>
  <c r="AA125" i="2" l="1"/>
  <c r="AA124" i="2"/>
  <c r="AA126" i="2"/>
  <c r="AA134" i="2"/>
  <c r="AA73" i="2"/>
  <c r="AA87" i="2" s="1"/>
  <c r="G126" i="2"/>
  <c r="G135" i="2" s="1"/>
  <c r="AB32" i="2"/>
  <c r="AA32" i="2"/>
  <c r="AC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A135" i="2" l="1"/>
  <c r="AA138" i="2"/>
  <c r="AA52" i="2" l="1"/>
  <c r="Z52" i="2"/>
  <c r="AA44" i="2"/>
  <c r="Z44" i="2"/>
  <c r="K128" i="2"/>
  <c r="AB30" i="2"/>
  <c r="AA30" i="2"/>
  <c r="Z37" i="2"/>
  <c r="Z26" i="2"/>
  <c r="AA26" i="2"/>
  <c r="AA139" i="2" s="1"/>
  <c r="AA11" i="2"/>
  <c r="AA18" i="2" s="1"/>
  <c r="Z11" i="2"/>
  <c r="Z18" i="2" s="1"/>
  <c r="Z21" i="2" s="1"/>
  <c r="Z23" i="2" s="1"/>
  <c r="Z38" i="2" s="1"/>
  <c r="H30" i="2"/>
  <c r="G30" i="2"/>
  <c r="J30" i="2"/>
  <c r="G31" i="2"/>
  <c r="F31" i="2"/>
  <c r="F26" i="2"/>
  <c r="F11" i="2"/>
  <c r="F18" i="2" s="1"/>
  <c r="F21" i="2" s="1"/>
  <c r="F23" i="2" s="1"/>
  <c r="F38" i="2" s="1"/>
  <c r="F52" i="2"/>
  <c r="F44" i="2"/>
  <c r="F43" i="2" s="1"/>
  <c r="J128" i="2"/>
  <c r="F125" i="2"/>
  <c r="F124" i="2"/>
  <c r="F126" i="2" s="1"/>
  <c r="F135" i="2" s="1"/>
  <c r="F104" i="2"/>
  <c r="F116" i="2" s="1"/>
  <c r="F119" i="2" s="1"/>
  <c r="F73" i="2"/>
  <c r="F87" i="2" s="1"/>
  <c r="C26" i="2"/>
  <c r="C11" i="2"/>
  <c r="C18" i="2" s="1"/>
  <c r="C37" i="2" s="1"/>
  <c r="C52" i="2"/>
  <c r="C44" i="2"/>
  <c r="Z36" i="2" l="1"/>
  <c r="AA36" i="2"/>
  <c r="AA21" i="2"/>
  <c r="AA37" i="2"/>
  <c r="F121" i="2"/>
  <c r="F122" i="2" s="1"/>
  <c r="F137" i="2" s="1"/>
  <c r="Z39" i="2"/>
  <c r="C21" i="2"/>
  <c r="C36" i="2"/>
  <c r="F36" i="2"/>
  <c r="F39" i="2"/>
  <c r="F37" i="2"/>
  <c r="Z43" i="2"/>
  <c r="AA43" i="2"/>
  <c r="AA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H124" i="2"/>
  <c r="H104" i="2"/>
  <c r="H116" i="2" s="1"/>
  <c r="H119" i="2" s="1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C44" i="2"/>
  <c r="AB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H126" i="2" l="1"/>
  <c r="I126" i="2"/>
  <c r="I135" i="2" s="1"/>
  <c r="E23" i="2"/>
  <c r="E38" i="2" s="1"/>
  <c r="E39" i="2"/>
  <c r="I121" i="2"/>
  <c r="I122" i="2" s="1"/>
  <c r="I137" i="2" s="1"/>
  <c r="I18" i="2"/>
  <c r="I21" i="2" s="1"/>
  <c r="H135" i="2"/>
  <c r="H121" i="2"/>
  <c r="H122" i="2" s="1"/>
  <c r="H137" i="2" s="1"/>
  <c r="E36" i="2"/>
  <c r="AA23" i="2"/>
  <c r="AA38" i="2" s="1"/>
  <c r="AA39" i="2"/>
  <c r="C39" i="2"/>
  <c r="C23" i="2"/>
  <c r="C38" i="2" s="1"/>
  <c r="I23" i="2"/>
  <c r="I38" i="2" s="1"/>
  <c r="I39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J125" i="2"/>
  <c r="K124" i="2"/>
  <c r="J124" i="2"/>
  <c r="J104" i="2"/>
  <c r="AA104" i="2" s="1"/>
  <c r="AA116" i="2" s="1"/>
  <c r="K104" i="2"/>
  <c r="K116" i="2" s="1"/>
  <c r="K119" i="2" s="1"/>
  <c r="J73" i="2"/>
  <c r="J87" i="2" s="1"/>
  <c r="K73" i="2"/>
  <c r="K87" i="2" s="1"/>
  <c r="K126" i="2" l="1"/>
  <c r="J126" i="2"/>
  <c r="K135" i="2"/>
  <c r="J116" i="2"/>
  <c r="J119" i="2" s="1"/>
  <c r="J135" i="2"/>
  <c r="AA119" i="2"/>
  <c r="AA121" i="2"/>
  <c r="AA122" i="2" s="1"/>
  <c r="AA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J36" i="2" l="1"/>
  <c r="G21" i="2"/>
  <c r="G37" i="2"/>
  <c r="J21" i="2"/>
  <c r="J37" i="2"/>
  <c r="J58" i="2"/>
  <c r="J57" i="2"/>
  <c r="G36" i="2"/>
  <c r="K18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04" i="2"/>
  <c r="M116" i="2" s="1"/>
  <c r="M119" i="2" s="1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C107" i="2"/>
  <c r="AB107" i="2"/>
  <c r="L104" i="2"/>
  <c r="L116" i="2" s="1"/>
  <c r="L119" i="2" s="1"/>
  <c r="AC93" i="2"/>
  <c r="AB93" i="2"/>
  <c r="AC77" i="2"/>
  <c r="AB77" i="2"/>
  <c r="AC66" i="2"/>
  <c r="AB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M126" i="2" l="1"/>
  <c r="H139" i="2"/>
  <c r="I139" i="2"/>
  <c r="H58" i="2"/>
  <c r="H57" i="2"/>
  <c r="I58" i="2"/>
  <c r="O121" i="2"/>
  <c r="O122" i="2" s="1"/>
  <c r="O137" i="2" s="1"/>
  <c r="J39" i="2"/>
  <c r="J23" i="2"/>
  <c r="J38" i="2" s="1"/>
  <c r="K37" i="2"/>
  <c r="K21" i="2"/>
  <c r="J139" i="2"/>
  <c r="M121" i="2"/>
  <c r="M122" i="2" s="1"/>
  <c r="M137" i="2" s="1"/>
  <c r="G23" i="2"/>
  <c r="G38" i="2" s="1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B133" i="2"/>
  <c r="AB118" i="2"/>
  <c r="AB106" i="2"/>
  <c r="AB115" i="2"/>
  <c r="AB114" i="2"/>
  <c r="AB113" i="2"/>
  <c r="AB112" i="2"/>
  <c r="AB111" i="2"/>
  <c r="AB110" i="2"/>
  <c r="AB109" i="2"/>
  <c r="AB108" i="2"/>
  <c r="AB105" i="2"/>
  <c r="AB96" i="2"/>
  <c r="AB92" i="2"/>
  <c r="AB103" i="2"/>
  <c r="AB102" i="2"/>
  <c r="AB101" i="2"/>
  <c r="AB100" i="2"/>
  <c r="AB99" i="2"/>
  <c r="AB98" i="2"/>
  <c r="AB97" i="2"/>
  <c r="AB95" i="2"/>
  <c r="AB94" i="2"/>
  <c r="AB91" i="2"/>
  <c r="AB90" i="2"/>
  <c r="AB89" i="2"/>
  <c r="AC133" i="2"/>
  <c r="AC118" i="2"/>
  <c r="AC115" i="2"/>
  <c r="AC114" i="2"/>
  <c r="AC113" i="2"/>
  <c r="AC112" i="2"/>
  <c r="AC111" i="2"/>
  <c r="AC110" i="2"/>
  <c r="AC109" i="2"/>
  <c r="AC108" i="2"/>
  <c r="AC105" i="2"/>
  <c r="AC106" i="2"/>
  <c r="AC92" i="2"/>
  <c r="AC96" i="2"/>
  <c r="AC103" i="2"/>
  <c r="AC102" i="2"/>
  <c r="AC101" i="2"/>
  <c r="AC100" i="2"/>
  <c r="AC99" i="2"/>
  <c r="AC98" i="2"/>
  <c r="AC97" i="2"/>
  <c r="AC95" i="2"/>
  <c r="AC94" i="2"/>
  <c r="AC91" i="2"/>
  <c r="AC90" i="2"/>
  <c r="AC89" i="2"/>
  <c r="AB67" i="2"/>
  <c r="AB65" i="2"/>
  <c r="AB64" i="2"/>
  <c r="AB63" i="2"/>
  <c r="AB72" i="2"/>
  <c r="AB71" i="2"/>
  <c r="AB70" i="2"/>
  <c r="AB69" i="2"/>
  <c r="AB75" i="2"/>
  <c r="AB85" i="2"/>
  <c r="AB84" i="2"/>
  <c r="AB83" i="2"/>
  <c r="AB82" i="2"/>
  <c r="AB81" i="2"/>
  <c r="AB80" i="2"/>
  <c r="AB79" i="2"/>
  <c r="AB78" i="2"/>
  <c r="AB86" i="2"/>
  <c r="AB76" i="2"/>
  <c r="AB74" i="2"/>
  <c r="AB68" i="2"/>
  <c r="AB62" i="2"/>
  <c r="AB61" i="2"/>
  <c r="AC86" i="2"/>
  <c r="AC85" i="2"/>
  <c r="AC84" i="2"/>
  <c r="AC83" i="2"/>
  <c r="AC82" i="2"/>
  <c r="AC81" i="2"/>
  <c r="AC80" i="2"/>
  <c r="AC79" i="2"/>
  <c r="AC78" i="2"/>
  <c r="AC75" i="2"/>
  <c r="AC72" i="2"/>
  <c r="AC71" i="2"/>
  <c r="AC70" i="2"/>
  <c r="AC69" i="2"/>
  <c r="AC76" i="2"/>
  <c r="AC74" i="2"/>
  <c r="AC68" i="2"/>
  <c r="AC67" i="2"/>
  <c r="AC65" i="2"/>
  <c r="AC64" i="2"/>
  <c r="AC63" i="2"/>
  <c r="AC62" i="2"/>
  <c r="AC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C52" i="2"/>
  <c r="AB52" i="2"/>
  <c r="AB43" i="2"/>
  <c r="AB57" i="2" s="1"/>
  <c r="AB36" i="2"/>
  <c r="AC26" i="2"/>
  <c r="C35" i="1" s="1"/>
  <c r="AB26" i="2"/>
  <c r="AC30" i="2"/>
  <c r="AB11" i="2"/>
  <c r="AB18" i="2" s="1"/>
  <c r="AB21" i="2" s="1"/>
  <c r="AC11" i="2"/>
  <c r="AC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AC124" i="2" l="1"/>
  <c r="AB124" i="2"/>
  <c r="AB125" i="2"/>
  <c r="K23" i="2"/>
  <c r="K38" i="2" s="1"/>
  <c r="K39" i="2"/>
  <c r="AC128" i="2"/>
  <c r="AC131" i="2"/>
  <c r="AB73" i="2"/>
  <c r="AB87" i="2" s="1"/>
  <c r="AC125" i="2"/>
  <c r="AC126" i="2" s="1"/>
  <c r="O57" i="2"/>
  <c r="O58" i="2"/>
  <c r="K58" i="2"/>
  <c r="K57" i="2"/>
  <c r="M58" i="2"/>
  <c r="M57" i="2"/>
  <c r="N57" i="2"/>
  <c r="N58" i="2"/>
  <c r="AC139" i="2"/>
  <c r="AB128" i="2"/>
  <c r="AB131" i="2"/>
  <c r="AB104" i="2"/>
  <c r="AB116" i="2" s="1"/>
  <c r="L57" i="2"/>
  <c r="L58" i="2"/>
  <c r="AC18" i="2"/>
  <c r="AB139" i="2"/>
  <c r="N36" i="2"/>
  <c r="R121" i="2"/>
  <c r="R122" i="2" s="1"/>
  <c r="R137" i="2" s="1"/>
  <c r="AC73" i="2"/>
  <c r="AC87" i="2" s="1"/>
  <c r="AB126" i="2"/>
  <c r="N121" i="2"/>
  <c r="N122" i="2" s="1"/>
  <c r="N137" i="2" s="1"/>
  <c r="AB119" i="2"/>
  <c r="AB23" i="2"/>
  <c r="AB38" i="2" s="1"/>
  <c r="AB39" i="2"/>
  <c r="N21" i="2"/>
  <c r="N39" i="2" s="1"/>
  <c r="N37" i="2"/>
  <c r="AB37" i="2"/>
  <c r="AB134" i="2"/>
  <c r="AC134" i="2"/>
  <c r="AC138" i="2" s="1"/>
  <c r="AC104" i="2"/>
  <c r="AC116" i="2" s="1"/>
  <c r="AC119" i="2" s="1"/>
  <c r="H37" i="2"/>
  <c r="H21" i="2"/>
  <c r="H39" i="2" s="1"/>
  <c r="N126" i="2"/>
  <c r="L21" i="2"/>
  <c r="L39" i="2" s="1"/>
  <c r="L37" i="2"/>
  <c r="AC43" i="2"/>
  <c r="AC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AB121" i="2" l="1"/>
  <c r="AB122" i="2" s="1"/>
  <c r="AB137" i="2" s="1"/>
  <c r="AC135" i="2"/>
  <c r="R57" i="2"/>
  <c r="AC37" i="2"/>
  <c r="AC21" i="2"/>
  <c r="L23" i="2"/>
  <c r="L38" i="2" s="1"/>
  <c r="AC121" i="2"/>
  <c r="AC122" i="2" s="1"/>
  <c r="AC137" i="2" s="1"/>
  <c r="N135" i="2"/>
  <c r="H23" i="2"/>
  <c r="H38" i="2" s="1"/>
  <c r="N23" i="2"/>
  <c r="N38" i="2" s="1"/>
  <c r="AB135" i="2"/>
  <c r="AB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N139" i="2" l="1"/>
  <c r="M139" i="2"/>
  <c r="AC39" i="2"/>
  <c r="AC23" i="2"/>
  <c r="AC38" i="2" s="1"/>
  <c r="Q43" i="2"/>
  <c r="Q18" i="2"/>
  <c r="M18" i="2"/>
  <c r="S134" i="2"/>
  <c r="T134" i="2"/>
  <c r="Q57" i="2" l="1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S139" i="2" l="1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57" i="2" l="1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P23" i="2" l="1"/>
  <c r="P38" i="2" s="1"/>
  <c r="P39" i="2"/>
  <c r="T36" i="2"/>
  <c r="T21" i="2"/>
  <c r="T39" i="2" s="1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<sst xmlns="http://schemas.openxmlformats.org/spreadsheetml/2006/main" count="459" uniqueCount="253">
  <si>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</si>
  <si>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</si>
  <si>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</si>
  <si>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</si>
  <si>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</si>
  <si>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</si>
  <si>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</si>
  <si>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</si>
  <si>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</si>
  <si>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</si>
  <si>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</si>
  <si>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</si>
  <si>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</si>
  <si>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</si>
  <si>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</si>
  <si>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</si>
  <si>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</si>
  <si>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</si>
  <si>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</si>
  <si>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</si>
  <si>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</si>
  <si>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</si>
  <si>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</si>
  <si>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</si>
  <si>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</si>
  <si>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</si>
  <si>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</si>
  <si>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</si>
  <si>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</si>
  <si>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</si>
  <si>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</si>
  <si>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</si>
  <si>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</si>
  <si>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</si>
  <si>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</si>
  <si>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</si>
  <si>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</si>
  <si>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</si>
  <si>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</si>
  <si>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</si>
  <si>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</si>
  <si>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</si>
  <si>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</si>
  <si>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</si>
  <si>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</si>
  <si>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</si>
  <si>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</si>
  <si>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</si>
  <si>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</si>
  <si>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</si>
  <si>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</si>
  <si>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</si>
  <si>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</si>
  <si>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</si>
  <si>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</si>
  <si>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</si>
  <si>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</si>
  <si>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</si>
  <si>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</si>
  <si>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</si>
  <si>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</si>
  <si>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</si>
  <si>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</si>
  <si>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</si>
  <si>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</si>
  <si>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</si>
  <si>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</si>
  <si>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</si>
  <si>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</si>
  <si>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</si>
  <si>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</si>
  <si>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</si>
  <si>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</si>
  <si>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</si>
  <si>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</si>
  <si>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</si>
  <si>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</si>
  <si>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</si>
  <si>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</si>
  <si>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</si>
  <si>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</si>
  <si>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</si>
  <si>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</si>
  <si>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</si>
  <si>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</si>
  <si>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</si>
  <si>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</si>
  <si>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</si>
  <si>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</si>
  <si>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</si>
  <si>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</si>
  <si>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</si>
  <si>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</si>
  <si>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</si>
  <si>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</si>
  <si>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</si>
  <si>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</si>
  <si>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</si>
  <si>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</si>
  <si>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</si>
  <si>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</si>
  <si>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</si>
  <si>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</si>
  <si>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</si>
  <si>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</si>
  <si>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</si>
  <si>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</si>
  <si>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</si>
  <si>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</si>
  <si>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</si>
  <si>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</si>
  <si>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</si>
  <si>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</si>
  <si>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</si>
  <si>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</si>
  <si>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</si>
  <si>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</si>
  <si>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</si>
  <si>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</si>
  <si>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</si>
  <si>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</si>
  <si>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</si>
  <si>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</si>
  <si>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</si>
  <si>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</si>
  <si>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</si>
  <si>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</si>
  <si>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</si>
  <si>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</si>
  <si>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</si>
  <si>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</si>
  <si>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</si>
  <si>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</si>
  <si>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</si>
  <si>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</si>
  <si>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</si>
  <si>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</si>
  <si>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</si>
  <si>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</si>
  <si>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</si>
  <si>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</si>
  <si>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</si>
  <si>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</si>
  <si>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</si>
  <si>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</si>
  <si>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</si>
  <si>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</si>
  <si>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</si>
  <si>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</si>
  <si>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</si>
  <si>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</si>
  <si>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</si>
  <si>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</si>
  <si>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</si>
  <si>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</si>
  <si>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</si>
  <si>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</si>
  <si>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</si>
  <si>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</si>
  <si>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</si>
  <si>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</si>
  <si>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</si>
  <si>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</si>
  <si>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</si>
  <si>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</si>
  <si>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</si>
  <si>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</si>
  <si>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</si>
  <si>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</si>
  <si>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</si>
  <si>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</si>
  <si>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</si>
  <si>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</si>
  <si>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</si>
  <si>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</si>
  <si>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</si>
  <si>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</si>
  <si>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</si>
  <si>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</si>
  <si>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</si>
  <si>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</si>
  <si>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</si>
  <si>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</si>
  <si>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</si>
  <si>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</si>
  <si>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</si>
  <si>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</si>
  <si>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</si>
  <si>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</si>
  <si>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</si>
  <si>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</si>
  <si>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</si>
  <si>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</si>
  <si>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</si>
  <si>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</si>
  <si>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</si>
  <si>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</si>
  <si>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</si>
  <si>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</si>
  <si>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</si>
  <si>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</si>
  <si>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</si>
  <si>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</si>
  <si>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</si>
  <si>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</si>
  <si>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</si>
  <si>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</si>
  <si>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</si>
  <si>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</si>
  <si>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</si>
  <si>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</si>
  <si>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</si>
  <si>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</si>
  <si>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</si>
  <si>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</si>
  <si>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</si>
  <si>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</si>
  <si>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</si>
  <si>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</si>
  <si>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</si>
  <si>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</si>
  <si>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</si>
  <si>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</si>
  <si>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</si>
  <si>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</si>
  <si>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</si>
  <si>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</si>
  <si>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</si>
  <si>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</si>
  <si>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</si>
  <si>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</si>
  <si>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</si>
  <si>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</si>
  <si>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</si>
  <si>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</si>
  <si>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</si>
  <si>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</si>
  <si>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</si>
  <si>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</si>
  <si>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</si>
  <si>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</si>
  <si>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</si>
  <si>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</si>
  <si>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</si>
  <si>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</si>
  <si>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</si>
  <si>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</si>
  <si>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</si>
  <si>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</si>
  <si>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</si>
  <si>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</si>
  <si>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</si>
  <si>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(Projected)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</si>
</sst>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3" fontId="16" fillId="6" borderId="0" xfId="0" applyNumberFormat="1" applyFont="1" applyFill="1"/>
    <xf numFmtId="0" fontId="16" fillId="6" borderId="0" xfId="0" applyFont="1" applyFill="1"/>
    <xf numFmtId="1" fontId="16" fillId="6" borderId="0" xfId="0" applyNumberFormat="1" applyFont="1" applyFill="1"/>
    <xf numFmtId="0" fontId="10" fillId="6" borderId="0" xfId="0" applyFont="1" applyFill="1" applyAlignment="1">
      <alignment horizontal="right"/>
    </xf>
    <xf numFmtId="3" fontId="10" fillId="6" borderId="0" xfId="0" applyNumberFormat="1" applyFont="1" applyFill="1"/>
    <xf numFmtId="3" fontId="9" fillId="6" borderId="0" xfId="0" applyNumberFormat="1" applyFont="1" applyFill="1"/>
    <xf numFmtId="0" fontId="10" fillId="6" borderId="0" xfId="0" applyFont="1" applyFill="1"/>
    <xf numFmtId="0" fontId="9" fillId="6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6" borderId="0" xfId="0" applyFont="1" applyFill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0</xdr:rowOff>
    </xdr:from>
    <xdr:to>
      <xdr:col>29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</xdr:colOff>
      <xdr:row>0</xdr:row>
      <xdr:rowOff>0</xdr:rowOff>
    </xdr:from>
    <xdr:to>
      <xdr:col>29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drawing" Target="../drawings/drawing4.xm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3"/>
  <sheetViews>
    <sheetView workbookViewId="0">
      <selection activeCell="C29" sqref="C29:D29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99" t="s">
        <v>2</v>
      </c>
      <c r="C5" s="100"/>
      <c r="D5" s="101"/>
      <c r="G5" s="99" t="s">
        <v>10</v>
      </c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1"/>
      <c r="T5" s="99" t="s">
        <v>133</v>
      </c>
      <c r="U5" s="100"/>
      <c r="V5" s="100"/>
      <c r="W5" s="101"/>
      <c r="AA5" s="104" t="s">
        <v>205</v>
      </c>
      <c r="AB5" s="105"/>
    </row>
    <row r="6" spans="1:29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T6" s="41" t="s">
        <v>148</v>
      </c>
      <c r="U6" s="37"/>
      <c r="V6" s="37"/>
      <c r="W6" s="38"/>
      <c r="AA6" s="70" t="s">
        <v>206</v>
      </c>
      <c r="AB6" s="38"/>
    </row>
    <row r="7" spans="1:29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T7" s="46" t="s">
        <v>84</v>
      </c>
      <c r="U7" s="37"/>
      <c r="V7" s="37"/>
      <c r="W7" s="38"/>
      <c r="AA7" s="70" t="s">
        <v>207</v>
      </c>
      <c r="AB7" s="38"/>
    </row>
    <row r="8" spans="1:29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T8" s="45" t="s">
        <v>137</v>
      </c>
      <c r="U8" s="37"/>
      <c r="V8" s="37"/>
      <c r="W8" s="38"/>
      <c r="AA8" s="71" t="s">
        <v>208</v>
      </c>
      <c r="AB8" s="36"/>
    </row>
    <row r="9" spans="1:29">
      <c r="B9" s="4" t="s">
        <v>6</v>
      </c>
      <c r="C9" s="12">
        <f>'Financial Model'!S124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T9" s="47" t="s">
        <v>151</v>
      </c>
      <c r="U9" s="37"/>
      <c r="V9" s="37"/>
      <c r="W9" s="38"/>
    </row>
    <row r="10" spans="1:29">
      <c r="B10" s="4" t="s">
        <v>7</v>
      </c>
      <c r="C10" s="12">
        <f>'Financial Model'!T125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T10" s="47" t="s">
        <v>152</v>
      </c>
      <c r="U10" s="37"/>
      <c r="V10" s="37"/>
      <c r="W10" s="38"/>
    </row>
    <row r="11" spans="1:29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T11" s="47" t="s">
        <v>153</v>
      </c>
      <c r="U11" s="37"/>
      <c r="V11" s="37"/>
      <c r="W11" s="38"/>
    </row>
    <row r="12" spans="1:29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T12" s="42"/>
      <c r="U12" s="37"/>
      <c r="V12" s="37"/>
      <c r="W12" s="38"/>
      <c r="Y12" s="99" t="s">
        <v>219</v>
      </c>
      <c r="Z12" s="100"/>
      <c r="AA12" s="100"/>
      <c r="AB12" s="100"/>
      <c r="AC12" s="101"/>
    </row>
    <row r="13" spans="1:29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T13" s="45" t="s">
        <v>138</v>
      </c>
      <c r="U13" s="37"/>
      <c r="V13" s="37"/>
      <c r="W13" s="38"/>
      <c r="Y13" s="92"/>
      <c r="Z13" s="102" t="s">
        <v>220</v>
      </c>
      <c r="AA13" s="102"/>
      <c r="AB13" s="102" t="s">
        <v>221</v>
      </c>
      <c r="AC13" s="103"/>
    </row>
    <row r="14" spans="1:29">
      <c r="G14" s="9">
        <v>44805</v>
      </c>
      <c r="H14" s="7" t="s">
        <v>187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T14" s="47" t="s">
        <v>154</v>
      </c>
      <c r="U14" s="37"/>
      <c r="V14" s="37"/>
      <c r="W14" s="38"/>
      <c r="Y14" s="10" t="s">
        <v>222</v>
      </c>
      <c r="Z14" s="97" t="s">
        <v>231</v>
      </c>
      <c r="AA14" s="97"/>
      <c r="AB14" s="97" t="s">
        <v>232</v>
      </c>
      <c r="AC14" s="98"/>
    </row>
    <row r="15" spans="1:29">
      <c r="B15" s="99" t="s">
        <v>14</v>
      </c>
      <c r="C15" s="100"/>
      <c r="D15" s="101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T15" s="47" t="s">
        <v>155</v>
      </c>
      <c r="U15" s="37"/>
      <c r="V15" s="37"/>
      <c r="W15" s="38"/>
      <c r="Y15" s="10" t="s">
        <v>223</v>
      </c>
      <c r="Z15" s="97" t="s">
        <v>227</v>
      </c>
      <c r="AA15" s="97"/>
      <c r="AB15" s="97" t="s">
        <v>233</v>
      </c>
      <c r="AC15" s="98"/>
    </row>
    <row r="16" spans="1:29">
      <c r="A16" s="14" t="s">
        <v>16</v>
      </c>
      <c r="B16" s="16" t="s">
        <v>15</v>
      </c>
      <c r="C16" s="97" t="s">
        <v>18</v>
      </c>
      <c r="D16" s="98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T16" s="47" t="s">
        <v>156</v>
      </c>
      <c r="U16" s="37"/>
      <c r="V16" s="37"/>
      <c r="W16" s="38"/>
      <c r="Y16" s="10" t="s">
        <v>224</v>
      </c>
      <c r="Z16" s="97" t="s">
        <v>228</v>
      </c>
      <c r="AA16" s="97"/>
      <c r="AB16" s="97" t="s">
        <v>234</v>
      </c>
      <c r="AC16" s="98"/>
    </row>
    <row r="17" spans="2:29">
      <c r="B17" s="16" t="s">
        <v>17</v>
      </c>
      <c r="C17" s="97" t="s">
        <v>19</v>
      </c>
      <c r="D17" s="98"/>
      <c r="G17" s="9">
        <v>44805</v>
      </c>
      <c r="H17" s="7" t="s">
        <v>195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T17" s="42"/>
      <c r="U17" s="37"/>
      <c r="V17" s="37"/>
      <c r="W17" s="38"/>
      <c r="Y17" s="10" t="s">
        <v>225</v>
      </c>
      <c r="Z17" s="97" t="s">
        <v>229</v>
      </c>
      <c r="AA17" s="97"/>
      <c r="AB17" s="97" t="s">
        <v>235</v>
      </c>
      <c r="AC17" s="98"/>
    </row>
    <row r="18" spans="2:29">
      <c r="B18" s="16"/>
      <c r="C18" s="97"/>
      <c r="D18" s="98"/>
      <c r="G18" s="10"/>
      <c r="H18" s="8" t="s">
        <v>192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T18" s="46" t="s">
        <v>139</v>
      </c>
      <c r="U18" s="37"/>
      <c r="V18" s="37"/>
      <c r="W18" s="38"/>
      <c r="Y18" s="10" t="s">
        <v>226</v>
      </c>
      <c r="Z18" s="97" t="s">
        <v>230</v>
      </c>
      <c r="AA18" s="97"/>
      <c r="AB18" s="97" t="s">
        <v>236</v>
      </c>
      <c r="AC18" s="98"/>
    </row>
    <row r="19" spans="2:29">
      <c r="B19" s="17"/>
      <c r="C19" s="108"/>
      <c r="D19" s="109"/>
      <c r="G19" s="10"/>
      <c r="H19" s="8" t="s">
        <v>193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T19" s="45" t="s">
        <v>142</v>
      </c>
      <c r="U19" s="37"/>
      <c r="V19" s="37"/>
      <c r="W19" s="38"/>
      <c r="Y19" s="10" t="s">
        <v>237</v>
      </c>
      <c r="Z19" s="97" t="s">
        <v>238</v>
      </c>
      <c r="AA19" s="97"/>
      <c r="AB19" s="97" t="s">
        <v>239</v>
      </c>
      <c r="AC19" s="98"/>
    </row>
    <row r="20" spans="2:29">
      <c r="G20" s="10"/>
      <c r="H20" s="8" t="s">
        <v>191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194</v>
      </c>
      <c r="T20" s="45" t="s">
        <v>141</v>
      </c>
      <c r="U20" s="37"/>
      <c r="V20" s="37"/>
      <c r="W20" s="38"/>
      <c r="Y20" s="10" t="s">
        <v>243</v>
      </c>
      <c r="Z20" s="97" t="s">
        <v>244</v>
      </c>
      <c r="AA20" s="97"/>
      <c r="AB20" s="97" t="s">
        <v>245</v>
      </c>
      <c r="AC20" s="98"/>
    </row>
    <row r="21" spans="2:29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T21" s="45" t="s">
        <v>140</v>
      </c>
      <c r="U21" s="37"/>
      <c r="V21" s="37"/>
      <c r="W21" s="38"/>
      <c r="Y21" s="10"/>
      <c r="Z21" s="60"/>
      <c r="AA21" s="60"/>
      <c r="AB21" s="60"/>
      <c r="AC21" s="38"/>
    </row>
    <row r="22" spans="2:29">
      <c r="B22" s="99" t="s">
        <v>20</v>
      </c>
      <c r="C22" s="100"/>
      <c r="D22" s="101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T22" s="45" t="s">
        <v>157</v>
      </c>
      <c r="U22" s="37"/>
      <c r="V22" s="37"/>
      <c r="W22" s="38"/>
      <c r="Y22" s="11"/>
      <c r="Z22" s="35"/>
      <c r="AA22" s="35"/>
      <c r="AB22" s="35"/>
      <c r="AC22" s="36"/>
    </row>
    <row r="23" spans="2:29">
      <c r="B23" s="10" t="s">
        <v>21</v>
      </c>
      <c r="C23" s="97" t="s">
        <v>132</v>
      </c>
      <c r="D23" s="98"/>
      <c r="G23" s="9">
        <v>44743</v>
      </c>
      <c r="H23" s="7" t="s">
        <v>196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T23" s="42"/>
      <c r="U23" s="37"/>
      <c r="V23" s="37"/>
      <c r="W23" s="38"/>
    </row>
    <row r="24" spans="2:29">
      <c r="B24" s="10" t="s">
        <v>22</v>
      </c>
      <c r="C24" s="97">
        <v>1969</v>
      </c>
      <c r="D24" s="98"/>
      <c r="G24" s="10"/>
      <c r="H24" s="8" t="s">
        <v>197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T24" s="46" t="s">
        <v>143</v>
      </c>
      <c r="U24" s="37"/>
      <c r="V24" s="37"/>
      <c r="W24" s="38"/>
    </row>
    <row r="25" spans="2:29">
      <c r="B25" s="10"/>
      <c r="C25" s="97"/>
      <c r="D25" s="98"/>
      <c r="G25" s="10"/>
      <c r="H25" s="50" t="s">
        <v>198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T25" s="45" t="s">
        <v>144</v>
      </c>
      <c r="U25" s="37"/>
      <c r="V25" s="37"/>
      <c r="W25" s="38"/>
    </row>
    <row r="26" spans="2:29">
      <c r="B26" s="10" t="s">
        <v>171</v>
      </c>
      <c r="C26" s="106">
        <f>'Financial Model'!T68</f>
        <v>2392.9</v>
      </c>
      <c r="D26" s="107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T26" s="45" t="s">
        <v>145</v>
      </c>
      <c r="U26" s="37"/>
      <c r="V26" s="37"/>
      <c r="W26" s="38"/>
    </row>
    <row r="27" spans="2:29">
      <c r="B27" s="10"/>
      <c r="C27" s="97"/>
      <c r="D27" s="98"/>
      <c r="G27" s="9">
        <v>44743</v>
      </c>
      <c r="H27" s="7" t="s">
        <v>241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T27" s="45" t="s">
        <v>146</v>
      </c>
      <c r="U27" s="37"/>
      <c r="V27" s="37"/>
      <c r="W27" s="38"/>
    </row>
    <row r="28" spans="2:29">
      <c r="B28" s="10" t="s">
        <v>23</v>
      </c>
      <c r="C28" s="31" t="s">
        <v>49</v>
      </c>
      <c r="D28" s="32">
        <v>44777</v>
      </c>
      <c r="G28" s="10"/>
      <c r="H28" s="8" t="s">
        <v>242</v>
      </c>
      <c r="I28" s="60"/>
      <c r="J28" s="60"/>
      <c r="K28" s="60"/>
      <c r="L28" s="60"/>
      <c r="M28" s="60"/>
      <c r="N28" s="60"/>
      <c r="O28" s="60"/>
      <c r="P28" s="60"/>
      <c r="Q28" s="60"/>
      <c r="R28" s="38"/>
      <c r="T28" s="45" t="s">
        <v>147</v>
      </c>
      <c r="U28" s="37"/>
      <c r="V28" s="37"/>
      <c r="W28" s="38"/>
    </row>
    <row r="29" spans="2:29">
      <c r="B29" s="11" t="s">
        <v>24</v>
      </c>
      <c r="C29" s="112" t="s">
        <v>31</v>
      </c>
      <c r="D29" s="113"/>
      <c r="G29" s="1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38"/>
      <c r="T29" s="42"/>
      <c r="U29" s="37"/>
      <c r="V29" s="37"/>
      <c r="W29" s="38"/>
    </row>
    <row r="30" spans="2:29">
      <c r="G30" s="9">
        <v>44682</v>
      </c>
      <c r="H30" s="60" t="s">
        <v>250</v>
      </c>
      <c r="I30" s="60"/>
      <c r="J30" s="60"/>
      <c r="K30" s="60"/>
      <c r="L30" s="60"/>
      <c r="M30" s="60"/>
      <c r="N30" s="60"/>
      <c r="O30" s="60"/>
      <c r="P30" s="60"/>
      <c r="Q30" s="60"/>
      <c r="R30" s="38"/>
      <c r="T30" s="42"/>
      <c r="U30" s="37"/>
      <c r="V30" s="37"/>
      <c r="W30" s="38"/>
    </row>
    <row r="31" spans="2:29">
      <c r="G31" s="10"/>
      <c r="H31" s="8" t="s">
        <v>251</v>
      </c>
      <c r="I31" s="60"/>
      <c r="J31" s="60"/>
      <c r="K31" s="60"/>
      <c r="L31" s="60"/>
      <c r="M31" s="60"/>
      <c r="N31" s="60"/>
      <c r="O31" s="60"/>
      <c r="P31" s="60"/>
      <c r="Q31" s="60"/>
      <c r="R31" s="51" t="s">
        <v>31</v>
      </c>
      <c r="T31" s="46" t="s">
        <v>149</v>
      </c>
      <c r="U31" s="37"/>
      <c r="V31" s="37"/>
      <c r="W31" s="38"/>
    </row>
    <row r="32" spans="2:29">
      <c r="B32" s="99" t="s">
        <v>25</v>
      </c>
      <c r="C32" s="100"/>
      <c r="D32" s="101"/>
      <c r="G32" s="1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38"/>
      <c r="T32" s="45" t="s">
        <v>150</v>
      </c>
      <c r="U32" s="37"/>
      <c r="V32" s="37"/>
      <c r="W32" s="38"/>
    </row>
    <row r="33" spans="2:23">
      <c r="B33" s="10" t="s">
        <v>26</v>
      </c>
      <c r="C33" s="114">
        <f>C6/'Financial Model'!T122</f>
        <v>2.4165314860584122</v>
      </c>
      <c r="D33" s="115"/>
      <c r="G33" s="9">
        <v>43922</v>
      </c>
      <c r="H33" s="37" t="s">
        <v>164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T33" s="42"/>
      <c r="U33" s="37"/>
      <c r="V33" s="37"/>
      <c r="W33" s="38"/>
    </row>
    <row r="34" spans="2:23">
      <c r="B34" s="10" t="s">
        <v>27</v>
      </c>
      <c r="C34" s="114">
        <f>C6/'Financial Model'!AC9</f>
        <v>2.2515010006671113E-3</v>
      </c>
      <c r="D34" s="115"/>
      <c r="G34" s="10"/>
      <c r="H34" s="8" t="s">
        <v>169</v>
      </c>
      <c r="I34" s="37"/>
      <c r="J34" s="37"/>
      <c r="K34" s="37"/>
      <c r="L34" s="37"/>
      <c r="M34" s="37"/>
      <c r="N34" s="37"/>
      <c r="O34" s="37"/>
      <c r="P34" s="37"/>
      <c r="Q34" s="37"/>
      <c r="R34" s="38"/>
      <c r="T34" s="43"/>
      <c r="U34" s="35"/>
      <c r="V34" s="35"/>
      <c r="W34" s="36"/>
    </row>
    <row r="35" spans="2:23">
      <c r="B35" s="11" t="s">
        <v>28</v>
      </c>
      <c r="C35" s="110">
        <f>C6/'Financial Model'!AC26</f>
        <v>-155.32248322147649</v>
      </c>
      <c r="D35" s="111"/>
      <c r="G35" s="10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51" t="s">
        <v>31</v>
      </c>
    </row>
    <row r="36" spans="2:23">
      <c r="G36" s="10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3">
      <c r="G37" s="9">
        <v>43770</v>
      </c>
      <c r="H37" s="37" t="s">
        <v>167</v>
      </c>
      <c r="I37" s="37"/>
      <c r="J37" s="37"/>
      <c r="K37" s="37"/>
      <c r="L37" s="37"/>
      <c r="M37" s="37"/>
      <c r="N37" s="37"/>
      <c r="O37" s="37"/>
      <c r="P37" s="37"/>
      <c r="Q37" s="37"/>
      <c r="R37" s="38"/>
      <c r="T37" s="99" t="s">
        <v>158</v>
      </c>
      <c r="U37" s="100"/>
      <c r="V37" s="100"/>
      <c r="W37" s="101"/>
    </row>
    <row r="38" spans="2:23">
      <c r="B38" s="99" t="s">
        <v>247</v>
      </c>
      <c r="C38" s="100"/>
      <c r="D38" s="101"/>
      <c r="G38" s="10"/>
      <c r="H38" s="50" t="s">
        <v>168</v>
      </c>
      <c r="I38" s="37"/>
      <c r="J38" s="37"/>
      <c r="K38" s="37"/>
      <c r="L38" s="37"/>
      <c r="M38" s="37"/>
      <c r="N38" s="37"/>
      <c r="O38" s="37"/>
      <c r="P38" s="37"/>
      <c r="Q38" s="37"/>
      <c r="R38" s="38"/>
      <c r="T38" s="42" t="s">
        <v>159</v>
      </c>
      <c r="U38" s="37"/>
      <c r="V38" s="37"/>
      <c r="W38" s="38"/>
    </row>
    <row r="39" spans="2:23">
      <c r="B39" s="93" t="s">
        <v>248</v>
      </c>
      <c r="C39" s="94"/>
      <c r="D39" s="51" t="s">
        <v>31</v>
      </c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T39" s="44" t="s">
        <v>160</v>
      </c>
      <c r="U39" s="37"/>
      <c r="V39" s="37"/>
      <c r="W39" s="38"/>
    </row>
    <row r="40" spans="2:23">
      <c r="B40" s="93" t="s">
        <v>249</v>
      </c>
      <c r="C40" s="94"/>
      <c r="D40" s="51" t="s">
        <v>31</v>
      </c>
      <c r="G40" s="9">
        <v>43739</v>
      </c>
      <c r="H40" s="7" t="s">
        <v>246</v>
      </c>
      <c r="I40" s="37"/>
      <c r="J40" s="37"/>
      <c r="K40" s="37"/>
      <c r="L40" s="37"/>
      <c r="M40" s="37"/>
      <c r="N40" s="37"/>
      <c r="O40" s="37"/>
      <c r="P40" s="37"/>
      <c r="Q40" s="37" t="s">
        <v>179</v>
      </c>
      <c r="R40" s="38"/>
      <c r="T40" s="44" t="s">
        <v>161</v>
      </c>
      <c r="U40" s="37"/>
      <c r="V40" s="37"/>
      <c r="W40" s="38"/>
    </row>
    <row r="41" spans="2:23">
      <c r="B41" s="93"/>
      <c r="C41" s="94"/>
      <c r="D41" s="89" t="s">
        <v>31</v>
      </c>
      <c r="G41" s="10"/>
      <c r="H41" s="60"/>
      <c r="I41" s="37"/>
      <c r="J41" s="37"/>
      <c r="K41" s="37"/>
      <c r="L41" s="37"/>
      <c r="M41" s="37"/>
      <c r="N41" s="37"/>
      <c r="O41" s="37"/>
      <c r="P41" s="37"/>
      <c r="Q41" s="37"/>
      <c r="R41" s="38"/>
      <c r="T41" s="44"/>
      <c r="U41" s="60"/>
      <c r="V41" s="60"/>
      <c r="W41" s="38"/>
    </row>
    <row r="42" spans="2:23">
      <c r="B42" s="93"/>
      <c r="C42" s="94"/>
      <c r="D42" s="89" t="s">
        <v>31</v>
      </c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8"/>
      <c r="T42" s="61" t="s">
        <v>199</v>
      </c>
      <c r="U42" s="60"/>
      <c r="V42" s="60"/>
      <c r="W42" s="38"/>
    </row>
    <row r="43" spans="2:23">
      <c r="B43" s="95"/>
      <c r="C43" s="96"/>
      <c r="D43" s="90" t="s">
        <v>31</v>
      </c>
      <c r="G43" s="10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8"/>
      <c r="T43" s="61" t="s">
        <v>200</v>
      </c>
      <c r="U43" s="60"/>
      <c r="V43" s="60"/>
      <c r="W43" s="38"/>
    </row>
    <row r="44" spans="2:23">
      <c r="G44" s="9">
        <v>43586</v>
      </c>
      <c r="H44" s="60" t="s">
        <v>166</v>
      </c>
      <c r="I44" s="37"/>
      <c r="J44" s="37"/>
      <c r="K44" s="37"/>
      <c r="L44" s="37"/>
      <c r="M44" s="37"/>
      <c r="N44" s="37"/>
      <c r="O44" s="37"/>
      <c r="P44" s="37"/>
      <c r="Q44" s="37"/>
      <c r="R44" s="38"/>
      <c r="T44" s="43"/>
      <c r="U44" s="35"/>
      <c r="V44" s="35"/>
      <c r="W44" s="62" t="s">
        <v>31</v>
      </c>
    </row>
    <row r="45" spans="2:23"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8"/>
    </row>
    <row r="46" spans="2:23">
      <c r="G46" s="9">
        <v>43282</v>
      </c>
      <c r="H46" s="37" t="s">
        <v>162</v>
      </c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2:23">
      <c r="G47" s="10"/>
      <c r="H47" s="8" t="s">
        <v>163</v>
      </c>
      <c r="I47" s="37"/>
      <c r="J47" s="37"/>
      <c r="K47" s="37"/>
      <c r="L47" s="37"/>
      <c r="M47" s="37"/>
      <c r="N47" s="37"/>
      <c r="O47" s="37"/>
      <c r="P47" s="37"/>
      <c r="Q47" s="37"/>
      <c r="R47" s="38"/>
    </row>
    <row r="48" spans="2:23">
      <c r="G48" s="10"/>
      <c r="H48" s="8" t="s">
        <v>165</v>
      </c>
      <c r="I48" s="60"/>
      <c r="J48" s="60"/>
      <c r="K48" s="60"/>
      <c r="L48" s="60"/>
      <c r="M48" s="60"/>
      <c r="N48" s="60"/>
      <c r="O48" s="60"/>
      <c r="P48" s="60"/>
      <c r="Q48" s="60"/>
      <c r="R48" s="38"/>
    </row>
    <row r="49" spans="7:18">
      <c r="G49" s="1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38"/>
    </row>
    <row r="50" spans="7:18">
      <c r="G50" s="1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38"/>
    </row>
    <row r="51" spans="7:18">
      <c r="G51" s="1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38"/>
    </row>
    <row r="52" spans="7:18">
      <c r="G52" s="1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38"/>
    </row>
    <row r="53" spans="7:18">
      <c r="G53" s="91">
        <v>42552</v>
      </c>
      <c r="H53" s="54" t="s">
        <v>240</v>
      </c>
      <c r="I53" s="35"/>
      <c r="J53" s="35"/>
      <c r="K53" s="35"/>
      <c r="L53" s="35"/>
      <c r="M53" s="35"/>
      <c r="N53" s="35"/>
      <c r="O53" s="35"/>
      <c r="P53" s="35"/>
      <c r="Q53" s="35"/>
      <c r="R53" s="36"/>
    </row>
  </sheetData>
  <mergeCells count="44"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38:D38"/>
    <mergeCell ref="T37:W37"/>
    <mergeCell ref="C35:D35"/>
    <mergeCell ref="C27:D27"/>
    <mergeCell ref="C29:D29"/>
    <mergeCell ref="B32:D32"/>
    <mergeCell ref="C33:D33"/>
    <mergeCell ref="C34:D34"/>
    <mergeCell ref="B39:C39"/>
    <mergeCell ref="B40:C40"/>
    <mergeCell ref="B41:C41"/>
    <mergeCell ref="B42:C42"/>
    <mergeCell ref="B43:C43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35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27" r:id="rId12" xr:uid="{3143C16C-C4FE-C24A-A852-CE844A7EAA94}"/>
    <hyperlink ref="H40" r:id="rId13" display="Airbus confirmed there are no plans to certify the A220-300 for LCY steep approach operations" xr:uid="{4BC4DC42-4422-D843-BFC6-DF67D759C7CD}"/>
    <hyperlink ref="D40" r:id="rId14" xr:uid="{127B302A-DD6D-6242-BA6C-25C1ED72AA7F}"/>
    <hyperlink ref="D39" r:id="rId15" xr:uid="{5B8750C0-94FB-994C-A836-E02A7A36CFF2}"/>
    <hyperlink ref="R31" r:id="rId16" xr:uid="{A3EFD621-318B-6143-AEF4-A74D7A31D835}"/>
  </hyperlinks>
  <pageMargins left="0.7" right="0.7" top="0.75" bottom="0.75" header="0.3" footer="0.3"/>
  <pageSetup paperSize="256" orientation="portrait" horizontalDpi="203" verticalDpi="203" r:id="rId17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M14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10" sqref="I110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39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218</v>
      </c>
      <c r="Y1" s="24" t="s">
        <v>209</v>
      </c>
      <c r="Z1" s="15" t="s">
        <v>77</v>
      </c>
      <c r="AA1" s="24" t="s">
        <v>78</v>
      </c>
      <c r="AB1" s="15" t="s">
        <v>79</v>
      </c>
      <c r="AC1" s="24" t="s">
        <v>80</v>
      </c>
      <c r="AD1" s="15" t="s">
        <v>81</v>
      </c>
      <c r="AE1" s="15" t="s">
        <v>123</v>
      </c>
      <c r="AF1" s="15" t="s">
        <v>124</v>
      </c>
      <c r="AG1" s="15" t="s">
        <v>125</v>
      </c>
      <c r="AH1" s="15" t="s">
        <v>126</v>
      </c>
      <c r="AI1" s="15" t="s">
        <v>127</v>
      </c>
      <c r="AJ1" s="15" t="s">
        <v>128</v>
      </c>
      <c r="AK1" s="15" t="s">
        <v>129</v>
      </c>
      <c r="AL1" s="15" t="s">
        <v>130</v>
      </c>
      <c r="AM1" s="15" t="s">
        <v>131</v>
      </c>
    </row>
    <row r="2" spans="2:39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X2" s="22">
        <v>42735</v>
      </c>
      <c r="Y2" s="22">
        <v>43100</v>
      </c>
      <c r="Z2" s="22">
        <v>43465</v>
      </c>
      <c r="AA2" s="22">
        <v>43830</v>
      </c>
      <c r="AB2" s="22">
        <v>44196</v>
      </c>
      <c r="AC2" s="22">
        <v>44561</v>
      </c>
    </row>
    <row r="3" spans="2:39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Y3" s="23">
        <v>43167</v>
      </c>
      <c r="AA3" s="23">
        <v>43916</v>
      </c>
      <c r="AC3" s="23">
        <v>44629</v>
      </c>
    </row>
    <row r="4" spans="2:39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X4" s="52">
        <v>3527</v>
      </c>
      <c r="Y4" s="52">
        <v>3371.8</v>
      </c>
      <c r="Z4" s="52">
        <v>2358.3000000000002</v>
      </c>
      <c r="AA4" s="52">
        <v>2234.5</v>
      </c>
      <c r="AB4" s="52">
        <v>1114.4000000000001</v>
      </c>
      <c r="AC4" s="52">
        <v>1316.4</v>
      </c>
    </row>
    <row r="5" spans="2:39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X5" s="52">
        <v>1730.5</v>
      </c>
      <c r="Y5" s="52">
        <v>1484.8</v>
      </c>
      <c r="Z5" s="52">
        <v>1104.3</v>
      </c>
      <c r="AA5" s="52">
        <v>1397</v>
      </c>
      <c r="AB5" s="52">
        <v>1071.5</v>
      </c>
      <c r="AC5" s="52">
        <v>1130.0999999999999</v>
      </c>
    </row>
    <row r="6" spans="2:39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X6" s="52">
        <v>932.7</v>
      </c>
      <c r="Y6" s="52">
        <v>950.7</v>
      </c>
      <c r="Z6" s="52">
        <v>612.1</v>
      </c>
      <c r="AA6" s="52">
        <v>775.3</v>
      </c>
      <c r="AB6" s="52">
        <v>653.9</v>
      </c>
      <c r="AC6" s="52">
        <v>594.4</v>
      </c>
    </row>
    <row r="7" spans="2:39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X7" s="52">
        <v>0</v>
      </c>
      <c r="Y7" s="52">
        <v>0</v>
      </c>
      <c r="Z7" s="52">
        <v>980.8</v>
      </c>
      <c r="AA7" s="52">
        <v>1046.7</v>
      </c>
      <c r="AB7" s="52">
        <v>920</v>
      </c>
      <c r="AC7" s="52">
        <v>1132.2</v>
      </c>
    </row>
    <row r="8" spans="2:39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X8" s="52">
        <v>27.3</v>
      </c>
      <c r="Y8" s="52">
        <v>32</v>
      </c>
      <c r="Z8" s="52">
        <v>15.6</v>
      </c>
      <c r="AA8" s="52">
        <v>9.1</v>
      </c>
      <c r="AB8" s="52">
        <v>11.3</v>
      </c>
      <c r="AC8" s="52">
        <v>24.1</v>
      </c>
    </row>
    <row r="9" spans="2:39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X9" s="26">
        <v>6217.5</v>
      </c>
      <c r="Y9" s="26">
        <v>5839.3</v>
      </c>
      <c r="Z9" s="26">
        <v>5071.1000000000004</v>
      </c>
      <c r="AA9" s="26">
        <v>5462.6</v>
      </c>
      <c r="AB9" s="26">
        <v>3771.1</v>
      </c>
      <c r="AC9" s="26">
        <v>4197.2</v>
      </c>
    </row>
    <row r="10" spans="2:39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X10" s="27">
        <v>4980.7</v>
      </c>
      <c r="Y10" s="27">
        <v>4773.3999999999996</v>
      </c>
      <c r="Z10" s="27">
        <v>4303.1000000000004</v>
      </c>
      <c r="AA10" s="27">
        <v>4667.1000000000004</v>
      </c>
      <c r="AB10" s="27">
        <v>3293.5</v>
      </c>
      <c r="AC10" s="27">
        <v>3537.6</v>
      </c>
    </row>
    <row r="11" spans="2:39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X11" s="26">
        <f t="shared" ref="X11:AA11" si="2">X9-X10</f>
        <v>1236.8000000000002</v>
      </c>
      <c r="Y11" s="26">
        <f t="shared" si="2"/>
        <v>1065.9000000000005</v>
      </c>
      <c r="Z11" s="26">
        <f t="shared" si="2"/>
        <v>768</v>
      </c>
      <c r="AA11" s="26">
        <f t="shared" si="2"/>
        <v>795.5</v>
      </c>
      <c r="AB11" s="26">
        <f>AB9-AB10</f>
        <v>477.59999999999991</v>
      </c>
      <c r="AC11" s="26">
        <f>AC9-AC10</f>
        <v>659.59999999999991</v>
      </c>
    </row>
    <row r="12" spans="2:39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X12" s="27">
        <v>164.3</v>
      </c>
      <c r="Y12" s="27">
        <v>179.1</v>
      </c>
      <c r="Z12" s="27">
        <v>182.6</v>
      </c>
      <c r="AA12" s="27">
        <v>190.2</v>
      </c>
      <c r="AB12" s="27">
        <v>143.4</v>
      </c>
      <c r="AC12" s="27">
        <v>153.19999999999999</v>
      </c>
    </row>
    <row r="13" spans="2:39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X13" s="27">
        <v>368.6</v>
      </c>
      <c r="Y13" s="27">
        <v>307</v>
      </c>
      <c r="Z13" s="27">
        <v>304.2</v>
      </c>
      <c r="AA13" s="27">
        <v>285.89999999999998</v>
      </c>
      <c r="AB13" s="27">
        <v>194</v>
      </c>
      <c r="AC13" s="27">
        <v>226.4</v>
      </c>
    </row>
    <row r="14" spans="2:39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X14" s="27">
        <v>0</v>
      </c>
      <c r="Y14" s="27">
        <v>0</v>
      </c>
      <c r="Z14" s="27">
        <v>0</v>
      </c>
      <c r="AA14" s="27">
        <v>0</v>
      </c>
      <c r="AB14" s="27">
        <v>61.8</v>
      </c>
      <c r="AC14" s="27">
        <v>-13</v>
      </c>
    </row>
    <row r="15" spans="2:39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X15" s="27">
        <v>47.6</v>
      </c>
      <c r="Y15" s="27">
        <v>49.2</v>
      </c>
      <c r="Z15" s="27">
        <v>46.1</v>
      </c>
      <c r="AA15" s="27">
        <v>49.4</v>
      </c>
      <c r="AB15" s="27">
        <v>29.8</v>
      </c>
      <c r="AC15" s="27">
        <v>43</v>
      </c>
    </row>
    <row r="16" spans="2:39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X16" s="27">
        <v>-450</v>
      </c>
      <c r="Y16" s="27">
        <v>-202.5</v>
      </c>
      <c r="Z16" s="27">
        <v>-199.4</v>
      </c>
      <c r="AA16" s="27">
        <v>-346.8</v>
      </c>
      <c r="AB16" s="27">
        <v>-374.7</v>
      </c>
      <c r="AC16" s="27">
        <v>-49.8</v>
      </c>
    </row>
    <row r="17" spans="2:29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X17" s="27">
        <v>-0.3</v>
      </c>
      <c r="Y17" s="27">
        <v>1.2</v>
      </c>
      <c r="Z17" s="27">
        <v>-0.4</v>
      </c>
      <c r="AA17" s="27">
        <v>-0.2</v>
      </c>
      <c r="AB17" s="27">
        <v>2.7</v>
      </c>
      <c r="AC17" s="27">
        <v>1.1000000000000001</v>
      </c>
    </row>
    <row r="18" spans="2:29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X18" s="26">
        <f t="shared" ref="X18:AC18" si="5">X11-X12-X13-X14-X15+X16+X17</f>
        <v>206.00000000000017</v>
      </c>
      <c r="Y18" s="26">
        <f t="shared" si="5"/>
        <v>329.30000000000047</v>
      </c>
      <c r="Z18" s="26">
        <f t="shared" si="5"/>
        <v>35.29999999999999</v>
      </c>
      <c r="AA18" s="26">
        <f t="shared" si="5"/>
        <v>-77.000000000000014</v>
      </c>
      <c r="AB18" s="26">
        <f t="shared" si="5"/>
        <v>-323.40000000000003</v>
      </c>
      <c r="AC18" s="26">
        <f t="shared" si="5"/>
        <v>201.29999999999987</v>
      </c>
    </row>
    <row r="19" spans="2:29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X19" s="27">
        <v>-51.4</v>
      </c>
      <c r="Y19" s="27">
        <v>-47.6</v>
      </c>
      <c r="Z19" s="27">
        <v>-171.5</v>
      </c>
      <c r="AA19" s="27">
        <v>-116.1</v>
      </c>
      <c r="AB19" s="27">
        <v>-232.7</v>
      </c>
      <c r="AC19" s="27">
        <v>-199.4</v>
      </c>
    </row>
    <row r="20" spans="2:29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X20" s="27">
        <v>4.5</v>
      </c>
      <c r="Y20" s="27">
        <v>6.6</v>
      </c>
      <c r="Z20" s="27">
        <v>0</v>
      </c>
      <c r="AA20" s="27">
        <v>6.9</v>
      </c>
      <c r="AB20" s="27">
        <v>-79.099999999999994</v>
      </c>
      <c r="AC20" s="27">
        <v>25.5</v>
      </c>
    </row>
    <row r="21" spans="2:29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X21" s="27">
        <f t="shared" ref="X21:AC21" si="8">X18+X19+X20</f>
        <v>159.10000000000016</v>
      </c>
      <c r="Y21" s="27">
        <f t="shared" si="8"/>
        <v>288.30000000000047</v>
      </c>
      <c r="Z21" s="27">
        <f t="shared" si="8"/>
        <v>-136.20000000000002</v>
      </c>
      <c r="AA21" s="27">
        <f t="shared" si="8"/>
        <v>-186.20000000000002</v>
      </c>
      <c r="AB21" s="27">
        <f t="shared" si="8"/>
        <v>-635.20000000000005</v>
      </c>
      <c r="AC21" s="27">
        <f t="shared" si="8"/>
        <v>27.399999999999864</v>
      </c>
    </row>
    <row r="22" spans="2:29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X22" s="27">
        <v>-8.6999999999999993</v>
      </c>
      <c r="Y22" s="27">
        <v>25.5</v>
      </c>
      <c r="Z22" s="27">
        <v>35</v>
      </c>
      <c r="AA22" s="27">
        <v>130.30000000000001</v>
      </c>
      <c r="AB22" s="27">
        <v>93.1</v>
      </c>
      <c r="AC22" s="27">
        <v>70.900000000000006</v>
      </c>
    </row>
    <row r="23" spans="2:29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X23" s="26">
        <f t="shared" ref="X23:AA23" si="11">X21-X22</f>
        <v>167.80000000000015</v>
      </c>
      <c r="Y23" s="26">
        <f t="shared" si="11"/>
        <v>262.80000000000047</v>
      </c>
      <c r="Z23" s="26">
        <f t="shared" si="11"/>
        <v>-171.20000000000002</v>
      </c>
      <c r="AA23" s="26">
        <f t="shared" si="11"/>
        <v>-316.5</v>
      </c>
      <c r="AB23" s="26">
        <f>AB21-AB22</f>
        <v>-728.30000000000007</v>
      </c>
      <c r="AC23" s="26">
        <f>AC21-AC22</f>
        <v>-43.500000000000142</v>
      </c>
    </row>
    <row r="24" spans="2:29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X24" s="26">
        <v>166.1</v>
      </c>
      <c r="Y24" s="26">
        <v>246.8</v>
      </c>
      <c r="Z24" s="2">
        <v>-178.2</v>
      </c>
      <c r="AA24" s="2">
        <v>-322.3</v>
      </c>
      <c r="AB24" s="26">
        <v>-731.9</v>
      </c>
      <c r="AC24" s="26">
        <v>-44.7</v>
      </c>
    </row>
    <row r="25" spans="2:29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X25" s="27">
        <v>1.7</v>
      </c>
      <c r="Y25" s="27">
        <v>16</v>
      </c>
      <c r="Z25" s="27">
        <v>7</v>
      </c>
      <c r="AA25" s="3">
        <v>5.8</v>
      </c>
      <c r="AB25" s="27">
        <v>3.6</v>
      </c>
      <c r="AC25" s="27">
        <v>1.2</v>
      </c>
    </row>
    <row r="26" spans="2:29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X26" s="28">
        <f t="shared" ref="X26:AC26" si="14">X24/X27</f>
        <v>0.22580206634040237</v>
      </c>
      <c r="Y26" s="28">
        <f t="shared" si="14"/>
        <v>0.33610241045894051</v>
      </c>
      <c r="Z26" s="28">
        <f t="shared" si="14"/>
        <v>-0.24274621986105432</v>
      </c>
      <c r="AA26" s="28">
        <f t="shared" si="14"/>
        <v>-0.43796711509715996</v>
      </c>
      <c r="AB26" s="28">
        <f t="shared" si="14"/>
        <v>-0.99415919587068724</v>
      </c>
      <c r="AC26" s="28">
        <f t="shared" si="14"/>
        <v>-6.0841159657002861E-2</v>
      </c>
    </row>
    <row r="27" spans="2:29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X27" s="3">
        <v>735.6</v>
      </c>
      <c r="Y27" s="3">
        <v>734.3</v>
      </c>
      <c r="Z27" s="3">
        <v>734.1</v>
      </c>
      <c r="AA27" s="3">
        <v>735.9</v>
      </c>
      <c r="AB27" s="3">
        <v>736.2</v>
      </c>
      <c r="AC27" s="3">
        <v>734.7</v>
      </c>
    </row>
    <row r="30" spans="2:29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X30" s="63" t="s">
        <v>186</v>
      </c>
      <c r="Y30" s="34">
        <f t="shared" ref="Y30" si="18">Y9/X9-1</f>
        <v>-6.0828307197426601E-2</v>
      </c>
      <c r="Z30" s="34">
        <f t="shared" ref="Z30" si="19">Z9/Y9-1</f>
        <v>-0.13155686469268568</v>
      </c>
      <c r="AA30" s="34">
        <f t="shared" ref="AA30:AB30" si="20">AA9/Z9-1</f>
        <v>7.7202184930291295E-2</v>
      </c>
      <c r="AB30" s="34">
        <f t="shared" si="20"/>
        <v>-0.30965108190239088</v>
      </c>
      <c r="AC30" s="34">
        <f>AC9/AB9-1</f>
        <v>0.11299090451062033</v>
      </c>
    </row>
    <row r="31" spans="2:29" s="25" customFormat="1">
      <c r="B31" s="25" t="s">
        <v>67</v>
      </c>
      <c r="C31" s="63" t="s">
        <v>186</v>
      </c>
      <c r="D31" s="25">
        <f t="shared" ref="D31" si="21">D9/C9-1</f>
        <v>0.30844527751744244</v>
      </c>
      <c r="E31" s="25">
        <f t="shared" ref="E31" si="22">E9/D9-1</f>
        <v>-7.7357739753282972E-2</v>
      </c>
      <c r="F31" s="25">
        <f t="shared" ref="F31" si="23">F9/E9-1</f>
        <v>0.46433192443716043</v>
      </c>
      <c r="G31" s="25">
        <f t="shared" ref="G31" si="24">G9/F9-1</f>
        <v>-0.51502120640904803</v>
      </c>
      <c r="H31" s="25">
        <f t="shared" ref="H31" si="25">H9/G9-1</f>
        <v>0.67460221061581449</v>
      </c>
      <c r="I31" s="25">
        <f t="shared" ref="I31" si="26">I9/H9-1</f>
        <v>-0.14731268586349466</v>
      </c>
      <c r="J31" s="25">
        <f t="shared" ref="J31" si="27">J9/I9-1</f>
        <v>0.77356243620279019</v>
      </c>
      <c r="K31" s="25">
        <f t="shared" ref="K31" si="28">K9/J9-1</f>
        <v>-0.69601918465227819</v>
      </c>
      <c r="L31" s="25">
        <f t="shared" ref="L31" si="29">L9/K9-1</f>
        <v>-0.15241401072893646</v>
      </c>
      <c r="M31" s="25">
        <f t="shared" ref="M31" si="30">M9/L9-1</f>
        <v>0.41232315711094558</v>
      </c>
      <c r="N31" s="25">
        <f t="shared" ref="N31:O31" si="31">N9/M9-1</f>
        <v>1.4270462633451957</v>
      </c>
      <c r="O31" s="25">
        <f t="shared" si="31"/>
        <v>-0.56158357771261003</v>
      </c>
      <c r="P31" s="25">
        <f>P9/O9-1</f>
        <v>0.40034683512944391</v>
      </c>
      <c r="Q31" s="25">
        <f t="shared" ref="Q31:R31" si="32">Q9/P9-1</f>
        <v>-0.15249889429455987</v>
      </c>
      <c r="R31" s="25">
        <f t="shared" si="32"/>
        <v>0.35820895522388052</v>
      </c>
      <c r="S31" s="25">
        <f>S9/R9-1</f>
        <v>-0.53823099976946132</v>
      </c>
      <c r="T31" s="25">
        <f>T9/S9-1</f>
        <v>0.69562323181893837</v>
      </c>
      <c r="X31" s="63" t="s">
        <v>186</v>
      </c>
      <c r="Y31" s="63" t="s">
        <v>186</v>
      </c>
      <c r="Z31" s="63" t="s">
        <v>186</v>
      </c>
      <c r="AA31" s="63" t="s">
        <v>186</v>
      </c>
      <c r="AB31" s="63" t="s">
        <v>186</v>
      </c>
      <c r="AC31" s="63" t="s">
        <v>186</v>
      </c>
    </row>
    <row r="32" spans="2:29" s="64" customFormat="1">
      <c r="B32" s="68" t="s">
        <v>57</v>
      </c>
      <c r="C32" s="63" t="s">
        <v>186</v>
      </c>
      <c r="D32" s="64">
        <f t="shared" ref="D32" si="33">D15/C15-1</f>
        <v>3.0612244897959107E-2</v>
      </c>
      <c r="E32" s="64">
        <f t="shared" ref="E32" si="34">E15/D15-1</f>
        <v>-0.13861386138613863</v>
      </c>
      <c r="F32" s="64">
        <f t="shared" ref="F32:S32" si="35">F15/E15-1</f>
        <v>1.0114942528735633</v>
      </c>
      <c r="G32" s="64">
        <f t="shared" si="35"/>
        <v>-0.46857142857142853</v>
      </c>
      <c r="H32" s="64">
        <f t="shared" si="35"/>
        <v>0.26881720430107525</v>
      </c>
      <c r="I32" s="64">
        <f t="shared" si="35"/>
        <v>-1.6949152542372947E-2</v>
      </c>
      <c r="J32" s="64">
        <f t="shared" si="35"/>
        <v>0.44827586206896552</v>
      </c>
      <c r="K32" s="64">
        <f t="shared" si="35"/>
        <v>-0.65476190476190477</v>
      </c>
      <c r="L32" s="64">
        <f t="shared" si="35"/>
        <v>0.10344827586206895</v>
      </c>
      <c r="M32" s="64">
        <f t="shared" si="35"/>
        <v>0.10937499999999978</v>
      </c>
      <c r="N32" s="64">
        <f t="shared" si="35"/>
        <v>0.47887323943661975</v>
      </c>
      <c r="O32" s="64">
        <f t="shared" si="35"/>
        <v>-0.19999999999999996</v>
      </c>
      <c r="P32" s="64">
        <f t="shared" si="35"/>
        <v>0.10714285714285721</v>
      </c>
      <c r="Q32" s="64">
        <f t="shared" si="35"/>
        <v>0.10752688172043001</v>
      </c>
      <c r="R32" s="64">
        <f t="shared" si="35"/>
        <v>0.45631067961165028</v>
      </c>
      <c r="S32" s="64">
        <f t="shared" si="35"/>
        <v>0.15999999999999992</v>
      </c>
      <c r="T32" s="64">
        <f>T15/S15-1</f>
        <v>0.43103448275862077</v>
      </c>
      <c r="X32" s="63" t="s">
        <v>186</v>
      </c>
      <c r="Y32" s="69">
        <f t="shared" ref="Y32" si="36">Y15/X15-1</f>
        <v>3.3613445378151363E-2</v>
      </c>
      <c r="Z32" s="69">
        <f t="shared" ref="Z32" si="37">Z15/Y15-1</f>
        <v>-6.3008130081300795E-2</v>
      </c>
      <c r="AA32" s="69">
        <f t="shared" ref="AA32:AB32" si="38">AA15/Z15-1</f>
        <v>7.1583514099782919E-2</v>
      </c>
      <c r="AB32" s="69">
        <f t="shared" si="38"/>
        <v>-0.39676113360323884</v>
      </c>
      <c r="AC32" s="69">
        <f>AC15/AB15-1</f>
        <v>0.44295302013422821</v>
      </c>
    </row>
    <row r="33" spans="2:29" s="25" customFormat="1">
      <c r="B33" s="67"/>
      <c r="C33" s="63"/>
      <c r="Z33" s="63"/>
      <c r="AA33" s="63"/>
      <c r="AB33" s="63"/>
      <c r="AC33" s="63"/>
    </row>
    <row r="34" spans="2:29">
      <c r="B34" s="67"/>
    </row>
    <row r="36" spans="2:29">
      <c r="B36" s="3" t="s">
        <v>68</v>
      </c>
      <c r="C36" s="25">
        <f t="shared" ref="C36:D36" si="39">C11/C9</f>
        <v>0.15630532125377478</v>
      </c>
      <c r="D36" s="25">
        <f t="shared" si="39"/>
        <v>0.11165937126939909</v>
      </c>
      <c r="E36" s="25">
        <f t="shared" ref="E36:G36" si="40">E11/E9</f>
        <v>0.18873458121280079</v>
      </c>
      <c r="F36" s="25">
        <f t="shared" ref="F36" si="41">F11/F9</f>
        <v>0.15398209236569266</v>
      </c>
      <c r="G36" s="25">
        <f t="shared" si="40"/>
        <v>0.19907688570387463</v>
      </c>
      <c r="H36" s="25">
        <f>H11/H9</f>
        <v>0.14404874156814398</v>
      </c>
      <c r="I36" s="25">
        <f t="shared" ref="I36:J36" si="42">I11/I9</f>
        <v>0.13133718952024487</v>
      </c>
      <c r="J36" s="25">
        <f t="shared" si="42"/>
        <v>0.13362110311750594</v>
      </c>
      <c r="K36" s="25">
        <f t="shared" ref="K36" si="43">K11/K9</f>
        <v>0.29031240138845055</v>
      </c>
      <c r="L36" s="25">
        <f t="shared" ref="L36" si="44">L11/L9</f>
        <v>3.0528667163067926E-2</v>
      </c>
      <c r="M36" s="25">
        <f>M11/M9</f>
        <v>7.2228812442335658E-2</v>
      </c>
      <c r="N36" s="25">
        <f t="shared" ref="N36" si="45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46">Q11/Q9</f>
        <v>0.18964617472080164</v>
      </c>
      <c r="R36" s="25">
        <f t="shared" si="46"/>
        <v>0.1504649196956889</v>
      </c>
      <c r="S36" s="25">
        <f t="shared" ref="S36" si="47">S11/S9</f>
        <v>0.20086536861374604</v>
      </c>
      <c r="T36" s="25">
        <f>T11/T9</f>
        <v>0.2289724212385906</v>
      </c>
      <c r="X36" s="25">
        <f t="shared" ref="X36:Y36" si="48">X11/X9</f>
        <v>0.19892239646160034</v>
      </c>
      <c r="Y36" s="25">
        <f t="shared" si="48"/>
        <v>0.18253900296268397</v>
      </c>
      <c r="Z36" s="25">
        <f t="shared" ref="Z36:AA36" si="49">Z11/Z9</f>
        <v>0.15144643174064798</v>
      </c>
      <c r="AA36" s="25">
        <f t="shared" si="49"/>
        <v>0.1456266246842163</v>
      </c>
      <c r="AB36" s="25">
        <f>AB11/AB9</f>
        <v>0.12664739731112937</v>
      </c>
      <c r="AC36" s="25">
        <f>AC11/AC9</f>
        <v>0.15715238730582293</v>
      </c>
    </row>
    <row r="37" spans="2:29">
      <c r="B37" s="3" t="s">
        <v>69</v>
      </c>
      <c r="C37" s="25">
        <f t="shared" ref="C37:D37" si="50">C18/C9</f>
        <v>-5.5191086118922062E-3</v>
      </c>
      <c r="D37" s="25">
        <f t="shared" si="50"/>
        <v>-1.4086748905690451E-2</v>
      </c>
      <c r="E37" s="25">
        <f t="shared" ref="E37:G37" si="51">E18/E9</f>
        <v>4.6838609505736171E-2</v>
      </c>
      <c r="F37" s="25">
        <f t="shared" ref="F37" si="52">F18/F9</f>
        <v>3.8878416588123597E-3</v>
      </c>
      <c r="G37" s="25">
        <f t="shared" si="51"/>
        <v>-1.8462285922507007E-2</v>
      </c>
      <c r="H37" s="25">
        <f>H18/H9</f>
        <v>1.9293537390295309E-2</v>
      </c>
      <c r="I37" s="25">
        <f t="shared" ref="I37:J37" si="53">I18/I9</f>
        <v>-1.7693092888737785E-2</v>
      </c>
      <c r="J37" s="25">
        <f t="shared" si="53"/>
        <v>-3.2422062350119955E-2</v>
      </c>
      <c r="K37" s="25">
        <f t="shared" ref="K37" si="54">K18/K9</f>
        <v>-7.3998106658251905E-2</v>
      </c>
      <c r="L37" s="25">
        <f t="shared" ref="L37" si="55">L18/L9</f>
        <v>-0.63737900223380473</v>
      </c>
      <c r="M37" s="25">
        <f>M18/M9</f>
        <v>-4.9690259654672372E-2</v>
      </c>
      <c r="N37" s="25">
        <f t="shared" ref="N37" si="56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57">Q18/Q9</f>
        <v>3.1311971610479127E-2</v>
      </c>
      <c r="R37" s="25">
        <f t="shared" si="57"/>
        <v>4.6568815799584988E-2</v>
      </c>
      <c r="S37" s="25">
        <f t="shared" ref="S37" si="58">S18/S9</f>
        <v>-6.0409385921118344E-2</v>
      </c>
      <c r="T37" s="25">
        <f>T18/T9</f>
        <v>6.5462753950338556E-2</v>
      </c>
      <c r="X37" s="25">
        <f t="shared" ref="X37:Y37" si="59">X18/X9</f>
        <v>3.3132287897064766E-2</v>
      </c>
      <c r="Y37" s="25">
        <f t="shared" si="59"/>
        <v>5.6393745825698366E-2</v>
      </c>
      <c r="Z37" s="25">
        <f t="shared" ref="Z37:AA37" si="60">Z18/Z9</f>
        <v>6.9610143755792601E-3</v>
      </c>
      <c r="AA37" s="25">
        <f t="shared" si="60"/>
        <v>-1.4095851792186873E-2</v>
      </c>
      <c r="AB37" s="25">
        <f>AB18/AB9</f>
        <v>-8.5757471294847662E-2</v>
      </c>
      <c r="AC37" s="25">
        <f>AC18/AC9</f>
        <v>4.7960545125321614E-2</v>
      </c>
    </row>
    <row r="38" spans="2:29">
      <c r="B38" s="3" t="s">
        <v>70</v>
      </c>
      <c r="C38" s="25">
        <f t="shared" ref="C38:D38" si="61">C23/C9</f>
        <v>-3.6342809538685919E-2</v>
      </c>
      <c r="D38" s="25">
        <f t="shared" si="61"/>
        <v>-9.9243931555909312E-2</v>
      </c>
      <c r="E38" s="25">
        <f t="shared" ref="E38:G38" si="62">E23/E9</f>
        <v>-9.1434486327957032E-3</v>
      </c>
      <c r="F38" s="25">
        <f t="shared" ref="F38" si="63">F23/F9</f>
        <v>2.2384542884070799E-3</v>
      </c>
      <c r="G38" s="25">
        <f t="shared" si="62"/>
        <v>-5.0042511842584743E-2</v>
      </c>
      <c r="H38" s="25">
        <f>H23/H9</f>
        <v>6.6729527816059642E-3</v>
      </c>
      <c r="I38" s="25">
        <f t="shared" ref="I38:J38" si="64">I23/I9</f>
        <v>-6.4052398775093694E-2</v>
      </c>
      <c r="J38" s="25">
        <f t="shared" si="64"/>
        <v>-0.10033573141486815</v>
      </c>
      <c r="K38" s="25">
        <f t="shared" ref="K38" si="65">K23/K9</f>
        <v>-0.45850426001893357</v>
      </c>
      <c r="L38" s="25">
        <f t="shared" ref="L38" si="66">L23/L9</f>
        <v>-0.58190618019359619</v>
      </c>
      <c r="M38" s="25">
        <f>M23/M9</f>
        <v>-0.15750626070910759</v>
      </c>
      <c r="N38" s="25">
        <f t="shared" ref="N38" si="67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68">Q23/Q9</f>
        <v>-4.7698570086629734E-2</v>
      </c>
      <c r="R38" s="25">
        <f t="shared" si="68"/>
        <v>2.3053869207714925E-3</v>
      </c>
      <c r="S38" s="25">
        <f t="shared" ref="S38" si="69">S23/S9</f>
        <v>-5.1090031619237815E-2</v>
      </c>
      <c r="T38" s="25">
        <f>T23/T9</f>
        <v>7.2725488271665487E-2</v>
      </c>
      <c r="X38" s="25">
        <f t="shared" ref="X38:Y38" si="70">X23/X9</f>
        <v>2.6988339364696447E-2</v>
      </c>
      <c r="Y38" s="25">
        <f t="shared" si="70"/>
        <v>4.5005394482215411E-2</v>
      </c>
      <c r="Z38" s="25">
        <f t="shared" ref="Z38:AA38" si="71">Z23/Z9</f>
        <v>-3.3759933742186117E-2</v>
      </c>
      <c r="AA38" s="25">
        <f t="shared" si="71"/>
        <v>-5.7939442756196682E-2</v>
      </c>
      <c r="AB38" s="25">
        <f>AB23/AB9</f>
        <v>-0.1931266739147729</v>
      </c>
      <c r="AC38" s="25">
        <f>AC23/AC9</f>
        <v>-1.0364052225293087E-2</v>
      </c>
    </row>
    <row r="39" spans="2:29">
      <c r="B39" s="3" t="s">
        <v>71</v>
      </c>
      <c r="C39" s="25">
        <f t="shared" ref="C39:D39" si="72">C22/C21</f>
        <v>0.35250463821892336</v>
      </c>
      <c r="D39" s="25">
        <f t="shared" si="72"/>
        <v>-0.80986937590711117</v>
      </c>
      <c r="E39" s="25">
        <f t="shared" ref="E39:G39" si="73">E22/E21</f>
        <v>2.3417721518987515</v>
      </c>
      <c r="F39" s="25">
        <f t="shared" ref="F39" si="74">F22/F21</f>
        <v>1.255033557046968</v>
      </c>
      <c r="G39" s="25">
        <f t="shared" si="73"/>
        <v>0.12711864406779658</v>
      </c>
      <c r="H39" s="25">
        <f>H22/H21</f>
        <v>2.4375000000000546</v>
      </c>
      <c r="I39" s="25">
        <f t="shared" ref="I39:J39" si="75">I22/I21</f>
        <v>-1.0974930362116948</v>
      </c>
      <c r="J39" s="25">
        <f t="shared" si="75"/>
        <v>-1.1633919338159242</v>
      </c>
      <c r="K39" s="25">
        <f t="shared" ref="K39:L39" si="76">K22/K21</f>
        <v>-1.6982358402971207</v>
      </c>
      <c r="L39" s="25">
        <f t="shared" si="76"/>
        <v>0.19887237314197853</v>
      </c>
      <c r="M39" s="25">
        <f>M22/M21</f>
        <v>0.19582772543741597</v>
      </c>
      <c r="N39" s="25">
        <f t="shared" ref="N39" si="77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78">Q22/Q21</f>
        <v>-0.82800000000000162</v>
      </c>
      <c r="R39" s="25">
        <f t="shared" si="78"/>
        <v>0.94800693240901301</v>
      </c>
      <c r="S39" s="25">
        <f t="shared" ref="S39" si="79">S22/S21</f>
        <v>0.62098765432098757</v>
      </c>
      <c r="T39" s="25">
        <f>T22/T21</f>
        <v>-0.49696969696969745</v>
      </c>
      <c r="X39" s="25">
        <f t="shared" ref="X39:Y39" si="80">X22/X21</f>
        <v>-5.4682589566310433E-2</v>
      </c>
      <c r="Y39" s="25">
        <f t="shared" si="80"/>
        <v>8.8449531737773007E-2</v>
      </c>
      <c r="Z39" s="25">
        <f t="shared" ref="Z39:AA39" si="81">Z22/Z21</f>
        <v>-0.25697503671071947</v>
      </c>
      <c r="AA39" s="25">
        <f t="shared" si="81"/>
        <v>-0.6997851772287863</v>
      </c>
      <c r="AB39" s="25">
        <f>AB22/AB21</f>
        <v>-0.14656801007556672</v>
      </c>
      <c r="AC39" s="25">
        <f>AC22/AC21</f>
        <v>2.5875912408759256</v>
      </c>
    </row>
    <row r="42" spans="2:29">
      <c r="B42" s="33" t="s">
        <v>82</v>
      </c>
    </row>
    <row r="43" spans="2:29" s="2" customFormat="1">
      <c r="B43" s="29" t="s">
        <v>83</v>
      </c>
      <c r="C43" s="2">
        <f t="shared" ref="C43:D43" si="82">C44+C52</f>
        <v>25</v>
      </c>
      <c r="D43" s="2">
        <f t="shared" si="82"/>
        <v>48</v>
      </c>
      <c r="E43" s="2">
        <f t="shared" ref="E43:F43" si="83">E44+E52</f>
        <v>39</v>
      </c>
      <c r="F43" s="2">
        <f t="shared" si="83"/>
        <v>69</v>
      </c>
      <c r="G43" s="2">
        <f t="shared" ref="G43:H43" si="84">G44+G52</f>
        <v>22</v>
      </c>
      <c r="H43" s="2">
        <f t="shared" si="84"/>
        <v>51</v>
      </c>
      <c r="I43" s="2">
        <f t="shared" ref="I43:J43" si="85">I44+I52</f>
        <v>44</v>
      </c>
      <c r="J43" s="2">
        <f t="shared" si="85"/>
        <v>81</v>
      </c>
      <c r="K43" s="2">
        <f t="shared" ref="K43:L43" si="86">K44+K52</f>
        <v>14</v>
      </c>
      <c r="L43" s="2">
        <f t="shared" si="86"/>
        <v>17</v>
      </c>
      <c r="M43" s="2">
        <f t="shared" ref="M43" si="87">M44+M52</f>
        <v>48</v>
      </c>
      <c r="N43" s="2">
        <f t="shared" ref="N43:S43" si="88">N44+N52</f>
        <v>71</v>
      </c>
      <c r="O43" s="2">
        <f t="shared" ref="O43" si="89">O44+O52</f>
        <v>22</v>
      </c>
      <c r="P43" s="2">
        <f t="shared" si="88"/>
        <v>34</v>
      </c>
      <c r="Q43" s="2">
        <f t="shared" si="88"/>
        <v>30</v>
      </c>
      <c r="R43" s="2">
        <f t="shared" si="88"/>
        <v>55</v>
      </c>
      <c r="S43" s="2">
        <f t="shared" si="88"/>
        <v>26</v>
      </c>
      <c r="T43" s="2">
        <f>T44+T52</f>
        <v>32</v>
      </c>
      <c r="X43" s="2">
        <f t="shared" ref="X43:Y43" si="90">X44+X52</f>
        <v>225</v>
      </c>
      <c r="Y43" s="2">
        <f t="shared" si="90"/>
        <v>210</v>
      </c>
      <c r="Z43" s="2">
        <f t="shared" ref="Z43:AA43" si="91">Z44+Z52</f>
        <v>178</v>
      </c>
      <c r="AA43" s="2">
        <f t="shared" si="91"/>
        <v>198</v>
      </c>
      <c r="AB43" s="2">
        <f>AB44+AB52</f>
        <v>130</v>
      </c>
      <c r="AC43" s="2">
        <f>AC44+AC52</f>
        <v>141</v>
      </c>
    </row>
    <row r="44" spans="2:29" s="40" customFormat="1">
      <c r="B44" s="49" t="s">
        <v>84</v>
      </c>
      <c r="C44" s="40">
        <f t="shared" ref="C44" si="92">SUM(C45:C50)</f>
        <v>14</v>
      </c>
      <c r="D44" s="40">
        <f>SUM(D45:D50)</f>
        <v>28</v>
      </c>
      <c r="E44" s="40">
        <f>SUM(E45:E50)</f>
        <v>15</v>
      </c>
      <c r="F44" s="40">
        <f t="shared" ref="F44" si="93">SUM(F45:F50)</f>
        <v>33</v>
      </c>
      <c r="G44" s="40">
        <f t="shared" ref="G44" si="94">SUM(G45:G50)</f>
        <v>11</v>
      </c>
      <c r="H44" s="40">
        <f t="shared" ref="H44:T44" si="95">SUM(H45:H50)</f>
        <v>26</v>
      </c>
      <c r="I44" s="40">
        <f t="shared" si="95"/>
        <v>17</v>
      </c>
      <c r="J44" s="40">
        <f t="shared" si="95"/>
        <v>35</v>
      </c>
      <c r="K44" s="40">
        <f t="shared" si="95"/>
        <v>5</v>
      </c>
      <c r="L44" s="40">
        <f t="shared" si="95"/>
        <v>4</v>
      </c>
      <c r="M44" s="40">
        <f t="shared" si="95"/>
        <v>27</v>
      </c>
      <c r="N44" s="40">
        <f t="shared" si="95"/>
        <v>28</v>
      </c>
      <c r="O44" s="40">
        <f t="shared" si="95"/>
        <v>9</v>
      </c>
      <c r="P44" s="40">
        <f t="shared" si="95"/>
        <v>14</v>
      </c>
      <c r="Q44" s="40">
        <f t="shared" si="95"/>
        <v>9</v>
      </c>
      <c r="R44" s="40">
        <f t="shared" si="95"/>
        <v>16</v>
      </c>
      <c r="S44" s="40">
        <f t="shared" si="95"/>
        <v>6</v>
      </c>
      <c r="T44" s="40">
        <f t="shared" si="95"/>
        <v>11</v>
      </c>
      <c r="X44" s="40">
        <f t="shared" ref="X44:Y44" si="96">SUM(X45:X50)</f>
        <v>108</v>
      </c>
      <c r="Y44" s="40">
        <f t="shared" si="96"/>
        <v>101</v>
      </c>
      <c r="Z44" s="40">
        <f t="shared" ref="Z44:AA44" si="97">SUM(Z45:Z50)</f>
        <v>90</v>
      </c>
      <c r="AA44" s="40">
        <f t="shared" si="97"/>
        <v>89</v>
      </c>
      <c r="AB44" s="40">
        <f t="shared" ref="AB44:AC44" si="98">SUM(AB45:AB50)</f>
        <v>44</v>
      </c>
      <c r="AC44" s="40">
        <f t="shared" si="98"/>
        <v>48</v>
      </c>
    </row>
    <row r="45" spans="2:29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X45" s="39">
        <v>0</v>
      </c>
      <c r="Y45" s="39">
        <v>0</v>
      </c>
      <c r="Z45" s="39">
        <v>1</v>
      </c>
      <c r="AA45" s="39">
        <v>0</v>
      </c>
      <c r="AB45" s="39">
        <v>0</v>
      </c>
      <c r="AC45" s="39">
        <v>0</v>
      </c>
    </row>
    <row r="46" spans="2:29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X46" s="39">
        <v>90</v>
      </c>
      <c r="Y46" s="39">
        <v>79</v>
      </c>
      <c r="Z46" s="39">
        <v>67</v>
      </c>
      <c r="AA46" s="39">
        <v>67</v>
      </c>
      <c r="AB46" s="39">
        <v>32</v>
      </c>
      <c r="AC46" s="39">
        <v>27</v>
      </c>
    </row>
    <row r="47" spans="2:29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X47" s="39">
        <v>11</v>
      </c>
      <c r="Y47" s="39">
        <v>12</v>
      </c>
      <c r="Z47" s="39">
        <v>13</v>
      </c>
      <c r="AA47" s="39">
        <v>5</v>
      </c>
      <c r="AB47" s="39">
        <v>1</v>
      </c>
      <c r="AC47" s="39">
        <v>0</v>
      </c>
    </row>
    <row r="48" spans="2:29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X48" s="39">
        <v>7</v>
      </c>
      <c r="Y48" s="39">
        <v>10</v>
      </c>
      <c r="Z48" s="39">
        <v>5</v>
      </c>
      <c r="AA48" s="39">
        <v>3</v>
      </c>
      <c r="AB48" s="39">
        <v>0</v>
      </c>
      <c r="AC48" s="39">
        <v>0</v>
      </c>
    </row>
    <row r="49" spans="2:29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X49" s="39">
        <v>0</v>
      </c>
      <c r="Y49" s="39">
        <v>0</v>
      </c>
      <c r="Z49" s="39">
        <v>4</v>
      </c>
      <c r="AA49" s="39">
        <v>7</v>
      </c>
      <c r="AB49" s="39">
        <v>4</v>
      </c>
      <c r="AC49" s="39">
        <v>2</v>
      </c>
    </row>
    <row r="50" spans="2:29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X50" s="39">
        <v>0</v>
      </c>
      <c r="Y50" s="39">
        <v>0</v>
      </c>
      <c r="Z50" s="39">
        <v>0</v>
      </c>
      <c r="AA50" s="39">
        <v>7</v>
      </c>
      <c r="AB50" s="39">
        <v>7</v>
      </c>
      <c r="AC50" s="39">
        <v>19</v>
      </c>
    </row>
    <row r="51" spans="2:29" s="39" customFormat="1">
      <c r="B51" s="48"/>
    </row>
    <row r="52" spans="2:29" s="40" customFormat="1">
      <c r="B52" s="49" t="s">
        <v>87</v>
      </c>
      <c r="C52" s="40">
        <f t="shared" ref="C52" si="99">C53+C54+C55</f>
        <v>11</v>
      </c>
      <c r="D52" s="40">
        <f>D53+D54+D55</f>
        <v>20</v>
      </c>
      <c r="E52" s="40">
        <f>E53+E54+E55</f>
        <v>24</v>
      </c>
      <c r="F52" s="40">
        <f t="shared" ref="F52" si="100">F53+F54+F55</f>
        <v>36</v>
      </c>
      <c r="G52" s="40">
        <f>G53+G54+G55</f>
        <v>11</v>
      </c>
      <c r="H52" s="40">
        <f>H53+H54+H55</f>
        <v>25</v>
      </c>
      <c r="I52" s="40">
        <f t="shared" ref="I52:J52" si="101">I53+I54+I55</f>
        <v>27</v>
      </c>
      <c r="J52" s="40">
        <f t="shared" si="101"/>
        <v>46</v>
      </c>
      <c r="K52" s="40">
        <f>K53+K54+K55</f>
        <v>9</v>
      </c>
      <c r="L52" s="40">
        <f>L53+L54+L55</f>
        <v>13</v>
      </c>
      <c r="M52" s="40">
        <f t="shared" ref="M52" si="102">M53+M54+M55</f>
        <v>21</v>
      </c>
      <c r="N52" s="40">
        <f t="shared" ref="N52:T52" si="103">N53+N54+N55</f>
        <v>43</v>
      </c>
      <c r="O52" s="40">
        <f t="shared" si="103"/>
        <v>13</v>
      </c>
      <c r="P52" s="40">
        <f t="shared" si="103"/>
        <v>20</v>
      </c>
      <c r="Q52" s="40">
        <f t="shared" si="103"/>
        <v>21</v>
      </c>
      <c r="R52" s="40">
        <f t="shared" si="103"/>
        <v>39</v>
      </c>
      <c r="S52" s="40">
        <f t="shared" si="103"/>
        <v>20</v>
      </c>
      <c r="T52" s="40">
        <f t="shared" si="103"/>
        <v>21</v>
      </c>
      <c r="X52" s="40">
        <f t="shared" ref="X52:Y52" si="104">X53+X54+X55</f>
        <v>117</v>
      </c>
      <c r="Y52" s="40">
        <f t="shared" si="104"/>
        <v>109</v>
      </c>
      <c r="Z52" s="40">
        <f t="shared" ref="Z52:AA52" si="105">Z53+Z54+Z55</f>
        <v>88</v>
      </c>
      <c r="AA52" s="40">
        <f t="shared" si="105"/>
        <v>109</v>
      </c>
      <c r="AB52" s="40">
        <f>AB53+AB54+AB55</f>
        <v>86</v>
      </c>
      <c r="AC52" s="40">
        <f>AC53+AC54+AC55</f>
        <v>93</v>
      </c>
    </row>
    <row r="53" spans="2:29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X53" s="39">
        <v>73</v>
      </c>
      <c r="Y53" s="39">
        <v>72</v>
      </c>
      <c r="Z53" s="39">
        <v>64</v>
      </c>
      <c r="AA53" s="39">
        <v>62</v>
      </c>
      <c r="AB53" s="39">
        <v>56</v>
      </c>
      <c r="AC53" s="39">
        <v>62</v>
      </c>
    </row>
    <row r="54" spans="2:29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X54" s="39">
        <v>0</v>
      </c>
      <c r="Y54" s="39">
        <v>0</v>
      </c>
      <c r="Z54" s="39">
        <v>0</v>
      </c>
      <c r="AA54" s="39">
        <v>0</v>
      </c>
      <c r="AB54" s="39">
        <v>30</v>
      </c>
      <c r="AC54" s="39">
        <v>31</v>
      </c>
    </row>
    <row r="55" spans="2:29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X55" s="39">
        <v>44</v>
      </c>
      <c r="Y55" s="39">
        <v>37</v>
      </c>
      <c r="Z55" s="39">
        <v>24</v>
      </c>
      <c r="AA55" s="39">
        <v>47</v>
      </c>
      <c r="AB55" s="39">
        <v>0</v>
      </c>
      <c r="AC55" s="39">
        <v>0</v>
      </c>
    </row>
    <row r="56" spans="2:29" s="39" customFormat="1">
      <c r="B56" s="48"/>
    </row>
    <row r="57" spans="2:29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106">G43/C43-1</f>
        <v>-0.12</v>
      </c>
      <c r="H57" s="65">
        <f t="shared" si="106"/>
        <v>6.25E-2</v>
      </c>
      <c r="I57" s="65">
        <f t="shared" si="106"/>
        <v>0.12820512820512819</v>
      </c>
      <c r="J57" s="65">
        <f t="shared" si="106"/>
        <v>0.17391304347826098</v>
      </c>
      <c r="K57" s="65">
        <f t="shared" si="106"/>
        <v>-0.36363636363636365</v>
      </c>
      <c r="L57" s="65">
        <f t="shared" si="106"/>
        <v>-0.66666666666666674</v>
      </c>
      <c r="M57" s="65">
        <f t="shared" si="106"/>
        <v>9.0909090909090828E-2</v>
      </c>
      <c r="N57" s="65">
        <f t="shared" si="106"/>
        <v>-0.12345679012345678</v>
      </c>
      <c r="O57" s="65">
        <f t="shared" si="106"/>
        <v>0.5714285714285714</v>
      </c>
      <c r="P57" s="65">
        <f t="shared" si="106"/>
        <v>1</v>
      </c>
      <c r="Q57" s="65">
        <f t="shared" si="106"/>
        <v>-0.375</v>
      </c>
      <c r="R57" s="65">
        <f t="shared" si="106"/>
        <v>-0.22535211267605637</v>
      </c>
      <c r="S57" s="65">
        <f t="shared" si="106"/>
        <v>0.18181818181818188</v>
      </c>
      <c r="T57" s="65">
        <f>T43/P43-1</f>
        <v>-5.8823529411764719E-2</v>
      </c>
      <c r="X57" s="66" t="s">
        <v>186</v>
      </c>
      <c r="Y57" s="65">
        <f t="shared" ref="Y57" si="107">Y43/X43-1</f>
        <v>-6.6666666666666652E-2</v>
      </c>
      <c r="Z57" s="65">
        <f t="shared" ref="Z57" si="108">Z43/Y43-1</f>
        <v>-0.15238095238095239</v>
      </c>
      <c r="AA57" s="65">
        <f t="shared" ref="AA57:AB57" si="109">AA43/Z43-1</f>
        <v>0.11235955056179781</v>
      </c>
      <c r="AB57" s="65">
        <f t="shared" si="109"/>
        <v>-0.34343434343434343</v>
      </c>
      <c r="AC57" s="65">
        <f>AC43/AB43-1</f>
        <v>8.4615384615384537E-2</v>
      </c>
    </row>
    <row r="58" spans="2:29" s="39" customFormat="1">
      <c r="B58" s="30" t="s">
        <v>203</v>
      </c>
      <c r="C58" s="66" t="s">
        <v>186</v>
      </c>
      <c r="D58" s="64">
        <f t="shared" ref="D58" si="110">D43/C43-1</f>
        <v>0.91999999999999993</v>
      </c>
      <c r="E58" s="64">
        <f t="shared" ref="E58" si="111">E43/D43-1</f>
        <v>-0.1875</v>
      </c>
      <c r="F58" s="64">
        <f t="shared" ref="F58:S58" si="112">F43/E43-1</f>
        <v>0.76923076923076916</v>
      </c>
      <c r="G58" s="64">
        <f t="shared" si="112"/>
        <v>-0.6811594202898551</v>
      </c>
      <c r="H58" s="64">
        <f t="shared" si="112"/>
        <v>1.3181818181818183</v>
      </c>
      <c r="I58" s="64">
        <f t="shared" si="112"/>
        <v>-0.13725490196078427</v>
      </c>
      <c r="J58" s="64">
        <f t="shared" si="112"/>
        <v>0.84090909090909083</v>
      </c>
      <c r="K58" s="64">
        <f t="shared" si="112"/>
        <v>-0.8271604938271605</v>
      </c>
      <c r="L58" s="64">
        <f t="shared" si="112"/>
        <v>0.21428571428571419</v>
      </c>
      <c r="M58" s="64">
        <f t="shared" si="112"/>
        <v>1.8235294117647061</v>
      </c>
      <c r="N58" s="64">
        <f t="shared" si="112"/>
        <v>0.47916666666666674</v>
      </c>
      <c r="O58" s="64">
        <f t="shared" si="112"/>
        <v>-0.6901408450704225</v>
      </c>
      <c r="P58" s="64">
        <f t="shared" si="112"/>
        <v>0.54545454545454541</v>
      </c>
      <c r="Q58" s="64">
        <f t="shared" si="112"/>
        <v>-0.11764705882352944</v>
      </c>
      <c r="R58" s="64">
        <f t="shared" si="112"/>
        <v>0.83333333333333326</v>
      </c>
      <c r="S58" s="64">
        <f t="shared" si="112"/>
        <v>-0.52727272727272734</v>
      </c>
      <c r="T58" s="64">
        <f>T43/S43-1</f>
        <v>0.23076923076923084</v>
      </c>
      <c r="X58" s="66" t="s">
        <v>186</v>
      </c>
      <c r="Y58" s="66" t="s">
        <v>186</v>
      </c>
      <c r="Z58" s="66" t="s">
        <v>186</v>
      </c>
      <c r="AA58" s="66" t="s">
        <v>186</v>
      </c>
      <c r="AB58" s="66" t="s">
        <v>186</v>
      </c>
      <c r="AC58" s="66" t="s">
        <v>186</v>
      </c>
    </row>
    <row r="60" spans="2:29">
      <c r="B60" s="33" t="s">
        <v>74</v>
      </c>
    </row>
    <row r="61" spans="2:29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X61" s="26">
        <v>1241.5</v>
      </c>
      <c r="Y61" s="26">
        <v>1270.8</v>
      </c>
      <c r="Z61" s="26">
        <f>F61</f>
        <v>1280.9000000000001</v>
      </c>
      <c r="AA61" s="26">
        <f>J61</f>
        <v>2307.6999999999998</v>
      </c>
      <c r="AB61" s="26">
        <f>N61</f>
        <v>1883.1</v>
      </c>
      <c r="AC61" s="26">
        <f>R61</f>
        <v>1818.3</v>
      </c>
    </row>
    <row r="62" spans="2:29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X62" s="26">
        <v>1775.5</v>
      </c>
      <c r="Y62" s="26">
        <v>2365.6</v>
      </c>
      <c r="Z62" s="26">
        <f>F62</f>
        <v>1743.4</v>
      </c>
      <c r="AA62" s="26">
        <f>J62</f>
        <v>410.9</v>
      </c>
      <c r="AB62" s="26">
        <f>N62</f>
        <v>817.5</v>
      </c>
      <c r="AC62" s="26">
        <f>R62</f>
        <v>750.8</v>
      </c>
    </row>
    <row r="63" spans="2:29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X63" s="27">
        <v>665.4</v>
      </c>
      <c r="Y63" s="27">
        <v>717.1</v>
      </c>
      <c r="Z63" s="27">
        <f>F63</f>
        <v>318</v>
      </c>
      <c r="AA63" s="27">
        <f>J63</f>
        <v>294.2</v>
      </c>
      <c r="AB63" s="27">
        <f t="shared" ref="AB63:AB67" si="113">N63</f>
        <v>203.4</v>
      </c>
      <c r="AC63" s="27">
        <f>R63</f>
        <v>189</v>
      </c>
    </row>
    <row r="64" spans="2:29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X64" s="27">
        <v>21</v>
      </c>
      <c r="Y64" s="27">
        <v>29.5</v>
      </c>
      <c r="Z64" s="27">
        <f t="shared" ref="Z64:Z87" si="114">F64</f>
        <v>5.4</v>
      </c>
      <c r="AA64" s="27">
        <f t="shared" ref="AA64:AA86" si="115">J64</f>
        <v>1.4</v>
      </c>
      <c r="AB64" s="27">
        <f t="shared" si="113"/>
        <v>8.3000000000000007</v>
      </c>
      <c r="AC64" s="27">
        <f t="shared" ref="AC64:AC86" si="116">R64</f>
        <v>0.1</v>
      </c>
    </row>
    <row r="65" spans="2:29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X65" s="27">
        <v>8.5</v>
      </c>
      <c r="Y65" s="27">
        <v>2.1</v>
      </c>
      <c r="Z65" s="27">
        <f t="shared" si="114"/>
        <v>1.2</v>
      </c>
      <c r="AA65" s="27">
        <f t="shared" si="115"/>
        <v>1.5</v>
      </c>
      <c r="AB65" s="27">
        <f t="shared" si="113"/>
        <v>8.5</v>
      </c>
      <c r="AC65" s="27">
        <f t="shared" si="116"/>
        <v>9.6</v>
      </c>
    </row>
    <row r="66" spans="2:29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X66" s="27">
        <v>142.80000000000001</v>
      </c>
      <c r="Y66" s="27">
        <v>185.6</v>
      </c>
      <c r="Z66" s="27">
        <f t="shared" si="114"/>
        <v>218.5</v>
      </c>
      <c r="AA66" s="27">
        <f t="shared" si="115"/>
        <v>4</v>
      </c>
      <c r="AB66" s="27">
        <f t="shared" si="113"/>
        <v>0</v>
      </c>
      <c r="AC66" s="27">
        <f>R66</f>
        <v>0</v>
      </c>
    </row>
    <row r="67" spans="2:29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X67" s="27">
        <v>0</v>
      </c>
      <c r="Y67" s="27">
        <v>0</v>
      </c>
      <c r="Z67" s="27">
        <f t="shared" si="114"/>
        <v>358</v>
      </c>
      <c r="AA67" s="27">
        <f t="shared" si="115"/>
        <v>495.7</v>
      </c>
      <c r="AB67" s="27">
        <f t="shared" si="113"/>
        <v>461.8</v>
      </c>
      <c r="AC67" s="27">
        <f t="shared" si="116"/>
        <v>582.29999999999995</v>
      </c>
    </row>
    <row r="68" spans="2:29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X68" s="26">
        <v>2496.4</v>
      </c>
      <c r="Y68" s="26">
        <v>2148.6999999999998</v>
      </c>
      <c r="Z68" s="26">
        <f>F68</f>
        <v>2507</v>
      </c>
      <c r="AA68" s="26">
        <f>J68</f>
        <v>2384</v>
      </c>
      <c r="AB68" s="26">
        <f>N68</f>
        <v>2437.9</v>
      </c>
      <c r="AC68" s="26">
        <f>R68</f>
        <v>1986</v>
      </c>
    </row>
    <row r="69" spans="2:29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X69" s="27">
        <v>80.7</v>
      </c>
      <c r="Y69" s="27">
        <v>76.900000000000006</v>
      </c>
      <c r="Z69" s="27">
        <f t="shared" si="114"/>
        <v>95.3</v>
      </c>
      <c r="AA69" s="27">
        <f t="shared" si="115"/>
        <v>92.6</v>
      </c>
      <c r="AB69" s="27">
        <f t="shared" ref="AB69:AB72" si="117">N69</f>
        <v>114.1</v>
      </c>
      <c r="AC69" s="27">
        <f t="shared" si="116"/>
        <v>114.5</v>
      </c>
    </row>
    <row r="70" spans="2:29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X70" s="27">
        <v>0</v>
      </c>
      <c r="Y70" s="27">
        <v>0</v>
      </c>
      <c r="Z70" s="27">
        <f t="shared" si="114"/>
        <v>339.9</v>
      </c>
      <c r="AA70" s="27">
        <f t="shared" si="115"/>
        <v>0.2</v>
      </c>
      <c r="AB70" s="27">
        <f t="shared" si="117"/>
        <v>0.2</v>
      </c>
      <c r="AC70" s="27">
        <f t="shared" si="116"/>
        <v>0.6</v>
      </c>
    </row>
    <row r="71" spans="2:29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X71" s="27">
        <v>349.9</v>
      </c>
      <c r="Y71" s="27">
        <v>255.4</v>
      </c>
      <c r="Z71" s="27">
        <f t="shared" si="114"/>
        <v>203.5</v>
      </c>
      <c r="AA71" s="27">
        <f t="shared" si="115"/>
        <v>199.4</v>
      </c>
      <c r="AB71" s="27">
        <f t="shared" si="117"/>
        <v>180.9</v>
      </c>
      <c r="AC71" s="27">
        <f t="shared" si="116"/>
        <v>193.7</v>
      </c>
    </row>
    <row r="72" spans="2:29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X72" s="27">
        <v>0</v>
      </c>
      <c r="Y72" s="27">
        <v>0</v>
      </c>
      <c r="Z72" s="27">
        <f t="shared" si="114"/>
        <v>0</v>
      </c>
      <c r="AA72" s="27">
        <f t="shared" si="115"/>
        <v>0</v>
      </c>
      <c r="AB72" s="27">
        <f t="shared" si="117"/>
        <v>0</v>
      </c>
      <c r="AC72" s="27">
        <f t="shared" si="116"/>
        <v>230.9</v>
      </c>
    </row>
    <row r="73" spans="2:29">
      <c r="B73" s="3" t="s">
        <v>104</v>
      </c>
      <c r="C73" s="27">
        <f t="shared" ref="C73:T73" si="118">SUM(C61:C72)</f>
        <v>7152.2</v>
      </c>
      <c r="D73" s="27">
        <f t="shared" si="118"/>
        <v>7091.7</v>
      </c>
      <c r="E73" s="27">
        <f t="shared" si="118"/>
        <v>7067.9</v>
      </c>
      <c r="F73" s="27">
        <f t="shared" si="118"/>
        <v>7071.0999999999995</v>
      </c>
      <c r="G73" s="27">
        <f t="shared" si="118"/>
        <v>7000.3</v>
      </c>
      <c r="H73" s="27">
        <f t="shared" si="118"/>
        <v>7009.2</v>
      </c>
      <c r="I73" s="27">
        <f t="shared" si="118"/>
        <v>6737.2</v>
      </c>
      <c r="J73" s="27">
        <f t="shared" si="118"/>
        <v>6191.5999999999995</v>
      </c>
      <c r="K73" s="27">
        <f t="shared" si="118"/>
        <v>6442.2</v>
      </c>
      <c r="L73" s="27">
        <f t="shared" si="118"/>
        <v>6081.4000000000005</v>
      </c>
      <c r="M73" s="27">
        <f t="shared" si="118"/>
        <v>6019.7999999999993</v>
      </c>
      <c r="N73" s="27">
        <f t="shared" si="118"/>
        <v>6115.7</v>
      </c>
      <c r="O73" s="27">
        <f t="shared" si="118"/>
        <v>5903</v>
      </c>
      <c r="P73" s="27">
        <f t="shared" si="118"/>
        <v>5929.3</v>
      </c>
      <c r="Q73" s="27">
        <f t="shared" si="118"/>
        <v>6019.7999999999993</v>
      </c>
      <c r="R73" s="27">
        <f t="shared" si="118"/>
        <v>5875.7999999999993</v>
      </c>
      <c r="S73" s="27">
        <f t="shared" si="118"/>
        <v>5536.6</v>
      </c>
      <c r="T73" s="27">
        <f t="shared" si="118"/>
        <v>5367.9000000000005</v>
      </c>
      <c r="X73" s="27">
        <f t="shared" ref="X73:Y73" si="119">SUM(X61:X72)</f>
        <v>6781.7</v>
      </c>
      <c r="Y73" s="27">
        <f t="shared" si="119"/>
        <v>7051.7</v>
      </c>
      <c r="Z73" s="27">
        <f t="shared" ref="Z73:AA73" si="120">SUM(Z61:Z72)</f>
        <v>7071.0999999999995</v>
      </c>
      <c r="AA73" s="27">
        <f t="shared" si="120"/>
        <v>6191.5999999999995</v>
      </c>
      <c r="AB73" s="27">
        <f>SUM(AB61:AB72)</f>
        <v>6115.7</v>
      </c>
      <c r="AC73" s="27">
        <f>SUM(AC61:AC72)</f>
        <v>5875.7999999999993</v>
      </c>
    </row>
    <row r="74" spans="2:29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X74" s="26">
        <v>168.2</v>
      </c>
      <c r="Y74" s="26">
        <v>251.3</v>
      </c>
      <c r="Z74" s="26">
        <f>F74</f>
        <v>183.5</v>
      </c>
      <c r="AA74" s="26">
        <f>J74</f>
        <v>61.3</v>
      </c>
      <c r="AB74" s="26">
        <f>N74</f>
        <v>51.7</v>
      </c>
      <c r="AC74" s="26">
        <f>R74</f>
        <v>65.599999999999994</v>
      </c>
    </row>
    <row r="75" spans="2:29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X75" s="27">
        <v>0</v>
      </c>
      <c r="Y75" s="27">
        <v>0</v>
      </c>
      <c r="Z75" s="27">
        <f t="shared" si="114"/>
        <v>0</v>
      </c>
      <c r="AA75" s="27">
        <f t="shared" si="115"/>
        <v>0</v>
      </c>
      <c r="AB75" s="27">
        <f t="shared" ref="AB75:AB85" si="121">N75</f>
        <v>0</v>
      </c>
      <c r="AC75" s="27">
        <f t="shared" si="116"/>
        <v>0</v>
      </c>
    </row>
    <row r="76" spans="2:29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X76" s="26">
        <v>11.1</v>
      </c>
      <c r="Y76" s="26">
        <v>4.8</v>
      </c>
      <c r="Z76" s="26">
        <f>F76</f>
        <v>4.0999999999999996</v>
      </c>
      <c r="AA76" s="26">
        <f>J76</f>
        <v>0.7</v>
      </c>
      <c r="AB76" s="26">
        <f>N76</f>
        <v>1.3</v>
      </c>
      <c r="AC76" s="26">
        <f>R76</f>
        <v>0</v>
      </c>
    </row>
    <row r="77" spans="2:29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X77" s="27">
        <v>180.5</v>
      </c>
      <c r="Y77" s="27">
        <v>103.1</v>
      </c>
      <c r="Z77" s="27">
        <f t="shared" si="114"/>
        <v>17.399999999999999</v>
      </c>
      <c r="AA77" s="27">
        <f t="shared" si="115"/>
        <v>13.6</v>
      </c>
      <c r="AB77" s="27">
        <f>N77</f>
        <v>0</v>
      </c>
      <c r="AC77" s="27">
        <f>R77</f>
        <v>0</v>
      </c>
    </row>
    <row r="78" spans="2:29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X78" s="27">
        <v>511.4</v>
      </c>
      <c r="Y78" s="27">
        <v>393.8</v>
      </c>
      <c r="Z78" s="27">
        <f t="shared" si="114"/>
        <v>9.8000000000000007</v>
      </c>
      <c r="AA78" s="27">
        <f t="shared" si="115"/>
        <v>0.8</v>
      </c>
      <c r="AB78" s="27">
        <f t="shared" si="121"/>
        <v>1.5</v>
      </c>
      <c r="AC78" s="27">
        <f t="shared" si="116"/>
        <v>2.4</v>
      </c>
    </row>
    <row r="79" spans="2:29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X79" s="27">
        <v>28.9</v>
      </c>
      <c r="Y79" s="27">
        <v>14.3</v>
      </c>
      <c r="Z79" s="27">
        <f t="shared" si="114"/>
        <v>10.5</v>
      </c>
      <c r="AA79" s="27">
        <f t="shared" si="115"/>
        <v>9.1999999999999993</v>
      </c>
      <c r="AB79" s="27">
        <f t="shared" si="121"/>
        <v>21.4</v>
      </c>
      <c r="AC79" s="27">
        <f t="shared" si="116"/>
        <v>22.4</v>
      </c>
    </row>
    <row r="80" spans="2:29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X80" s="27">
        <v>0</v>
      </c>
      <c r="Y80" s="27">
        <v>0</v>
      </c>
      <c r="Z80" s="27">
        <f t="shared" si="114"/>
        <v>0</v>
      </c>
      <c r="AA80" s="27">
        <f t="shared" si="115"/>
        <v>0</v>
      </c>
      <c r="AB80" s="27">
        <f t="shared" si="121"/>
        <v>0</v>
      </c>
      <c r="AC80" s="27">
        <f t="shared" si="116"/>
        <v>0</v>
      </c>
    </row>
    <row r="81" spans="2:29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X81" s="27">
        <v>3.4</v>
      </c>
      <c r="Y81" s="27">
        <v>2.8</v>
      </c>
      <c r="Z81" s="27">
        <f t="shared" si="114"/>
        <v>21.6</v>
      </c>
      <c r="AA81" s="27">
        <f t="shared" si="115"/>
        <v>35</v>
      </c>
      <c r="AB81" s="27">
        <f t="shared" si="121"/>
        <v>104.6</v>
      </c>
      <c r="AC81" s="27">
        <f t="shared" si="116"/>
        <v>97.6</v>
      </c>
    </row>
    <row r="82" spans="2:29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X82" s="27">
        <v>156.69999999999999</v>
      </c>
      <c r="Y82" s="27">
        <v>121.5</v>
      </c>
      <c r="Z82" s="27">
        <f t="shared" si="114"/>
        <v>105.6</v>
      </c>
      <c r="AA82" s="27">
        <f t="shared" si="115"/>
        <v>93.9</v>
      </c>
      <c r="AB82" s="27">
        <f t="shared" si="121"/>
        <v>120.7</v>
      </c>
      <c r="AC82" s="27">
        <f t="shared" si="116"/>
        <v>125.6</v>
      </c>
    </row>
    <row r="83" spans="2:29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X83" s="27">
        <v>3.9</v>
      </c>
      <c r="Y83" s="27">
        <v>5.6</v>
      </c>
      <c r="Z83" s="27">
        <f t="shared" si="114"/>
        <v>6.3</v>
      </c>
      <c r="AA83" s="27">
        <f t="shared" si="115"/>
        <v>8.1</v>
      </c>
      <c r="AB83" s="27">
        <f t="shared" si="121"/>
        <v>5.2</v>
      </c>
      <c r="AC83" s="27">
        <f t="shared" si="116"/>
        <v>4.4000000000000004</v>
      </c>
    </row>
    <row r="84" spans="2:29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X84" s="27">
        <v>2154.1999999999998</v>
      </c>
      <c r="Y84" s="27">
        <v>2104.9</v>
      </c>
      <c r="Z84" s="27">
        <f t="shared" si="114"/>
        <v>1964.7</v>
      </c>
      <c r="AA84" s="27">
        <f t="shared" si="115"/>
        <v>2058.6</v>
      </c>
      <c r="AB84" s="27">
        <f t="shared" si="121"/>
        <v>1956</v>
      </c>
      <c r="AC84" s="27">
        <f t="shared" si="116"/>
        <v>1687.6</v>
      </c>
    </row>
    <row r="85" spans="2:29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X85" s="27">
        <v>1664.6</v>
      </c>
      <c r="Y85" s="27">
        <v>1882.4</v>
      </c>
      <c r="Z85" s="27">
        <f t="shared" si="114"/>
        <v>1898.8</v>
      </c>
      <c r="AA85" s="27">
        <f t="shared" si="115"/>
        <v>2051.6999999999998</v>
      </c>
      <c r="AB85" s="27">
        <f t="shared" si="121"/>
        <v>2075.6</v>
      </c>
      <c r="AC85" s="27">
        <f t="shared" si="116"/>
        <v>2213.4</v>
      </c>
    </row>
    <row r="86" spans="2:29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X86" s="27">
        <v>0</v>
      </c>
      <c r="Y86" s="27">
        <v>0</v>
      </c>
      <c r="Z86" s="27">
        <f t="shared" si="114"/>
        <v>0</v>
      </c>
      <c r="AA86" s="27">
        <f t="shared" si="115"/>
        <v>48</v>
      </c>
      <c r="AB86" s="27">
        <f>N86</f>
        <v>62.3</v>
      </c>
      <c r="AC86" s="27">
        <f t="shared" si="116"/>
        <v>60.2</v>
      </c>
    </row>
    <row r="87" spans="2:29">
      <c r="B87" s="3" t="s">
        <v>98</v>
      </c>
      <c r="C87" s="27">
        <f t="shared" ref="C87:T87" si="122">SUM(C74:C86)+C73</f>
        <v>11995.099999999999</v>
      </c>
      <c r="D87" s="27">
        <f t="shared" si="122"/>
        <v>11811.099999999999</v>
      </c>
      <c r="E87" s="27">
        <f t="shared" si="122"/>
        <v>11794.5</v>
      </c>
      <c r="F87" s="27">
        <f t="shared" si="122"/>
        <v>11293.4</v>
      </c>
      <c r="G87" s="27">
        <f t="shared" si="122"/>
        <v>11185.6</v>
      </c>
      <c r="H87" s="27">
        <f t="shared" si="122"/>
        <v>11273.4</v>
      </c>
      <c r="I87" s="27">
        <f t="shared" si="122"/>
        <v>11062.5</v>
      </c>
      <c r="J87" s="27">
        <f t="shared" si="122"/>
        <v>10572.5</v>
      </c>
      <c r="K87" s="27">
        <f t="shared" si="122"/>
        <v>10856.099999999999</v>
      </c>
      <c r="L87" s="27">
        <f t="shared" si="122"/>
        <v>10325.400000000001</v>
      </c>
      <c r="M87" s="27">
        <f t="shared" si="122"/>
        <v>10382.700000000001</v>
      </c>
      <c r="N87" s="27">
        <f t="shared" si="122"/>
        <v>10516</v>
      </c>
      <c r="O87" s="27">
        <f t="shared" si="122"/>
        <v>10308.1</v>
      </c>
      <c r="P87" s="27">
        <f t="shared" si="122"/>
        <v>10341.299999999999</v>
      </c>
      <c r="Q87" s="27">
        <f t="shared" si="122"/>
        <v>10382.700000000001</v>
      </c>
      <c r="R87" s="27">
        <f t="shared" si="122"/>
        <v>10155</v>
      </c>
      <c r="S87" s="27">
        <f t="shared" si="122"/>
        <v>9868.4</v>
      </c>
      <c r="T87" s="27">
        <f t="shared" si="122"/>
        <v>9698.7999999999993</v>
      </c>
      <c r="X87" s="27">
        <f t="shared" ref="X87:Y87" si="123">SUM(X74:X86)+X73</f>
        <v>11664.599999999999</v>
      </c>
      <c r="Y87" s="27">
        <f t="shared" si="123"/>
        <v>11936.2</v>
      </c>
      <c r="Z87" s="27">
        <f t="shared" si="114"/>
        <v>11293.4</v>
      </c>
      <c r="AA87" s="27">
        <f t="shared" ref="AA87" si="124">SUM(AA74:AA86)+AA73</f>
        <v>10572.5</v>
      </c>
      <c r="AB87" s="27">
        <f>SUM(AB74:AB86)+AB73</f>
        <v>10516</v>
      </c>
      <c r="AC87" s="27">
        <f>SUM(AC74:AC86)+AC73</f>
        <v>10155</v>
      </c>
    </row>
    <row r="88" spans="2:29">
      <c r="H88" s="27"/>
      <c r="I88" s="27"/>
      <c r="L88" s="27"/>
      <c r="P88" s="27"/>
      <c r="Q88" s="27"/>
      <c r="R88" s="27"/>
      <c r="S88" s="27"/>
      <c r="T88" s="27"/>
      <c r="X88" s="27"/>
      <c r="Y88" s="27"/>
      <c r="Z88" s="27"/>
    </row>
    <row r="89" spans="2:29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X89" s="3">
        <v>952.1</v>
      </c>
      <c r="Y89" s="3">
        <v>824.7</v>
      </c>
      <c r="Z89" s="27">
        <f>G89</f>
        <v>870</v>
      </c>
      <c r="AA89" s="27">
        <f t="shared" ref="AA89:AA95" si="125">J89</f>
        <v>832.7</v>
      </c>
      <c r="AB89" s="27">
        <f>N89</f>
        <v>502.3</v>
      </c>
      <c r="AC89" s="27">
        <f>R89</f>
        <v>495.2</v>
      </c>
    </row>
    <row r="90" spans="2:29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X90" s="27">
        <f t="shared" ref="X90:X91" si="126">G90</f>
        <v>0</v>
      </c>
      <c r="Y90" s="27">
        <f t="shared" ref="Y90" si="127">H90</f>
        <v>0</v>
      </c>
      <c r="Z90" s="27">
        <f t="shared" ref="Z90" si="128">I90</f>
        <v>0</v>
      </c>
      <c r="AA90" s="27">
        <f t="shared" si="125"/>
        <v>0</v>
      </c>
      <c r="AB90" s="27">
        <f t="shared" ref="AB90:AB103" si="129">N90</f>
        <v>0</v>
      </c>
      <c r="AC90" s="27">
        <f t="shared" ref="AC90:AC103" si="130">R90</f>
        <v>14.8</v>
      </c>
    </row>
    <row r="91" spans="2:29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X91" s="27">
        <f t="shared" si="126"/>
        <v>8.5</v>
      </c>
      <c r="Y91" s="27">
        <f t="shared" ref="Y91" si="131">H91</f>
        <v>9.5</v>
      </c>
      <c r="Z91" s="27">
        <f>G91</f>
        <v>8.5</v>
      </c>
      <c r="AA91" s="27">
        <f t="shared" si="125"/>
        <v>8</v>
      </c>
      <c r="AB91" s="27">
        <f t="shared" si="129"/>
        <v>11.4</v>
      </c>
      <c r="AC91" s="27">
        <f t="shared" si="130"/>
        <v>11.5</v>
      </c>
    </row>
    <row r="92" spans="2:29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X92" s="26">
        <v>510.3</v>
      </c>
      <c r="Y92" s="26">
        <v>388.9</v>
      </c>
      <c r="Z92" s="26">
        <f>F92</f>
        <v>179.3</v>
      </c>
      <c r="AA92" s="27">
        <f t="shared" si="125"/>
        <v>215</v>
      </c>
      <c r="AB92" s="26">
        <f>N92</f>
        <v>375.5</v>
      </c>
      <c r="AC92" s="26">
        <f>R92</f>
        <v>574.20000000000005</v>
      </c>
    </row>
    <row r="93" spans="2:29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X93" s="26">
        <v>22.9</v>
      </c>
      <c r="Y93" s="26">
        <v>17.600000000000001</v>
      </c>
      <c r="Z93" s="27">
        <f t="shared" ref="Z93:Z105" si="132">F93</f>
        <v>324</v>
      </c>
      <c r="AA93" s="27">
        <f t="shared" si="125"/>
        <v>4</v>
      </c>
      <c r="AB93" s="26">
        <f>N93</f>
        <v>0</v>
      </c>
      <c r="AC93" s="26">
        <f>R93</f>
        <v>0</v>
      </c>
    </row>
    <row r="94" spans="2:29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X94" s="27">
        <v>379.5</v>
      </c>
      <c r="Y94" s="27">
        <v>292.2</v>
      </c>
      <c r="Z94" s="27">
        <f t="shared" si="132"/>
        <v>288.39999999999998</v>
      </c>
      <c r="AA94" s="27">
        <f t="shared" si="125"/>
        <v>289.8</v>
      </c>
      <c r="AB94" s="27">
        <f t="shared" si="129"/>
        <v>249.9</v>
      </c>
      <c r="AC94" s="27">
        <f t="shared" si="130"/>
        <v>241.3</v>
      </c>
    </row>
    <row r="95" spans="2:29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X95" s="27">
        <v>716.4</v>
      </c>
      <c r="Y95" s="27">
        <v>799.2</v>
      </c>
      <c r="Z95" s="27">
        <f t="shared" si="132"/>
        <v>1045.4000000000001</v>
      </c>
      <c r="AA95" s="27">
        <f t="shared" si="125"/>
        <v>1171.7</v>
      </c>
      <c r="AB95" s="27">
        <f t="shared" si="129"/>
        <v>1033</v>
      </c>
      <c r="AC95" s="27">
        <f t="shared" si="130"/>
        <v>1204.5999999999999</v>
      </c>
    </row>
    <row r="96" spans="2:29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X96" s="26">
        <v>8.4</v>
      </c>
      <c r="Y96" s="26">
        <v>8.8000000000000007</v>
      </c>
      <c r="Z96" s="26">
        <f>F96</f>
        <v>8.1</v>
      </c>
      <c r="AA96" s="26">
        <f>J96</f>
        <v>4.5</v>
      </c>
      <c r="AB96" s="26">
        <f>N96</f>
        <v>1.2</v>
      </c>
      <c r="AC96" s="26">
        <f>R96</f>
        <v>2.9</v>
      </c>
    </row>
    <row r="97" spans="2:29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X97" s="27">
        <v>43.6</v>
      </c>
      <c r="Y97" s="27">
        <v>70.7</v>
      </c>
      <c r="Z97" s="27">
        <f t="shared" ref="Z97:Z103" si="133">F97</f>
        <v>68.400000000000006</v>
      </c>
      <c r="AA97" s="27">
        <f t="shared" ref="AA97:AA115" si="134">J97</f>
        <v>63.8</v>
      </c>
      <c r="AB97" s="27">
        <f t="shared" si="129"/>
        <v>71.900000000000006</v>
      </c>
      <c r="AC97" s="27">
        <f t="shared" si="130"/>
        <v>40.4</v>
      </c>
    </row>
    <row r="98" spans="2:29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X98" s="27">
        <v>25.9</v>
      </c>
      <c r="Y98" s="27">
        <v>16.100000000000001</v>
      </c>
      <c r="Z98" s="27">
        <f t="shared" si="133"/>
        <v>48</v>
      </c>
      <c r="AA98" s="27">
        <f t="shared" si="134"/>
        <v>97.5</v>
      </c>
      <c r="AB98" s="27">
        <f t="shared" si="129"/>
        <v>40.700000000000003</v>
      </c>
      <c r="AC98" s="27">
        <f t="shared" si="130"/>
        <v>71.599999999999994</v>
      </c>
    </row>
    <row r="99" spans="2:29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X99" s="27">
        <v>49.7</v>
      </c>
      <c r="Y99" s="27">
        <v>22.2</v>
      </c>
      <c r="Z99" s="27">
        <f t="shared" si="133"/>
        <v>51</v>
      </c>
      <c r="AA99" s="27">
        <f t="shared" si="134"/>
        <v>30.7</v>
      </c>
      <c r="AB99" s="27">
        <f t="shared" si="129"/>
        <v>42.6</v>
      </c>
      <c r="AC99" s="27">
        <f t="shared" si="130"/>
        <v>15.8</v>
      </c>
    </row>
    <row r="100" spans="2:29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X100" s="27">
        <v>311.5</v>
      </c>
      <c r="Y100" s="27">
        <v>164.1</v>
      </c>
      <c r="Z100" s="27">
        <f t="shared" si="133"/>
        <v>2</v>
      </c>
      <c r="AA100" s="27">
        <f t="shared" si="134"/>
        <v>2</v>
      </c>
      <c r="AB100" s="27">
        <f t="shared" si="129"/>
        <v>0.5</v>
      </c>
      <c r="AC100" s="27">
        <f t="shared" si="130"/>
        <v>2.5</v>
      </c>
    </row>
    <row r="101" spans="2:29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X101" s="27">
        <v>135.80000000000001</v>
      </c>
      <c r="Y101" s="27">
        <v>141.30000000000001</v>
      </c>
      <c r="Z101" s="27">
        <f t="shared" si="133"/>
        <v>116.9</v>
      </c>
      <c r="AA101" s="27">
        <f t="shared" si="134"/>
        <v>117.3</v>
      </c>
      <c r="AB101" s="27">
        <f t="shared" si="129"/>
        <v>98.5</v>
      </c>
      <c r="AC101" s="27">
        <f t="shared" si="130"/>
        <v>108.9</v>
      </c>
    </row>
    <row r="102" spans="2:29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X102" s="27">
        <v>24.8</v>
      </c>
      <c r="Y102" s="27">
        <v>36.799999999999997</v>
      </c>
      <c r="Z102" s="27">
        <f t="shared" si="133"/>
        <v>5</v>
      </c>
      <c r="AA102" s="27">
        <f t="shared" si="134"/>
        <v>1.4</v>
      </c>
      <c r="AB102" s="27">
        <f t="shared" si="129"/>
        <v>1.2</v>
      </c>
      <c r="AC102" s="27">
        <f t="shared" si="130"/>
        <v>0</v>
      </c>
    </row>
    <row r="103" spans="2:29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X103" s="27">
        <f t="shared" ref="X103" si="135">G103</f>
        <v>0</v>
      </c>
      <c r="Y103" s="27">
        <f t="shared" ref="Y103" si="136">H103</f>
        <v>0</v>
      </c>
      <c r="Z103" s="27">
        <f t="shared" si="133"/>
        <v>0</v>
      </c>
      <c r="AA103" s="27">
        <f t="shared" si="134"/>
        <v>0</v>
      </c>
      <c r="AB103" s="27">
        <f t="shared" si="129"/>
        <v>0</v>
      </c>
      <c r="AC103" s="27">
        <f t="shared" si="130"/>
        <v>45.1</v>
      </c>
    </row>
    <row r="104" spans="2:29">
      <c r="B104" s="3" t="s">
        <v>115</v>
      </c>
      <c r="C104" s="27">
        <f t="shared" ref="C104:T104" si="137">SUM(C89:C103)</f>
        <v>2938.9</v>
      </c>
      <c r="D104" s="27">
        <f t="shared" si="137"/>
        <v>2981.9999999999995</v>
      </c>
      <c r="E104" s="27">
        <f t="shared" si="137"/>
        <v>3321.4</v>
      </c>
      <c r="F104" s="27">
        <f t="shared" si="137"/>
        <v>3028.6000000000004</v>
      </c>
      <c r="G104" s="27">
        <f t="shared" si="137"/>
        <v>3116.7999999999997</v>
      </c>
      <c r="H104" s="27">
        <f t="shared" si="137"/>
        <v>3235.1000000000004</v>
      </c>
      <c r="I104" s="27">
        <f t="shared" si="137"/>
        <v>3200.8999999999996</v>
      </c>
      <c r="J104" s="27">
        <f t="shared" si="137"/>
        <v>2838.4</v>
      </c>
      <c r="K104" s="27">
        <f t="shared" si="137"/>
        <v>3364.2999999999993</v>
      </c>
      <c r="L104" s="27">
        <f t="shared" si="137"/>
        <v>2938</v>
      </c>
      <c r="M104" s="27">
        <f t="shared" si="137"/>
        <v>2953.6</v>
      </c>
      <c r="N104" s="27">
        <f t="shared" si="137"/>
        <v>2428.6999999999998</v>
      </c>
      <c r="O104" s="27">
        <f t="shared" si="137"/>
        <v>2410.1999999999998</v>
      </c>
      <c r="P104" s="27">
        <f t="shared" si="137"/>
        <v>2856.2400000000002</v>
      </c>
      <c r="Q104" s="27">
        <f t="shared" si="137"/>
        <v>2953.6</v>
      </c>
      <c r="R104" s="27">
        <f t="shared" si="137"/>
        <v>2828.8</v>
      </c>
      <c r="S104" s="27">
        <f t="shared" si="137"/>
        <v>2756.3</v>
      </c>
      <c r="T104" s="27">
        <f t="shared" si="137"/>
        <v>2640.1000000000004</v>
      </c>
      <c r="X104" s="27">
        <f t="shared" ref="X104:Y104" si="138">SUM(X89:X103)</f>
        <v>3189.4000000000005</v>
      </c>
      <c r="Y104" s="27">
        <f t="shared" si="138"/>
        <v>2792.1</v>
      </c>
      <c r="Z104" s="27">
        <f t="shared" si="132"/>
        <v>3028.6000000000004</v>
      </c>
      <c r="AA104" s="27">
        <f t="shared" si="134"/>
        <v>2838.4</v>
      </c>
      <c r="AB104" s="27">
        <f>SUM(AB89:AB103)</f>
        <v>2428.6999999999998</v>
      </c>
      <c r="AC104" s="27">
        <f>SUM(AC89:AC103)</f>
        <v>2828.8</v>
      </c>
    </row>
    <row r="105" spans="2:29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X105" s="27">
        <v>0</v>
      </c>
      <c r="Y105" s="27">
        <v>0</v>
      </c>
      <c r="Z105" s="27">
        <f t="shared" si="132"/>
        <v>0</v>
      </c>
      <c r="AA105" s="27">
        <f t="shared" si="134"/>
        <v>39.9</v>
      </c>
      <c r="AB105" s="27">
        <f>N105</f>
        <v>53.3</v>
      </c>
      <c r="AC105" s="27">
        <f>R105</f>
        <v>52.3</v>
      </c>
    </row>
    <row r="106" spans="2:29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X106" s="26">
        <v>3249.6</v>
      </c>
      <c r="Y106" s="26">
        <v>3809.6</v>
      </c>
      <c r="Z106" s="26">
        <f t="shared" ref="Z106:Z115" si="139">F106</f>
        <v>3468.4</v>
      </c>
      <c r="AA106" s="26">
        <f>J106</f>
        <v>3177.3</v>
      </c>
      <c r="AB106" s="26">
        <f>N106</f>
        <v>4072.5</v>
      </c>
      <c r="AC106" s="26">
        <f>R106</f>
        <v>3452.7</v>
      </c>
    </row>
    <row r="107" spans="2:29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X107" s="26">
        <v>351</v>
      </c>
      <c r="Y107" s="26">
        <v>346.5</v>
      </c>
      <c r="Z107" s="26">
        <f t="shared" si="139"/>
        <v>17.399999999999999</v>
      </c>
      <c r="AA107" s="26">
        <f t="shared" si="134"/>
        <v>13.6</v>
      </c>
      <c r="AB107" s="26">
        <f>N107</f>
        <v>0</v>
      </c>
      <c r="AC107" s="26">
        <f>R107</f>
        <v>0</v>
      </c>
    </row>
    <row r="108" spans="2:29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X108" s="27">
        <v>16.899999999999999</v>
      </c>
      <c r="Y108" s="27">
        <v>21.5</v>
      </c>
      <c r="Z108" s="27">
        <f t="shared" si="139"/>
        <v>28.6</v>
      </c>
      <c r="AA108" s="27">
        <f t="shared" si="134"/>
        <v>18</v>
      </c>
      <c r="AB108" s="27">
        <f t="shared" ref="AB108:AB115" si="140">N108</f>
        <v>42.3</v>
      </c>
      <c r="AC108" s="27">
        <f t="shared" ref="AC108:AC115" si="141">R108</f>
        <v>57.6</v>
      </c>
    </row>
    <row r="109" spans="2:29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X109" s="27">
        <v>139.80000000000001</v>
      </c>
      <c r="Y109" s="27">
        <v>104.1</v>
      </c>
      <c r="Z109" s="27">
        <f t="shared" si="139"/>
        <v>198.2</v>
      </c>
      <c r="AA109" s="27">
        <f t="shared" si="134"/>
        <v>257.8</v>
      </c>
      <c r="AB109" s="27">
        <f t="shared" si="140"/>
        <v>262.39999999999998</v>
      </c>
      <c r="AC109" s="27">
        <f t="shared" si="141"/>
        <v>308.7</v>
      </c>
    </row>
    <row r="110" spans="2:29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X110" s="27">
        <v>0</v>
      </c>
      <c r="Y110" s="27">
        <v>0.1</v>
      </c>
      <c r="Z110" s="27">
        <f t="shared" si="139"/>
        <v>0</v>
      </c>
      <c r="AA110" s="27">
        <f t="shared" si="134"/>
        <v>0</v>
      </c>
      <c r="AB110" s="27">
        <f t="shared" si="140"/>
        <v>8.6999999999999993</v>
      </c>
      <c r="AC110" s="27">
        <f t="shared" si="141"/>
        <v>3</v>
      </c>
    </row>
    <row r="111" spans="2:29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X111" s="27">
        <v>67.900000000000006</v>
      </c>
      <c r="Y111" s="27">
        <v>70.2</v>
      </c>
      <c r="Z111" s="27">
        <f t="shared" si="139"/>
        <v>58.2</v>
      </c>
      <c r="AA111" s="27">
        <f t="shared" si="134"/>
        <v>13.4</v>
      </c>
      <c r="AB111" s="27">
        <f t="shared" si="140"/>
        <v>11.8</v>
      </c>
      <c r="AC111" s="27">
        <f t="shared" si="141"/>
        <v>10</v>
      </c>
    </row>
    <row r="112" spans="2:29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X112" s="27">
        <v>263.3</v>
      </c>
      <c r="Y112" s="27">
        <v>251.3</v>
      </c>
      <c r="Z112" s="27">
        <f t="shared" si="139"/>
        <v>254</v>
      </c>
      <c r="AA112" s="27">
        <f t="shared" si="134"/>
        <v>301</v>
      </c>
      <c r="AB112" s="27">
        <f t="shared" si="140"/>
        <v>474.7</v>
      </c>
      <c r="AC112" s="27">
        <f t="shared" si="141"/>
        <v>505.8</v>
      </c>
    </row>
    <row r="113" spans="2:29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X113" s="27">
        <v>161.1</v>
      </c>
      <c r="Y113" s="27">
        <v>134.6</v>
      </c>
      <c r="Z113" s="27">
        <f t="shared" si="139"/>
        <v>101.1</v>
      </c>
      <c r="AA113" s="27">
        <f t="shared" si="134"/>
        <v>109.6</v>
      </c>
      <c r="AB113" s="27">
        <f t="shared" si="140"/>
        <v>82.6</v>
      </c>
      <c r="AC113" s="27">
        <f t="shared" si="141"/>
        <v>2.9</v>
      </c>
    </row>
    <row r="114" spans="2:29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X114" s="27">
        <v>113.9</v>
      </c>
      <c r="Y114" s="27">
        <v>97.5</v>
      </c>
      <c r="Z114" s="27">
        <f t="shared" si="139"/>
        <v>73.2</v>
      </c>
      <c r="AA114" s="27">
        <f t="shared" si="134"/>
        <v>63.7</v>
      </c>
      <c r="AB114" s="27">
        <f t="shared" si="140"/>
        <v>57.3</v>
      </c>
      <c r="AC114" s="27">
        <f t="shared" si="141"/>
        <v>37.700000000000003</v>
      </c>
    </row>
    <row r="115" spans="2:29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X115" s="27">
        <v>179</v>
      </c>
      <c r="Y115" s="27">
        <v>136.19999999999999</v>
      </c>
      <c r="Z115" s="27">
        <f t="shared" si="139"/>
        <v>125.5</v>
      </c>
      <c r="AA115" s="27">
        <f t="shared" si="134"/>
        <v>125.2</v>
      </c>
      <c r="AB115" s="27">
        <f t="shared" si="140"/>
        <v>114.2</v>
      </c>
      <c r="AC115" s="27">
        <f t="shared" si="141"/>
        <v>120.5</v>
      </c>
    </row>
    <row r="116" spans="2:29">
      <c r="B116" s="3" t="s">
        <v>118</v>
      </c>
      <c r="C116" s="27">
        <f t="shared" ref="C116:T116" si="142">SUM(C105:C115)+C104</f>
        <v>7811.2000000000007</v>
      </c>
      <c r="D116" s="27">
        <f t="shared" si="142"/>
        <v>7821</v>
      </c>
      <c r="E116" s="27">
        <f t="shared" si="142"/>
        <v>7824.7999999999993</v>
      </c>
      <c r="F116" s="27">
        <f t="shared" si="142"/>
        <v>7353.2</v>
      </c>
      <c r="G116" s="27">
        <f t="shared" si="142"/>
        <v>7293.7999999999993</v>
      </c>
      <c r="H116" s="27">
        <f t="shared" si="142"/>
        <v>7363.3</v>
      </c>
      <c r="I116" s="27">
        <f t="shared" si="142"/>
        <v>7260.1999999999989</v>
      </c>
      <c r="J116" s="27">
        <f t="shared" si="142"/>
        <v>6957.9</v>
      </c>
      <c r="K116" s="27">
        <f t="shared" si="142"/>
        <v>7571.6999999999989</v>
      </c>
      <c r="L116" s="27">
        <f t="shared" si="142"/>
        <v>7345.1</v>
      </c>
      <c r="M116" s="27">
        <f t="shared" si="142"/>
        <v>7574.5</v>
      </c>
      <c r="N116" s="27">
        <f t="shared" si="142"/>
        <v>7608.5</v>
      </c>
      <c r="O116" s="27">
        <f t="shared" si="142"/>
        <v>7513.7</v>
      </c>
      <c r="P116" s="27">
        <f t="shared" si="142"/>
        <v>7455.6400000000012</v>
      </c>
      <c r="Q116" s="27">
        <f t="shared" si="142"/>
        <v>7574.5</v>
      </c>
      <c r="R116" s="27">
        <f t="shared" si="142"/>
        <v>7379.9999999999991</v>
      </c>
      <c r="S116" s="27">
        <f t="shared" si="142"/>
        <v>7111.5000000000009</v>
      </c>
      <c r="T116" s="27">
        <f t="shared" si="142"/>
        <v>6826.0999999999995</v>
      </c>
      <c r="X116" s="27">
        <f t="shared" ref="X116:Y116" si="143">SUM(X105:X115)+X104</f>
        <v>7731.9000000000005</v>
      </c>
      <c r="Y116" s="27">
        <f t="shared" si="143"/>
        <v>7763.7000000000007</v>
      </c>
      <c r="Z116" s="27">
        <f t="shared" ref="Z116:AA116" si="144">SUM(Z105:Z115)+Z104</f>
        <v>7353.2</v>
      </c>
      <c r="AA116" s="27">
        <f t="shared" si="144"/>
        <v>6957.9</v>
      </c>
      <c r="AB116" s="27">
        <f>SUM(AB105:AB115)+AB104</f>
        <v>7608.5</v>
      </c>
      <c r="AC116" s="27">
        <f>SUM(AC105:AC115)+AC104</f>
        <v>7379.9999999999991</v>
      </c>
    </row>
    <row r="117" spans="2:29">
      <c r="G117" s="27"/>
      <c r="H117" s="27"/>
      <c r="I117" s="27"/>
      <c r="L117" s="27"/>
      <c r="P117" s="27"/>
      <c r="Q117" s="27"/>
      <c r="R117" s="27"/>
      <c r="S117" s="27"/>
      <c r="T117" s="27"/>
    </row>
    <row r="118" spans="2:29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X118" s="27">
        <v>3941.2</v>
      </c>
      <c r="Y118" s="27">
        <v>4182</v>
      </c>
      <c r="Z118" s="27">
        <f>F118</f>
        <v>3940.1</v>
      </c>
      <c r="AA118" s="27">
        <f t="shared" ref="AA118" si="145">J118</f>
        <v>3614.6</v>
      </c>
      <c r="AB118" s="27">
        <f>N118</f>
        <v>2907.5</v>
      </c>
      <c r="AC118" s="27">
        <f>R118</f>
        <v>2775</v>
      </c>
    </row>
    <row r="119" spans="2:29">
      <c r="B119" s="3" t="s">
        <v>120</v>
      </c>
      <c r="C119" s="27">
        <f t="shared" ref="C119:D119" si="146">C118+C116</f>
        <v>11995.1</v>
      </c>
      <c r="D119" s="27">
        <f t="shared" si="146"/>
        <v>11811.1</v>
      </c>
      <c r="E119" s="27">
        <f t="shared" ref="E119:K119" si="147">E118+E116</f>
        <v>11794.5</v>
      </c>
      <c r="F119" s="27">
        <f t="shared" si="147"/>
        <v>11293.3</v>
      </c>
      <c r="G119" s="27">
        <f t="shared" ref="G119" si="148">G118+G116</f>
        <v>11185.5</v>
      </c>
      <c r="H119" s="27">
        <f t="shared" si="147"/>
        <v>11273.4</v>
      </c>
      <c r="I119" s="27">
        <f t="shared" si="147"/>
        <v>11062.5</v>
      </c>
      <c r="J119" s="27">
        <f t="shared" si="147"/>
        <v>10572.5</v>
      </c>
      <c r="K119" s="27">
        <f t="shared" si="147"/>
        <v>10856.099999999999</v>
      </c>
      <c r="L119" s="27">
        <f t="shared" ref="L119:T119" si="149">L118+L116</f>
        <v>10325.400000000001</v>
      </c>
      <c r="M119" s="27">
        <f t="shared" si="149"/>
        <v>10382.700000000001</v>
      </c>
      <c r="N119" s="27">
        <f t="shared" si="149"/>
        <v>10516</v>
      </c>
      <c r="O119" s="27">
        <f t="shared" si="149"/>
        <v>10308.1</v>
      </c>
      <c r="P119" s="27">
        <f t="shared" si="149"/>
        <v>10341.34</v>
      </c>
      <c r="Q119" s="27">
        <f t="shared" si="149"/>
        <v>10382.700000000001</v>
      </c>
      <c r="R119" s="27">
        <f t="shared" si="149"/>
        <v>10155</v>
      </c>
      <c r="S119" s="27">
        <f t="shared" si="149"/>
        <v>9868.4000000000015</v>
      </c>
      <c r="T119" s="27">
        <f t="shared" si="149"/>
        <v>9698.7999999999993</v>
      </c>
      <c r="X119" s="27">
        <f t="shared" ref="X119:Y119" si="150">X118+X116</f>
        <v>11673.1</v>
      </c>
      <c r="Y119" s="27">
        <f t="shared" si="150"/>
        <v>11945.7</v>
      </c>
      <c r="Z119" s="27">
        <f>Z118+Z116</f>
        <v>11293.3</v>
      </c>
      <c r="AA119" s="27">
        <f>AA118+AA116</f>
        <v>10572.5</v>
      </c>
      <c r="AB119" s="27">
        <f>AB118+AB116</f>
        <v>10516</v>
      </c>
      <c r="AC119" s="27">
        <f>AC118+AC116</f>
        <v>10155</v>
      </c>
    </row>
    <row r="120" spans="2:29">
      <c r="C120" s="27"/>
      <c r="D120" s="27"/>
      <c r="E120" s="27"/>
      <c r="F120" s="27"/>
      <c r="G120" s="27"/>
      <c r="H120" s="27"/>
      <c r="J120" s="27"/>
      <c r="K120" s="27"/>
      <c r="L120" s="27"/>
      <c r="X120" s="27"/>
      <c r="Y120" s="27"/>
    </row>
    <row r="121" spans="2:29">
      <c r="B121" s="3" t="s">
        <v>121</v>
      </c>
      <c r="C121" s="27">
        <f t="shared" ref="C121:D121" si="151">C87-C116</f>
        <v>4183.8999999999978</v>
      </c>
      <c r="D121" s="27">
        <f t="shared" si="151"/>
        <v>3990.0999999999985</v>
      </c>
      <c r="E121" s="27">
        <f t="shared" ref="E121" si="152">E87-E116</f>
        <v>3969.7000000000007</v>
      </c>
      <c r="F121" s="27">
        <f t="shared" ref="F121:G121" si="153">F87-F116</f>
        <v>3940.2</v>
      </c>
      <c r="G121" s="27">
        <f t="shared" si="153"/>
        <v>3891.8000000000011</v>
      </c>
      <c r="H121" s="27">
        <f t="shared" ref="H121:I121" si="154">H87-H116</f>
        <v>3910.0999999999995</v>
      </c>
      <c r="I121" s="27">
        <f t="shared" si="154"/>
        <v>3802.3000000000011</v>
      </c>
      <c r="J121" s="27">
        <f t="shared" ref="J121:K121" si="155">J87-J116</f>
        <v>3614.6000000000004</v>
      </c>
      <c r="K121" s="27">
        <f t="shared" si="155"/>
        <v>3284.3999999999996</v>
      </c>
      <c r="L121" s="27">
        <f t="shared" ref="L121:O121" si="156">L87-L116</f>
        <v>2980.3000000000011</v>
      </c>
      <c r="M121" s="27">
        <f t="shared" ref="M121" si="157">M87-M116</f>
        <v>2808.2000000000007</v>
      </c>
      <c r="N121" s="27">
        <f t="shared" si="156"/>
        <v>2907.5</v>
      </c>
      <c r="O121" s="27">
        <f t="shared" si="156"/>
        <v>2794.4000000000005</v>
      </c>
      <c r="P121" s="27">
        <f t="shared" ref="P121:Q121" si="158">P87-P116</f>
        <v>2885.659999999998</v>
      </c>
      <c r="Q121" s="27">
        <f t="shared" si="158"/>
        <v>2808.2000000000007</v>
      </c>
      <c r="R121" s="27">
        <f t="shared" ref="R121" si="159">R87-R116</f>
        <v>2775.0000000000009</v>
      </c>
      <c r="S121" s="27">
        <f>S87-S116</f>
        <v>2756.8999999999987</v>
      </c>
      <c r="T121" s="27">
        <f>T87-T116</f>
        <v>2872.7</v>
      </c>
      <c r="X121" s="27">
        <f t="shared" ref="X121:Z121" si="160">X87-X116</f>
        <v>3932.699999999998</v>
      </c>
      <c r="Y121" s="27">
        <f t="shared" si="160"/>
        <v>4172.5</v>
      </c>
      <c r="Z121" s="27">
        <f t="shared" si="160"/>
        <v>3940.2</v>
      </c>
      <c r="AA121" s="27">
        <f t="shared" ref="AA121:AB121" si="161">AA87-AA116</f>
        <v>3614.6000000000004</v>
      </c>
      <c r="AB121" s="27">
        <f t="shared" si="161"/>
        <v>2907.5</v>
      </c>
      <c r="AC121" s="27">
        <f>AC87-AC116</f>
        <v>2775.0000000000009</v>
      </c>
    </row>
    <row r="122" spans="2:29">
      <c r="B122" s="3" t="s">
        <v>122</v>
      </c>
      <c r="C122" s="3">
        <f t="shared" ref="C122:D122" si="162">C121/C27</f>
        <v>5.705577526251191</v>
      </c>
      <c r="D122" s="3">
        <f t="shared" si="162"/>
        <v>5.4398091342876596</v>
      </c>
      <c r="E122" s="3">
        <f t="shared" ref="E122" si="163">E121/E27</f>
        <v>5.4097846824747897</v>
      </c>
      <c r="F122" s="3">
        <f t="shared" ref="F122:G122" si="164">F121/F27</f>
        <v>5.3673886391499792</v>
      </c>
      <c r="G122" s="3">
        <f t="shared" si="164"/>
        <v>5.2899279597662101</v>
      </c>
      <c r="H122" s="3">
        <f t="shared" ref="H122:I122" si="165">H121/H27</f>
        <v>5.3140799130198415</v>
      </c>
      <c r="I122" s="3">
        <f t="shared" si="165"/>
        <v>5.1675727099755386</v>
      </c>
      <c r="J122" s="3">
        <f t="shared" ref="J122:K122" si="166">J121/J27</f>
        <v>4.911808669656204</v>
      </c>
      <c r="K122" s="3">
        <f t="shared" si="166"/>
        <v>4.4618937644341798</v>
      </c>
      <c r="L122" s="3">
        <f t="shared" ref="L122:M122" si="167">L121/L27</f>
        <v>4.0482205922303738</v>
      </c>
      <c r="M122" s="3">
        <f t="shared" si="167"/>
        <v>3.8144525944036953</v>
      </c>
      <c r="N122" s="3">
        <f t="shared" ref="N122:Q122" si="168">N121/N27</f>
        <v>3.9493344199945666</v>
      </c>
      <c r="O122" s="3">
        <f t="shared" ref="O122" si="169">O121/O27</f>
        <v>3.8019047619047628</v>
      </c>
      <c r="P122" s="3">
        <f t="shared" si="168"/>
        <v>3.9271366358192683</v>
      </c>
      <c r="Q122" s="3">
        <f t="shared" si="168"/>
        <v>3.821720195971694</v>
      </c>
      <c r="R122" s="3">
        <f t="shared" ref="R122" si="170">R121/R27</f>
        <v>3.7770518579011854</v>
      </c>
      <c r="S122" s="3">
        <f>S121/S27</f>
        <v>3.7529267628641421</v>
      </c>
      <c r="T122" s="3">
        <f>T121/T27</f>
        <v>3.9105635720119789</v>
      </c>
      <c r="X122" s="3">
        <f t="shared" ref="X122:Z122" si="171">X121/X27</f>
        <v>5.3462479608482845</v>
      </c>
      <c r="Y122" s="3">
        <f t="shared" si="171"/>
        <v>5.6822824458668126</v>
      </c>
      <c r="Z122" s="3">
        <f t="shared" si="171"/>
        <v>5.3673886391499792</v>
      </c>
      <c r="AA122" s="3">
        <f t="shared" ref="AA122:AB122" si="172">AA121/AA27</f>
        <v>4.911808669656204</v>
      </c>
      <c r="AB122" s="3">
        <f t="shared" si="172"/>
        <v>3.9493344199945666</v>
      </c>
      <c r="AC122" s="3">
        <f>AC121/AC27</f>
        <v>3.7770518579011854</v>
      </c>
    </row>
    <row r="123" spans="2:29">
      <c r="C123" s="27"/>
      <c r="D123" s="27"/>
      <c r="E123" s="27"/>
      <c r="F123" s="27"/>
      <c r="X123" s="27"/>
      <c r="Y123" s="27"/>
    </row>
    <row r="124" spans="2:29" s="39" customFormat="1">
      <c r="B124" s="39" t="s">
        <v>6</v>
      </c>
      <c r="C124" s="52">
        <f t="shared" ref="C124:D124" si="173">C61+C62+C74+C76</f>
        <v>3435.7999999999997</v>
      </c>
      <c r="D124" s="52">
        <f t="shared" si="173"/>
        <v>3346.5</v>
      </c>
      <c r="E124" s="52">
        <f t="shared" ref="E124" si="174">E61+E62+E74+E76</f>
        <v>3147.6</v>
      </c>
      <c r="F124" s="52">
        <f t="shared" ref="F124:G124" si="175">F61+F62+F74+F76</f>
        <v>3211.9</v>
      </c>
      <c r="G124" s="52">
        <f t="shared" si="175"/>
        <v>2485.4999999999995</v>
      </c>
      <c r="H124" s="52">
        <f t="shared" ref="H124:I124" si="176">H61+H62+H74+H76</f>
        <v>2480.8999999999996</v>
      </c>
      <c r="I124" s="52">
        <f t="shared" si="176"/>
        <v>2177.2000000000003</v>
      </c>
      <c r="J124" s="52">
        <f t="shared" ref="J124:K124" si="177">J61+J62+J74+J76</f>
        <v>2780.6</v>
      </c>
      <c r="K124" s="52">
        <f t="shared" si="177"/>
        <v>2501.1</v>
      </c>
      <c r="L124" s="52">
        <f t="shared" ref="L124:O124" si="178">L61+L62+L74+L76</f>
        <v>1998.9</v>
      </c>
      <c r="M124" s="52">
        <f t="shared" ref="M124" si="179">M61+M62+M74+M76</f>
        <v>2503.6999999999998</v>
      </c>
      <c r="N124" s="52">
        <f t="shared" si="178"/>
        <v>2753.6</v>
      </c>
      <c r="O124" s="52">
        <f t="shared" si="178"/>
        <v>2463.4</v>
      </c>
      <c r="P124" s="52">
        <f t="shared" ref="P124:Q124" si="180">P61+P62+P74+P76</f>
        <v>2514.3000000000002</v>
      </c>
      <c r="Q124" s="52">
        <f t="shared" si="180"/>
        <v>2503.6999999999998</v>
      </c>
      <c r="R124" s="52">
        <f t="shared" ref="R124" si="181">R61+R62+R74+R76</f>
        <v>2634.7</v>
      </c>
      <c r="S124" s="52">
        <f t="shared" ref="S124" si="182">S61+S62+S74+S76</f>
        <v>2104.1999999999998</v>
      </c>
      <c r="T124" s="52">
        <f>T61+T62+T74+T76</f>
        <v>1968.2</v>
      </c>
      <c r="X124" s="52">
        <f t="shared" ref="X124:Z124" si="183">X61+X62+X74+X76</f>
        <v>3196.2999999999997</v>
      </c>
      <c r="Y124" s="52">
        <f t="shared" si="183"/>
        <v>3892.5</v>
      </c>
      <c r="Z124" s="52">
        <f t="shared" si="183"/>
        <v>3211.9</v>
      </c>
      <c r="AA124" s="52">
        <f t="shared" ref="AA124:AB124" si="184">AA61+AA62+AA74+AA76</f>
        <v>2780.6</v>
      </c>
      <c r="AB124" s="52">
        <f t="shared" si="184"/>
        <v>2753.6</v>
      </c>
      <c r="AC124" s="52">
        <f>AC61+AC62+AC74+AC76</f>
        <v>2634.7</v>
      </c>
    </row>
    <row r="125" spans="2:29" s="39" customFormat="1">
      <c r="B125" s="39" t="s">
        <v>7</v>
      </c>
      <c r="C125" s="52">
        <f t="shared" ref="C125:D125" si="185">C92+C96+C106+C93+C107</f>
        <v>4559.1000000000004</v>
      </c>
      <c r="D125" s="52">
        <f t="shared" si="185"/>
        <v>4452.8</v>
      </c>
      <c r="E125" s="52">
        <f t="shared" ref="E125" si="186">E92+E96+E106+E93+E107</f>
        <v>4399.8</v>
      </c>
      <c r="F125" s="52">
        <f t="shared" ref="F125:G125" si="187">F92+F96+F106+F93+F107</f>
        <v>3997.2000000000003</v>
      </c>
      <c r="G125" s="52">
        <f t="shared" si="187"/>
        <v>3928.3</v>
      </c>
      <c r="H125" s="52">
        <f t="shared" ref="H125:I125" si="188">H92+H96+H106+H93+H107</f>
        <v>3879.5</v>
      </c>
      <c r="I125" s="52">
        <f t="shared" si="188"/>
        <v>3811.6</v>
      </c>
      <c r="J125" s="52">
        <f t="shared" ref="J125:K125" si="189">J92+J96+J106+J93+J107</f>
        <v>3414.4</v>
      </c>
      <c r="K125" s="52">
        <f t="shared" si="189"/>
        <v>3862.2</v>
      </c>
      <c r="L125" s="52">
        <f>L92+L96+L106+L93+L107</f>
        <v>3826.3999999999996</v>
      </c>
      <c r="M125" s="52">
        <f t="shared" ref="M125" si="190">M92+M96+M106+M93+M107</f>
        <v>4310.1000000000004</v>
      </c>
      <c r="N125" s="52">
        <f>N92+N96+N106+N93+N107</f>
        <v>4449.2</v>
      </c>
      <c r="O125" s="52">
        <f t="shared" ref="O125" si="191">O92+O96+O106+O93+O107</f>
        <v>4380</v>
      </c>
      <c r="P125" s="52">
        <f t="shared" ref="P125:T125" si="192">P92+P96+P106+P93+P107</f>
        <v>4334.0999999999995</v>
      </c>
      <c r="Q125" s="52">
        <f t="shared" si="192"/>
        <v>4310.1000000000004</v>
      </c>
      <c r="R125" s="52">
        <f t="shared" si="192"/>
        <v>4029.7999999999997</v>
      </c>
      <c r="S125" s="52">
        <f t="shared" si="192"/>
        <v>3559</v>
      </c>
      <c r="T125" s="52">
        <f t="shared" si="192"/>
        <v>3173.8999999999996</v>
      </c>
      <c r="X125" s="52">
        <f t="shared" ref="X125:Y125" si="193">X92+X96+X106+X93+X107</f>
        <v>4142.2000000000007</v>
      </c>
      <c r="Y125" s="52">
        <f t="shared" si="193"/>
        <v>4571.4000000000005</v>
      </c>
      <c r="Z125" s="52">
        <f t="shared" ref="Z125:AA125" si="194">Z92+Z96+Z106+Z93+Z107</f>
        <v>3997.2000000000003</v>
      </c>
      <c r="AA125" s="52">
        <f t="shared" si="194"/>
        <v>3414.4</v>
      </c>
      <c r="AB125" s="52">
        <f t="shared" ref="AB125:AC125" si="195">AB92+AB96+AB106+AB93+AB107</f>
        <v>4449.2</v>
      </c>
      <c r="AC125" s="52">
        <f t="shared" si="195"/>
        <v>4029.7999999999997</v>
      </c>
    </row>
    <row r="126" spans="2:29">
      <c r="B126" s="3" t="s">
        <v>8</v>
      </c>
      <c r="C126" s="27">
        <f t="shared" ref="C126:D126" si="196">C124-C125</f>
        <v>-1123.3000000000006</v>
      </c>
      <c r="D126" s="27">
        <f t="shared" si="196"/>
        <v>-1106.3000000000002</v>
      </c>
      <c r="E126" s="27">
        <f t="shared" ref="E126" si="197">E124-E125</f>
        <v>-1252.2000000000003</v>
      </c>
      <c r="F126" s="27">
        <f t="shared" ref="F126:G126" si="198">F124-F125</f>
        <v>-785.30000000000018</v>
      </c>
      <c r="G126" s="27">
        <f t="shared" si="198"/>
        <v>-1442.8000000000006</v>
      </c>
      <c r="H126" s="27">
        <f t="shared" ref="H126:I126" si="199">H124-H125</f>
        <v>-1398.6000000000004</v>
      </c>
      <c r="I126" s="27">
        <f t="shared" si="199"/>
        <v>-1634.3999999999996</v>
      </c>
      <c r="J126" s="27">
        <f t="shared" ref="J126:K126" si="200">J124-J125</f>
        <v>-633.80000000000018</v>
      </c>
      <c r="K126" s="27">
        <f t="shared" si="200"/>
        <v>-1361.1</v>
      </c>
      <c r="L126" s="27">
        <f t="shared" ref="L126:M126" si="201">L124-L125</f>
        <v>-1827.4999999999995</v>
      </c>
      <c r="M126" s="27">
        <f t="shared" si="201"/>
        <v>-1806.4000000000005</v>
      </c>
      <c r="N126" s="27">
        <f t="shared" ref="N126:R126" si="202">N124-N125</f>
        <v>-1695.6</v>
      </c>
      <c r="O126" s="27">
        <f t="shared" ref="O126" si="203">O124-O125</f>
        <v>-1916.6</v>
      </c>
      <c r="P126" s="27">
        <f t="shared" si="202"/>
        <v>-1819.7999999999993</v>
      </c>
      <c r="Q126" s="27">
        <f t="shared" si="202"/>
        <v>-1806.4000000000005</v>
      </c>
      <c r="R126" s="27">
        <f t="shared" si="202"/>
        <v>-1395.1</v>
      </c>
      <c r="S126" s="27">
        <f>S124-S125</f>
        <v>-1454.8000000000002</v>
      </c>
      <c r="T126" s="27">
        <f>T124-T125</f>
        <v>-1205.6999999999996</v>
      </c>
      <c r="X126" s="27">
        <f t="shared" ref="X126:Z126" si="204">X124-X125</f>
        <v>-945.900000000001</v>
      </c>
      <c r="Y126" s="27">
        <f t="shared" si="204"/>
        <v>-678.90000000000055</v>
      </c>
      <c r="Z126" s="27">
        <f t="shared" si="204"/>
        <v>-785.30000000000018</v>
      </c>
      <c r="AA126" s="27">
        <f t="shared" ref="AA126:AB126" si="205">AA124-AA125</f>
        <v>-633.80000000000018</v>
      </c>
      <c r="AB126" s="27">
        <f t="shared" si="205"/>
        <v>-1695.6</v>
      </c>
      <c r="AC126" s="27">
        <f>AC124-AC125</f>
        <v>-1395.1</v>
      </c>
    </row>
    <row r="128" spans="2:29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206">G68/C68-1</f>
        <v>0.20714400903080143</v>
      </c>
      <c r="H128" s="34">
        <f t="shared" ref="H128" si="207">H68/D68-1</f>
        <v>0.18512820512820527</v>
      </c>
      <c r="I128" s="34">
        <f t="shared" ref="I128" si="208">I68/E68-1</f>
        <v>0.10459366489895361</v>
      </c>
      <c r="J128" s="34">
        <f t="shared" ref="J128:L128" si="209">J68/F68-1</f>
        <v>-4.9062624650977216E-2</v>
      </c>
      <c r="K128" s="34">
        <f t="shared" ref="K128" si="210">K68/G68-1</f>
        <v>-2.3011154899472142E-2</v>
      </c>
      <c r="L128" s="34">
        <f t="shared" si="209"/>
        <v>4.1440601804080712E-2</v>
      </c>
      <c r="M128" s="34">
        <f t="shared" ref="M128" si="211">M68/I68-1</f>
        <v>-0.25227884646576049</v>
      </c>
      <c r="N128" s="34">
        <f t="shared" ref="N128" si="212">N68/J68-1</f>
        <v>2.2609060402684511E-2</v>
      </c>
      <c r="O128" s="34">
        <f t="shared" ref="O128" si="213">O68/K68-1</f>
        <v>-0.15109561412504702</v>
      </c>
      <c r="P128" s="34">
        <f t="shared" ref="P128:S128" si="214">P68/L68-1</f>
        <v>-0.26009971874200977</v>
      </c>
      <c r="Q128" s="34">
        <f t="shared" si="214"/>
        <v>0</v>
      </c>
      <c r="R128" s="34">
        <f t="shared" si="214"/>
        <v>-0.18536445301283899</v>
      </c>
      <c r="S128" s="34">
        <f t="shared" si="214"/>
        <v>-0.10490073692264323</v>
      </c>
      <c r="T128" s="34">
        <f>T68/P68-1</f>
        <v>3.36501079913607E-2</v>
      </c>
      <c r="X128" s="14" t="s">
        <v>186</v>
      </c>
      <c r="Y128" s="34">
        <f t="shared" ref="Y128" si="215">Y68/X68-1</f>
        <v>-0.13928056401217759</v>
      </c>
      <c r="Z128" s="34">
        <f t="shared" ref="Z128" si="216">Z68/Y68-1</f>
        <v>0.16675198957509196</v>
      </c>
      <c r="AA128" s="34">
        <f t="shared" ref="AA128" si="217">AA68/Z68-1</f>
        <v>-4.9062624650977216E-2</v>
      </c>
      <c r="AB128" s="34">
        <f t="shared" ref="AB128" si="218">AB68/AA68-1</f>
        <v>2.2609060402684511E-2</v>
      </c>
      <c r="AC128" s="34">
        <f>AC68/AB68-1</f>
        <v>-0.18536445301283899</v>
      </c>
    </row>
    <row r="129" spans="2:29">
      <c r="B129" s="3" t="s">
        <v>135</v>
      </c>
      <c r="C129" s="14" t="s">
        <v>186</v>
      </c>
      <c r="D129" s="25">
        <f t="shared" ref="D129" si="219">D68/C68-1</f>
        <v>2.2012578616352085E-2</v>
      </c>
      <c r="E129" s="25">
        <f t="shared" ref="E129" si="220">E68/D68-1</f>
        <v>0.10090729783037489</v>
      </c>
      <c r="F129" s="25">
        <f t="shared" ref="F129" si="221">F68/E68-1</f>
        <v>-0.10169127132005162</v>
      </c>
      <c r="G129" s="25">
        <f t="shared" ref="G129" si="222">G68/F68-1</f>
        <v>0.19433585959313904</v>
      </c>
      <c r="H129" s="25">
        <f t="shared" ref="H129" si="223">H68/G68-1</f>
        <v>3.3731881637835137E-3</v>
      </c>
      <c r="I129" s="25">
        <f t="shared" ref="I129" si="224">I68/H68-1</f>
        <v>2.6095929168192145E-2</v>
      </c>
      <c r="J129" s="25">
        <f t="shared" ref="J129" si="225">J68/I68-1</f>
        <v>-0.22665196094332885</v>
      </c>
      <c r="K129" s="25">
        <f t="shared" ref="K129:P129" si="226">K68/J68-1</f>
        <v>0.22705536912751678</v>
      </c>
      <c r="L129" s="25">
        <f t="shared" si="226"/>
        <v>6.9565514648070259E-2</v>
      </c>
      <c r="M129" s="25">
        <f t="shared" si="226"/>
        <v>-0.26329583226796216</v>
      </c>
      <c r="N129" s="25">
        <f t="shared" si="226"/>
        <v>5.7657266811279806E-2</v>
      </c>
      <c r="O129" s="25">
        <f t="shared" si="226"/>
        <v>1.862258501169034E-2</v>
      </c>
      <c r="P129" s="25">
        <f t="shared" si="226"/>
        <v>-6.7772721781500511E-2</v>
      </c>
      <c r="Q129" s="25">
        <f>Q68/P68-1</f>
        <v>-4.3196544276458138E-3</v>
      </c>
      <c r="R129" s="25">
        <f t="shared" ref="R129:S129" si="227">R68/Q68-1</f>
        <v>-0.13839479392624732</v>
      </c>
      <c r="S129" s="25">
        <f t="shared" si="227"/>
        <v>0.11923464249748239</v>
      </c>
      <c r="T129" s="25">
        <f>T68/S68-1</f>
        <v>7.6525103473096934E-2</v>
      </c>
      <c r="X129" s="14" t="s">
        <v>186</v>
      </c>
      <c r="Y129" s="14" t="s">
        <v>186</v>
      </c>
      <c r="Z129" s="14" t="s">
        <v>186</v>
      </c>
      <c r="AA129" s="14" t="s">
        <v>186</v>
      </c>
      <c r="AB129" s="14" t="s">
        <v>186</v>
      </c>
      <c r="AC129" s="14" t="s">
        <v>186</v>
      </c>
    </row>
    <row r="130" spans="2:29">
      <c r="C130" s="14"/>
    </row>
    <row r="131" spans="2:29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228">G68/SUM(D9:G9)</f>
        <v>0.60651852452042865</v>
      </c>
      <c r="H131" s="25">
        <f t="shared" ref="H131" si="229">H68/SUM(E9:H9)</f>
        <v>0.59386427879578574</v>
      </c>
      <c r="I131" s="25">
        <f t="shared" ref="I131" si="230">I68/SUM(F9:I9)</f>
        <v>0.60740463430012614</v>
      </c>
      <c r="J131" s="25">
        <f t="shared" ref="J131" si="231">J68/SUM(G9:J9)</f>
        <v>0.43642221652692853</v>
      </c>
      <c r="K131" s="25">
        <f t="shared" ref="K131" si="232">K68/SUM(H9:K9)</f>
        <v>0.55475906013540421</v>
      </c>
      <c r="L131" s="25">
        <f t="shared" ref="L131" si="233">L68/SUM(I9:L9)</f>
        <v>0.70602039895297419</v>
      </c>
      <c r="M131" s="25">
        <f t="shared" ref="M131" si="234">M68/SUM(J9:M9)</f>
        <v>0.57414003537001523</v>
      </c>
      <c r="N131" s="25">
        <f t="shared" ref="N131" si="235">N68/SUM(K9:N9)</f>
        <v>0.64646919996817898</v>
      </c>
      <c r="O131" s="25">
        <f t="shared" ref="O131" si="236">O68/SUM(L9:O9)</f>
        <v>0.62954418698980885</v>
      </c>
      <c r="P131" s="25">
        <f t="shared" ref="P131:S131" si="237">P68/SUM(M9:P9)</f>
        <v>0.51014786575288118</v>
      </c>
      <c r="Q131" s="25">
        <f t="shared" si="237"/>
        <v>0.48656407658370798</v>
      </c>
      <c r="R131" s="25">
        <f t="shared" si="237"/>
        <v>0.47317259125131039</v>
      </c>
      <c r="S131" s="25">
        <f t="shared" si="237"/>
        <v>0.55698105642978857</v>
      </c>
      <c r="T131" s="25">
        <f>T68/SUM(Q9:T9)</f>
        <v>0.61685399051350787</v>
      </c>
      <c r="X131" s="25">
        <f t="shared" ref="X131:Y131" si="238">X68/X9</f>
        <v>0.40151186168073988</v>
      </c>
      <c r="Y131" s="25">
        <f t="shared" si="238"/>
        <v>0.36797218844724533</v>
      </c>
      <c r="Z131" s="25">
        <f t="shared" ref="Z131:AB131" si="239">Z68/Z9</f>
        <v>0.49437005777839121</v>
      </c>
      <c r="AA131" s="25">
        <f t="shared" si="239"/>
        <v>0.43642221652692853</v>
      </c>
      <c r="AB131" s="25">
        <f t="shared" si="239"/>
        <v>0.64646919996817909</v>
      </c>
      <c r="AC131" s="25">
        <f>AC68/AC9</f>
        <v>0.47317259125131039</v>
      </c>
    </row>
    <row r="133" spans="2:29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X133" s="3">
        <v>19.25</v>
      </c>
      <c r="Y133" s="3">
        <v>23.93</v>
      </c>
      <c r="Z133" s="73">
        <f>F133</f>
        <v>22.13</v>
      </c>
      <c r="AA133" s="3">
        <f>J133</f>
        <v>19.489999999999998</v>
      </c>
      <c r="AB133" s="3">
        <f>N133</f>
        <v>6.81</v>
      </c>
      <c r="AC133" s="3">
        <f>R133</f>
        <v>13.9</v>
      </c>
    </row>
    <row r="134" spans="2:29" s="27" customFormat="1">
      <c r="B134" s="27" t="s">
        <v>178</v>
      </c>
      <c r="C134" s="27">
        <f t="shared" ref="C134:G134" si="240">C133*C27</f>
        <v>19065.8</v>
      </c>
      <c r="D134" s="27">
        <f t="shared" si="240"/>
        <v>18264.149999999998</v>
      </c>
      <c r="E134" s="27">
        <f t="shared" si="240"/>
        <v>14375.142</v>
      </c>
      <c r="F134" s="27">
        <f t="shared" si="240"/>
        <v>16245.633</v>
      </c>
      <c r="G134" s="27">
        <f t="shared" si="240"/>
        <v>13985.657000000003</v>
      </c>
      <c r="H134" s="27">
        <f t="shared" ref="H134:I134" si="241">H133*H27</f>
        <v>14877.875999999998</v>
      </c>
      <c r="I134" s="27">
        <f t="shared" si="241"/>
        <v>12692.55</v>
      </c>
      <c r="J134" s="27">
        <f t="shared" ref="J134:K134" si="242">J133*J27</f>
        <v>14342.690999999999</v>
      </c>
      <c r="K134" s="27">
        <f t="shared" si="242"/>
        <v>5314.6419999999998</v>
      </c>
      <c r="L134" s="27">
        <f t="shared" ref="L134" si="243">L133*L27</f>
        <v>4402.4760000000006</v>
      </c>
      <c r="M134" s="27">
        <f t="shared" ref="M134:T134" si="244">M133*M27</f>
        <v>3246.6420000000003</v>
      </c>
      <c r="N134" s="27">
        <f t="shared" si="244"/>
        <v>5013.5219999999999</v>
      </c>
      <c r="O134" s="27">
        <f t="shared" si="244"/>
        <v>7320.6</v>
      </c>
      <c r="P134" s="27">
        <f t="shared" si="244"/>
        <v>11124.871999999999</v>
      </c>
      <c r="Q134" s="27">
        <f t="shared" si="244"/>
        <v>12491.599999999999</v>
      </c>
      <c r="R134" s="27">
        <f t="shared" si="244"/>
        <v>10212.330000000002</v>
      </c>
      <c r="S134" s="27">
        <f t="shared" si="244"/>
        <v>9263.3060000000005</v>
      </c>
      <c r="T134" s="27">
        <f t="shared" si="244"/>
        <v>6449.7879999999996</v>
      </c>
      <c r="X134" s="27">
        <f t="shared" ref="X134:Z134" si="245">X133*X27</f>
        <v>14160.300000000001</v>
      </c>
      <c r="Y134" s="27">
        <f t="shared" si="245"/>
        <v>17571.798999999999</v>
      </c>
      <c r="Z134" s="27">
        <f t="shared" si="245"/>
        <v>16245.633</v>
      </c>
      <c r="AA134" s="27">
        <f t="shared" ref="AA134:AB134" si="246">AA133*AA27</f>
        <v>14342.690999999999</v>
      </c>
      <c r="AB134" s="27">
        <f t="shared" si="246"/>
        <v>5013.5219999999999</v>
      </c>
      <c r="AC134" s="27">
        <f>AC133*AC27</f>
        <v>10212.330000000002</v>
      </c>
    </row>
    <row r="135" spans="2:29" s="27" customFormat="1">
      <c r="B135" s="27" t="s">
        <v>9</v>
      </c>
      <c r="C135" s="27">
        <f t="shared" ref="C135:G135" si="247">C134-C126</f>
        <v>20189.099999999999</v>
      </c>
      <c r="D135" s="27">
        <f t="shared" si="247"/>
        <v>19370.449999999997</v>
      </c>
      <c r="E135" s="27">
        <f t="shared" si="247"/>
        <v>15627.342000000001</v>
      </c>
      <c r="F135" s="27">
        <f t="shared" si="247"/>
        <v>17030.933000000001</v>
      </c>
      <c r="G135" s="27">
        <f t="shared" si="247"/>
        <v>15428.457000000004</v>
      </c>
      <c r="H135" s="27">
        <f t="shared" ref="H135:I135" si="248">H134-H126</f>
        <v>16276.475999999999</v>
      </c>
      <c r="I135" s="27">
        <f t="shared" si="248"/>
        <v>14326.949999999999</v>
      </c>
      <c r="J135" s="27">
        <f t="shared" ref="J135:K135" si="249">J134-J126</f>
        <v>14976.490999999998</v>
      </c>
      <c r="K135" s="27">
        <f t="shared" si="249"/>
        <v>6675.7420000000002</v>
      </c>
      <c r="L135" s="27">
        <f t="shared" ref="L135" si="250">L134-L126</f>
        <v>6229.9760000000006</v>
      </c>
      <c r="M135" s="27">
        <f t="shared" ref="M135:T135" si="251">M134-M126</f>
        <v>5053.0420000000013</v>
      </c>
      <c r="N135" s="27">
        <f t="shared" si="251"/>
        <v>6709.1219999999994</v>
      </c>
      <c r="O135" s="27">
        <f t="shared" si="251"/>
        <v>9237.2000000000007</v>
      </c>
      <c r="P135" s="27">
        <f t="shared" si="251"/>
        <v>12944.671999999999</v>
      </c>
      <c r="Q135" s="27">
        <f t="shared" si="251"/>
        <v>14298</v>
      </c>
      <c r="R135" s="27">
        <f t="shared" si="251"/>
        <v>11607.430000000002</v>
      </c>
      <c r="S135" s="27">
        <f t="shared" si="251"/>
        <v>10718.106</v>
      </c>
      <c r="T135" s="27">
        <f t="shared" si="251"/>
        <v>7655.4879999999994</v>
      </c>
      <c r="X135" s="27">
        <f t="shared" ref="X135:Z135" si="252">X134-X126</f>
        <v>15106.200000000003</v>
      </c>
      <c r="Y135" s="27">
        <f t="shared" si="252"/>
        <v>18250.699000000001</v>
      </c>
      <c r="Z135" s="27">
        <f t="shared" si="252"/>
        <v>17030.933000000001</v>
      </c>
      <c r="AA135" s="27">
        <f t="shared" ref="AA135:AB135" si="253">AA134-AA126</f>
        <v>14976.490999999998</v>
      </c>
      <c r="AB135" s="27">
        <f t="shared" si="253"/>
        <v>6709.1219999999994</v>
      </c>
      <c r="AC135" s="27">
        <f>AC134-AC126</f>
        <v>11607.430000000002</v>
      </c>
    </row>
    <row r="137" spans="2:29">
      <c r="B137" s="3" t="s">
        <v>26</v>
      </c>
      <c r="C137" s="57">
        <f t="shared" ref="C137:G137" si="254">C133/C122</f>
        <v>4.5569444776404806</v>
      </c>
      <c r="D137" s="57">
        <f t="shared" si="254"/>
        <v>4.5773664820430584</v>
      </c>
      <c r="E137" s="57">
        <f t="shared" si="254"/>
        <v>3.6212162128120506</v>
      </c>
      <c r="F137" s="57">
        <f t="shared" si="254"/>
        <v>4.1230478148317342</v>
      </c>
      <c r="G137" s="57">
        <f t="shared" si="254"/>
        <v>3.5936217174572174</v>
      </c>
      <c r="H137" s="57">
        <f t="shared" ref="H137:I137" si="255">H133/H122</f>
        <v>3.8049860617375519</v>
      </c>
      <c r="I137" s="57">
        <f t="shared" si="255"/>
        <v>3.3381242931909623</v>
      </c>
      <c r="J137" s="57">
        <f t="shared" ref="J137:K137" si="256">J133/J122</f>
        <v>3.9679884357881914</v>
      </c>
      <c r="K137" s="57">
        <f t="shared" si="256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57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X137" s="57">
        <f t="shared" ref="X137:Y137" si="258">X133/X122</f>
        <v>3.6006560378366026</v>
      </c>
      <c r="Y137" s="57">
        <f t="shared" si="258"/>
        <v>4.2113358897543431</v>
      </c>
      <c r="Z137" s="57">
        <f t="shared" ref="Z137:AA137" si="259">Z133/Z122</f>
        <v>4.1230478148317342</v>
      </c>
      <c r="AA137" s="57">
        <f t="shared" si="259"/>
        <v>3.9679884357881914</v>
      </c>
      <c r="AB137" s="57">
        <f>AB133/AB122</f>
        <v>1.7243411865864144</v>
      </c>
      <c r="AC137" s="57">
        <f>AC133/AC122</f>
        <v>3.6801189189189176</v>
      </c>
    </row>
    <row r="138" spans="2:29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60">H133/SUM(E9:H9)</f>
        <v>3.9969163256834486E-3</v>
      </c>
      <c r="I138" s="74">
        <f t="shared" ref="I138" si="261">I133/SUM(F9:I9)</f>
        <v>3.3988808322824725E-3</v>
      </c>
      <c r="J138" s="74">
        <f t="shared" ref="J138" si="262">J133/SUM(G9:J9)</f>
        <v>3.5678980705158708E-3</v>
      </c>
      <c r="K138" s="74">
        <f t="shared" ref="K138" si="263">K133/SUM(H9:K9)</f>
        <v>1.3692135555934837E-3</v>
      </c>
      <c r="L138" s="74">
        <f t="shared" ref="L138" si="264">L133/SUM(I9:L9)</f>
        <v>1.3493997653217802E-3</v>
      </c>
      <c r="M138" s="74">
        <f t="shared" ref="M138" si="265">M133/SUM(J9:M9)</f>
        <v>1.0984631479313523E-3</v>
      </c>
      <c r="N138" s="74">
        <f t="shared" ref="N138" si="266">N133/SUM(K9:N9)</f>
        <v>1.8058391450770329E-3</v>
      </c>
      <c r="O138" s="74">
        <f t="shared" ref="O138" si="267">O133/SUM(L9:O9)</f>
        <v>2.5249708462201492E-3</v>
      </c>
      <c r="P138" s="74">
        <f t="shared" ref="P138:S138" si="268">P133/SUM(M9:P9)</f>
        <v>3.3363450053989726E-3</v>
      </c>
      <c r="Q138" s="74">
        <f t="shared" si="268"/>
        <v>3.5885419964958943E-3</v>
      </c>
      <c r="R138" s="74">
        <f t="shared" si="268"/>
        <v>3.3117316306108839E-3</v>
      </c>
      <c r="S138" s="74">
        <f t="shared" si="268"/>
        <v>3.1597674651698908E-3</v>
      </c>
      <c r="T138" s="74">
        <f>T133/SUM(Q9:T9)</f>
        <v>2.2633532687151986E-3</v>
      </c>
      <c r="X138" s="57">
        <f t="shared" ref="X138:Z138" si="269">X134/X9</f>
        <v>2.2774909529553682</v>
      </c>
      <c r="Y138" s="57">
        <f t="shared" si="269"/>
        <v>3.0092303872039454</v>
      </c>
      <c r="Z138" s="57">
        <f t="shared" si="269"/>
        <v>3.2035718088777578</v>
      </c>
      <c r="AA138" s="57">
        <f t="shared" ref="AA138:AB138" si="270">AA134/AA9</f>
        <v>2.6256161900926296</v>
      </c>
      <c r="AB138" s="57">
        <f t="shared" si="270"/>
        <v>1.3294587786057119</v>
      </c>
      <c r="AC138" s="57">
        <f>AC134/AC9</f>
        <v>2.4331292290098165</v>
      </c>
    </row>
    <row r="139" spans="2:29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71">H133/SUM(E26:H26)</f>
        <v>-328.9104111728746</v>
      </c>
      <c r="I139" s="57">
        <f t="shared" ref="I139" si="272">I133/SUM(F26:I26)</f>
        <v>-115.49206732790152</v>
      </c>
      <c r="J139" s="57">
        <f t="shared" ref="J139" si="273">J133/SUM(G26:J26)</f>
        <v>-44.49814940755099</v>
      </c>
      <c r="K139" s="57">
        <f t="shared" ref="K139" si="274">K133/SUM(H26:K26)</f>
        <v>-9.2931914725575346</v>
      </c>
      <c r="L139" s="57">
        <f t="shared" ref="L139" si="275">L133/SUM(I26:L26)</f>
        <v>-4.921897835209367</v>
      </c>
      <c r="M139" s="57">
        <f t="shared" ref="M139" si="276">M133/SUM(J26:M26)</f>
        <v>-3.4596705334508839</v>
      </c>
      <c r="N139" s="57">
        <f t="shared" ref="N139" si="277">N133/SUM(K26:N26)</f>
        <v>-6.8505742659676452</v>
      </c>
      <c r="O139" s="57">
        <f t="shared" ref="O139" si="278">O133/SUM(L26:O26)</f>
        <v>-13.844238952468716</v>
      </c>
      <c r="P139" s="57">
        <f t="shared" ref="P139:S139" si="279">P133/SUM(M26:P26)</f>
        <v>-88.265429889576552</v>
      </c>
      <c r="Q139" s="57">
        <f t="shared" si="279"/>
        <v>-249.48613055071797</v>
      </c>
      <c r="R139" s="57">
        <f t="shared" si="279"/>
        <v>-228.62115367889854</v>
      </c>
      <c r="S139" s="57">
        <f t="shared" si="279"/>
        <v>697.1161832155442</v>
      </c>
      <c r="T139" s="57">
        <f>T133/SUM(Q26:T26)</f>
        <v>-16621.554193892349</v>
      </c>
      <c r="X139" s="57">
        <f t="shared" ref="X139:Y139" si="280">X133/X26</f>
        <v>85.25165562913908</v>
      </c>
      <c r="Y139" s="57">
        <f t="shared" si="280"/>
        <v>71.19853727714748</v>
      </c>
      <c r="Z139" s="57">
        <f t="shared" ref="Z139:AA139" si="281">Z133/Z26</f>
        <v>-91.165168350168358</v>
      </c>
      <c r="AA139" s="57">
        <f t="shared" si="281"/>
        <v>-44.501058020477807</v>
      </c>
      <c r="AB139" s="57">
        <f>AB133/AB26</f>
        <v>-6.8500095641481078</v>
      </c>
      <c r="AC139" s="57">
        <f>AC133/AC26</f>
        <v>-228.46375838926176</v>
      </c>
    </row>
    <row r="141" spans="2:29">
      <c r="B141" s="3" t="s">
        <v>204</v>
      </c>
      <c r="C141" s="14" t="s">
        <v>186</v>
      </c>
      <c r="D141" s="25">
        <f t="shared" ref="D141:S141" si="282">D15:D15/D9</f>
        <v>8.0382013529645847E-3</v>
      </c>
      <c r="E141" s="25">
        <f t="shared" si="282"/>
        <v>7.5045285948417148E-3</v>
      </c>
      <c r="F141" s="25">
        <f t="shared" si="282"/>
        <v>1.0308671065032988E-2</v>
      </c>
      <c r="G141" s="25">
        <f t="shared" si="282"/>
        <v>1.1296003886797037E-2</v>
      </c>
      <c r="H141" s="25">
        <f t="shared" si="282"/>
        <v>8.5587872633640389E-3</v>
      </c>
      <c r="I141" s="25">
        <f t="shared" si="282"/>
        <v>9.8673018033344686E-3</v>
      </c>
      <c r="J141" s="25">
        <f t="shared" si="282"/>
        <v>8.057553956834532E-3</v>
      </c>
      <c r="K141" s="25">
        <f t="shared" si="282"/>
        <v>9.1511517828968131E-3</v>
      </c>
      <c r="L141" s="25">
        <f t="shared" si="282"/>
        <v>1.1913626209977662E-2</v>
      </c>
      <c r="M141" s="25">
        <f t="shared" si="282"/>
        <v>9.3581125609595358E-3</v>
      </c>
      <c r="N141" s="25">
        <f t="shared" si="282"/>
        <v>5.7021831215379598E-3</v>
      </c>
      <c r="O141" s="25">
        <f t="shared" si="282"/>
        <v>1.0405053883314754E-2</v>
      </c>
      <c r="P141" s="25">
        <f t="shared" si="282"/>
        <v>8.2264484741264941E-3</v>
      </c>
      <c r="Q141" s="25">
        <f t="shared" si="282"/>
        <v>1.0750443586264482E-2</v>
      </c>
      <c r="R141" s="25">
        <f t="shared" si="282"/>
        <v>1.1526934603857682E-2</v>
      </c>
      <c r="S141" s="25">
        <f t="shared" si="282"/>
        <v>2.8956565152271591E-2</v>
      </c>
      <c r="T141" s="25">
        <f>T15:T15/T9</f>
        <v>2.4438119540681126E-2</v>
      </c>
      <c r="X141" s="25">
        <f t="shared" ref="X141:Z141" si="283">X15:X15/X9</f>
        <v>7.6558102131081629E-3</v>
      </c>
      <c r="Y141" s="25">
        <f t="shared" si="283"/>
        <v>8.4256674601407705E-3</v>
      </c>
      <c r="Z141" s="25">
        <f t="shared" si="283"/>
        <v>9.0907298219321253E-3</v>
      </c>
      <c r="AA141" s="25">
        <f t="shared" ref="AA141:AC141" si="284">AA15:AA15/AA9</f>
        <v>9.043312708234174E-3</v>
      </c>
      <c r="AB141" s="25">
        <f t="shared" si="284"/>
        <v>7.9022036010713056E-3</v>
      </c>
      <c r="AC141" s="25">
        <f t="shared" si="284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C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A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Y1" r:id="rId17" xr:uid="{C51D7960-5775-2B44-BDA3-B0587CBBBD05}"/>
  </hyperlinks>
  <pageMargins left="0.7" right="0.7" top="0.75" bottom="0.75" header="0.3" footer="0.3"/>
  <pageSetup paperSize="256" orientation="portrait" horizontalDpi="203" verticalDpi="203" r:id="rId18"/>
  <ignoredErrors>
    <ignoredError sqref="AC73 AB104:AC104 AA73:AB89 AA105:AB120 AA104 AA136:AB136 AB133 AA130:AB132 Z73 AA91:AB103 AB90 Z90:Z91 Z103 AA127:AB127 AB121:AB126" formula="1"/>
    <ignoredError sqref="Q138:T138 P138 Q131:T131 O138 M138:N139 L131:P131 G131:K131 H138:L138" formulaRange="1"/>
  </ignoredErrors>
  <drawing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U39" sqref="U39"/>
    </sheetView>
  </sheetViews>
  <sheetFormatPr defaultColWidth="9.140625" defaultRowHeight="12.75"/>
  <cols>
    <col min="1" max="16384" width="9.1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G4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1" sqref="B41:B44"/>
    </sheetView>
  </sheetViews>
  <sheetFormatPr defaultColWidth="9.140625" defaultRowHeight="12.75" customHeight="1"/>
  <cols>
    <col min="1" max="1" width="23.5703125" style="3" bestFit="1" customWidth="1"/>
    <col min="5" max="19" width="9.140625" style="3"/>
    <col min="20" max="20" width="9.140625" style="123"/>
    <col min="21" max="16384" width="9.140625" style="3"/>
  </cols>
  <sheetData>
    <row r="1" spans="1:33" s="2" customFormat="1"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4" t="s">
        <v>38</v>
      </c>
      <c r="I1" s="24" t="s">
        <v>39</v>
      </c>
      <c r="J1" s="24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119" t="s">
        <v>75</v>
      </c>
      <c r="U1" s="15" t="s">
        <v>76</v>
      </c>
      <c r="X1" s="80">
        <v>2016</v>
      </c>
      <c r="Y1" s="80">
        <v>2017</v>
      </c>
      <c r="Z1" s="80">
        <v>2018</v>
      </c>
      <c r="AA1" s="80">
        <f>Z1+1</f>
        <v>2019</v>
      </c>
      <c r="AB1" s="80">
        <f t="shared" ref="AB1:AG1" si="0">AA1+1</f>
        <v>2020</v>
      </c>
      <c r="AC1" s="80">
        <f t="shared" si="0"/>
        <v>2021</v>
      </c>
      <c r="AD1" s="2">
        <f t="shared" si="0"/>
        <v>2022</v>
      </c>
      <c r="AE1" s="2">
        <f t="shared" si="0"/>
        <v>2023</v>
      </c>
      <c r="AF1" s="2">
        <f t="shared" si="0"/>
        <v>2024</v>
      </c>
      <c r="AG1" s="2">
        <f t="shared" si="0"/>
        <v>2025</v>
      </c>
    </row>
    <row r="2" spans="1:33" s="126" customFormat="1">
      <c r="A2" s="124"/>
      <c r="B2" s="125"/>
      <c r="C2" s="125"/>
      <c r="D2" s="125"/>
      <c r="T2" s="127" t="s">
        <v>252</v>
      </c>
    </row>
    <row r="3" spans="1:33" s="77" customFormat="1">
      <c r="A3" s="77" t="s">
        <v>210</v>
      </c>
      <c r="B3" s="77">
        <f t="shared" ref="B3" si="1">SUM(B4:B10)</f>
        <v>1835</v>
      </c>
      <c r="C3" s="77">
        <f t="shared" ref="C3" si="2">SUM(C4:C10)</f>
        <v>1802</v>
      </c>
      <c r="D3" s="77">
        <f t="shared" ref="D3" si="3">SUM(D4:D10)</f>
        <v>1708</v>
      </c>
      <c r="E3" s="77">
        <f t="shared" ref="E3" si="4">SUM(E4:E10)</f>
        <v>1858</v>
      </c>
      <c r="F3" s="77">
        <f t="shared" ref="F3" si="5">SUM(F4:F10)</f>
        <v>1860</v>
      </c>
      <c r="G3" s="77">
        <f t="shared" ref="G3" si="6">SUM(G4:G10)</f>
        <v>1890</v>
      </c>
      <c r="H3" s="77">
        <f t="shared" ref="H3" si="7">SUM(H4:H10)</f>
        <v>1889</v>
      </c>
      <c r="I3" s="77">
        <f t="shared" ref="I3" si="8">SUM(I4:I10)</f>
        <v>1917</v>
      </c>
      <c r="J3" s="77">
        <f t="shared" ref="J3" si="9">SUM(J4:J10)</f>
        <v>1902</v>
      </c>
      <c r="K3" s="77">
        <f t="shared" ref="K3" si="10">SUM(K4:K10)</f>
        <v>1902</v>
      </c>
      <c r="L3" s="77">
        <f t="shared" ref="L3" si="11">SUM(L4:L10)</f>
        <v>1902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T3" s="120"/>
      <c r="X3" s="77">
        <f t="shared" ref="X3:Z3" si="15">SUM(X4:X10)</f>
        <v>1749</v>
      </c>
      <c r="Y3" s="77">
        <f t="shared" si="15"/>
        <v>1835</v>
      </c>
      <c r="Z3" s="77">
        <f t="shared" si="15"/>
        <v>1858</v>
      </c>
      <c r="AA3" s="77">
        <f t="shared" ref="AA3" si="16">SUM(AA4:AA10)</f>
        <v>1917</v>
      </c>
      <c r="AB3" s="77">
        <f t="shared" ref="AB3" si="17">SUM(AB4:AB10)</f>
        <v>1904</v>
      </c>
      <c r="AC3" s="77">
        <f t="shared" ref="AC3" si="18">SUM(AC4:AC10)</f>
        <v>1996</v>
      </c>
    </row>
    <row r="4" spans="1:33" s="78" customFormat="1">
      <c r="A4" s="79" t="s">
        <v>201</v>
      </c>
      <c r="B4" s="78">
        <v>191</v>
      </c>
      <c r="C4" s="78">
        <v>191</v>
      </c>
      <c r="D4" s="78">
        <v>191</v>
      </c>
      <c r="E4" s="78">
        <v>191</v>
      </c>
      <c r="F4" s="78">
        <v>191</v>
      </c>
      <c r="G4" s="78">
        <v>191</v>
      </c>
      <c r="H4" s="78">
        <v>191</v>
      </c>
      <c r="I4" s="78">
        <v>191</v>
      </c>
      <c r="J4" s="78">
        <v>191</v>
      </c>
      <c r="K4" s="78">
        <v>191</v>
      </c>
      <c r="L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T4" s="121"/>
      <c r="X4" s="78">
        <v>193</v>
      </c>
      <c r="Y4" s="78">
        <v>191</v>
      </c>
      <c r="Z4" s="78">
        <v>191</v>
      </c>
      <c r="AA4" s="78">
        <v>191</v>
      </c>
      <c r="AB4" s="78">
        <v>191</v>
      </c>
      <c r="AC4" s="78">
        <v>191</v>
      </c>
    </row>
    <row r="5" spans="1:33" s="78" customFormat="1">
      <c r="A5" s="79" t="s">
        <v>85</v>
      </c>
      <c r="B5" s="78">
        <v>603</v>
      </c>
      <c r="C5" s="78">
        <v>622</v>
      </c>
      <c r="D5" s="78">
        <v>647</v>
      </c>
      <c r="E5" s="78">
        <v>771</v>
      </c>
      <c r="F5" s="78">
        <v>773</v>
      </c>
      <c r="G5" s="78">
        <v>793</v>
      </c>
      <c r="H5" s="78">
        <v>793</v>
      </c>
      <c r="I5" s="78">
        <v>815</v>
      </c>
      <c r="J5" s="78">
        <v>800</v>
      </c>
      <c r="K5" s="78">
        <v>798</v>
      </c>
      <c r="L5" s="78">
        <v>798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T5" s="121"/>
      <c r="X5" s="78">
        <v>525</v>
      </c>
      <c r="Y5" s="78">
        <v>603</v>
      </c>
      <c r="Z5" s="78">
        <v>771</v>
      </c>
      <c r="AA5" s="78">
        <v>815</v>
      </c>
      <c r="AB5" s="78">
        <v>798</v>
      </c>
      <c r="AC5" s="78">
        <v>840</v>
      </c>
    </row>
    <row r="6" spans="1:33" s="78" customFormat="1">
      <c r="A6" s="79" t="s">
        <v>185</v>
      </c>
      <c r="B6" s="78">
        <v>592</v>
      </c>
      <c r="C6" s="78">
        <v>587</v>
      </c>
      <c r="D6" s="78">
        <v>563</v>
      </c>
      <c r="E6" s="78">
        <v>566</v>
      </c>
      <c r="F6" s="78">
        <v>566</v>
      </c>
      <c r="G6" s="78">
        <v>566</v>
      </c>
      <c r="H6" s="78">
        <v>565</v>
      </c>
      <c r="I6" s="78">
        <v>568</v>
      </c>
      <c r="J6" s="78">
        <v>568</v>
      </c>
      <c r="K6" s="78">
        <v>568</v>
      </c>
      <c r="L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T6" s="121"/>
      <c r="X6" s="78">
        <v>590</v>
      </c>
      <c r="Y6" s="78">
        <v>592</v>
      </c>
      <c r="Z6" s="78">
        <v>566</v>
      </c>
      <c r="AA6" s="78">
        <v>568</v>
      </c>
      <c r="AB6" s="78">
        <v>568</v>
      </c>
      <c r="AC6" s="78">
        <v>568</v>
      </c>
    </row>
    <row r="7" spans="1:33" s="78" customFormat="1">
      <c r="A7" s="79" t="s">
        <v>188</v>
      </c>
      <c r="B7" s="78">
        <v>169</v>
      </c>
      <c r="C7" s="78">
        <v>172</v>
      </c>
      <c r="D7" s="78">
        <v>172</v>
      </c>
      <c r="E7" s="78">
        <v>172</v>
      </c>
      <c r="F7" s="78">
        <v>172</v>
      </c>
      <c r="G7" s="78">
        <v>172</v>
      </c>
      <c r="H7" s="78">
        <v>172</v>
      </c>
      <c r="I7" s="78">
        <v>172</v>
      </c>
      <c r="J7" s="78">
        <v>172</v>
      </c>
      <c r="K7" s="78">
        <v>172</v>
      </c>
      <c r="L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T7" s="121"/>
      <c r="X7" s="78">
        <v>166</v>
      </c>
      <c r="Y7" s="78">
        <v>169</v>
      </c>
      <c r="Z7" s="78">
        <v>172</v>
      </c>
      <c r="AA7" s="78">
        <v>172</v>
      </c>
      <c r="AB7" s="78">
        <v>172</v>
      </c>
      <c r="AC7" s="78">
        <v>172</v>
      </c>
    </row>
    <row r="8" spans="1:33" s="78" customFormat="1">
      <c r="A8" s="79" t="s">
        <v>217</v>
      </c>
      <c r="B8" s="78">
        <v>100</v>
      </c>
      <c r="C8" s="78">
        <v>100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121"/>
      <c r="X8" s="78">
        <v>100</v>
      </c>
      <c r="Y8" s="78">
        <v>100</v>
      </c>
      <c r="Z8" s="78">
        <v>0</v>
      </c>
      <c r="AA8" s="78">
        <v>0</v>
      </c>
      <c r="AB8" s="78">
        <v>0</v>
      </c>
      <c r="AC8" s="78">
        <v>0</v>
      </c>
    </row>
    <row r="9" spans="1:33" s="78" customFormat="1">
      <c r="A9" s="79" t="s">
        <v>180</v>
      </c>
      <c r="B9" s="78">
        <v>74</v>
      </c>
      <c r="C9" s="78">
        <v>50</v>
      </c>
      <c r="D9" s="78">
        <v>62</v>
      </c>
      <c r="E9" s="78">
        <v>47</v>
      </c>
      <c r="F9" s="78">
        <v>46</v>
      </c>
      <c r="G9" s="78">
        <v>44</v>
      </c>
      <c r="H9" s="78">
        <v>44</v>
      </c>
      <c r="I9" s="78">
        <v>27</v>
      </c>
      <c r="J9" s="78">
        <v>27</v>
      </c>
      <c r="K9" s="78">
        <v>25</v>
      </c>
      <c r="L9" s="78">
        <v>22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T9" s="121"/>
      <c r="X9" s="78">
        <v>85</v>
      </c>
      <c r="Y9" s="78">
        <v>74</v>
      </c>
      <c r="Z9" s="78">
        <v>47</v>
      </c>
      <c r="AA9" s="78">
        <v>27</v>
      </c>
      <c r="AB9" s="78">
        <v>22</v>
      </c>
      <c r="AC9" s="78">
        <v>22</v>
      </c>
    </row>
    <row r="10" spans="1:33" s="78" customFormat="1">
      <c r="A10" s="79" t="s">
        <v>86</v>
      </c>
      <c r="B10" s="78">
        <v>106</v>
      </c>
      <c r="C10" s="78">
        <v>80</v>
      </c>
      <c r="D10" s="78">
        <v>73</v>
      </c>
      <c r="E10" s="78">
        <v>111</v>
      </c>
      <c r="F10" s="78">
        <v>112</v>
      </c>
      <c r="G10" s="78">
        <v>124</v>
      </c>
      <c r="H10" s="78">
        <v>124</v>
      </c>
      <c r="I10" s="78">
        <v>144</v>
      </c>
      <c r="J10" s="78">
        <v>144</v>
      </c>
      <c r="K10" s="78">
        <v>148</v>
      </c>
      <c r="L10" s="78">
        <v>151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T10" s="121">
        <f>S10+6</f>
        <v>207</v>
      </c>
      <c r="X10" s="78">
        <v>90</v>
      </c>
      <c r="Y10" s="78">
        <v>106</v>
      </c>
      <c r="Z10" s="78">
        <v>111</v>
      </c>
      <c r="AA10" s="78">
        <v>144</v>
      </c>
      <c r="AB10" s="78">
        <v>153</v>
      </c>
      <c r="AC10" s="78">
        <v>203</v>
      </c>
    </row>
    <row r="11" spans="1:33" s="78" customFormat="1">
      <c r="T11" s="121"/>
    </row>
    <row r="12" spans="1:33" s="77" customFormat="1">
      <c r="A12" s="77" t="s">
        <v>212</v>
      </c>
      <c r="B12" s="77">
        <f t="shared" ref="B12:S12" si="19">SUM(B13:B19)</f>
        <v>1414</v>
      </c>
      <c r="C12" s="77">
        <f t="shared" si="19"/>
        <v>1442</v>
      </c>
      <c r="D12" s="77">
        <f t="shared" si="19"/>
        <v>1457</v>
      </c>
      <c r="E12" s="77">
        <f t="shared" si="19"/>
        <v>1490</v>
      </c>
      <c r="F12" s="77">
        <f t="shared" si="19"/>
        <v>1501</v>
      </c>
      <c r="G12" s="77">
        <f t="shared" si="19"/>
        <v>1527</v>
      </c>
      <c r="H12" s="77">
        <f t="shared" si="19"/>
        <v>1544</v>
      </c>
      <c r="I12" s="77">
        <f t="shared" si="19"/>
        <v>1579</v>
      </c>
      <c r="J12" s="77">
        <f t="shared" si="19"/>
        <v>1584</v>
      </c>
      <c r="K12" s="77">
        <f t="shared" si="19"/>
        <v>1588</v>
      </c>
      <c r="L12" s="77">
        <f t="shared" si="19"/>
        <v>1595</v>
      </c>
      <c r="M12" s="77">
        <f t="shared" si="19"/>
        <v>1623</v>
      </c>
      <c r="N12" s="77">
        <f t="shared" si="19"/>
        <v>1632</v>
      </c>
      <c r="O12" s="77">
        <f t="shared" si="19"/>
        <v>1646</v>
      </c>
      <c r="P12" s="77">
        <f t="shared" si="19"/>
        <v>1655</v>
      </c>
      <c r="Q12" s="77">
        <f t="shared" si="19"/>
        <v>1671</v>
      </c>
      <c r="R12" s="77">
        <f t="shared" si="19"/>
        <v>1677</v>
      </c>
      <c r="S12" s="77">
        <f t="shared" si="19"/>
        <v>1688</v>
      </c>
      <c r="T12" s="120"/>
      <c r="X12" s="77">
        <f t="shared" ref="X12:AC12" si="20">SUM(X13:X19)</f>
        <v>1299</v>
      </c>
      <c r="Y12" s="77">
        <f t="shared" si="20"/>
        <v>1400</v>
      </c>
      <c r="Z12" s="77">
        <f t="shared" si="20"/>
        <v>1490</v>
      </c>
      <c r="AA12" s="77">
        <f t="shared" si="20"/>
        <v>1579</v>
      </c>
      <c r="AB12" s="77">
        <f t="shared" si="20"/>
        <v>1623</v>
      </c>
      <c r="AC12" s="77">
        <f t="shared" si="20"/>
        <v>1671</v>
      </c>
    </row>
    <row r="13" spans="1:33" s="78" customFormat="1">
      <c r="A13" s="79" t="s">
        <v>201</v>
      </c>
      <c r="B13" s="78">
        <v>190</v>
      </c>
      <c r="C13" s="78">
        <v>191</v>
      </c>
      <c r="D13" s="78">
        <v>191</v>
      </c>
      <c r="E13" s="78">
        <v>191</v>
      </c>
      <c r="F13" s="78">
        <v>191</v>
      </c>
      <c r="G13" s="78">
        <v>191</v>
      </c>
      <c r="H13" s="78">
        <v>191</v>
      </c>
      <c r="I13" s="78">
        <v>191</v>
      </c>
      <c r="J13" s="78">
        <v>191</v>
      </c>
      <c r="K13" s="78">
        <v>191</v>
      </c>
      <c r="L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T13" s="121"/>
      <c r="X13" s="78">
        <v>190</v>
      </c>
      <c r="Y13" s="78">
        <v>190</v>
      </c>
      <c r="Z13" s="78">
        <v>191</v>
      </c>
      <c r="AA13" s="78">
        <v>191</v>
      </c>
      <c r="AB13" s="78">
        <v>191</v>
      </c>
      <c r="AC13" s="78">
        <v>191</v>
      </c>
    </row>
    <row r="14" spans="1:33" s="78" customFormat="1">
      <c r="A14" s="79" t="s">
        <v>85</v>
      </c>
      <c r="B14" s="78">
        <v>511</v>
      </c>
      <c r="C14" s="78">
        <v>531</v>
      </c>
      <c r="D14" s="78">
        <v>544</v>
      </c>
      <c r="E14" s="78">
        <v>567</v>
      </c>
      <c r="F14" s="78">
        <v>577</v>
      </c>
      <c r="G14" s="78">
        <v>599</v>
      </c>
      <c r="H14" s="78">
        <v>612</v>
      </c>
      <c r="I14" s="78">
        <v>634</v>
      </c>
      <c r="J14" s="78">
        <v>637</v>
      </c>
      <c r="K14" s="78">
        <v>639</v>
      </c>
      <c r="L14" s="78">
        <v>645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T14" s="121"/>
      <c r="X14" s="78">
        <v>421</v>
      </c>
      <c r="Y14" s="78">
        <v>500</v>
      </c>
      <c r="Z14" s="78">
        <v>567</v>
      </c>
      <c r="AA14" s="78">
        <v>634</v>
      </c>
      <c r="AB14" s="78">
        <v>666</v>
      </c>
      <c r="AC14" s="78">
        <v>693</v>
      </c>
    </row>
    <row r="15" spans="1:33" s="78" customFormat="1">
      <c r="A15" s="79" t="s">
        <v>185</v>
      </c>
      <c r="B15" s="78">
        <v>549</v>
      </c>
      <c r="C15" s="78">
        <v>551</v>
      </c>
      <c r="D15" s="78">
        <v>553</v>
      </c>
      <c r="E15" s="78">
        <v>559</v>
      </c>
      <c r="F15" s="78">
        <v>559</v>
      </c>
      <c r="G15" s="78">
        <v>560</v>
      </c>
      <c r="H15" s="78">
        <v>562</v>
      </c>
      <c r="I15" s="78">
        <v>564</v>
      </c>
      <c r="J15" s="78">
        <v>564</v>
      </c>
      <c r="K15" s="78">
        <v>564</v>
      </c>
      <c r="L15" s="78">
        <v>565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T15" s="121"/>
      <c r="X15" s="78">
        <v>534</v>
      </c>
      <c r="Y15" s="78">
        <v>546</v>
      </c>
      <c r="Z15" s="78">
        <v>559</v>
      </c>
      <c r="AA15" s="78">
        <v>564</v>
      </c>
      <c r="AB15" s="78">
        <v>565</v>
      </c>
      <c r="AC15" s="78">
        <v>565</v>
      </c>
    </row>
    <row r="16" spans="1:33" s="78" customFormat="1">
      <c r="A16" s="79" t="s">
        <v>188</v>
      </c>
      <c r="B16" s="78">
        <v>164</v>
      </c>
      <c r="C16" s="78">
        <v>166</v>
      </c>
      <c r="D16" s="78">
        <v>166</v>
      </c>
      <c r="E16" s="78">
        <v>169</v>
      </c>
      <c r="F16" s="78">
        <v>169</v>
      </c>
      <c r="G16" s="78">
        <v>171</v>
      </c>
      <c r="H16" s="78">
        <v>171</v>
      </c>
      <c r="I16" s="78">
        <v>172</v>
      </c>
      <c r="J16" s="78">
        <v>172</v>
      </c>
      <c r="K16" s="78">
        <v>172</v>
      </c>
      <c r="L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T16" s="121"/>
      <c r="X16" s="78">
        <v>154</v>
      </c>
      <c r="Y16" s="78">
        <v>164</v>
      </c>
      <c r="Z16" s="78">
        <v>169</v>
      </c>
      <c r="AA16" s="78">
        <v>172</v>
      </c>
      <c r="AB16" s="78">
        <v>172</v>
      </c>
      <c r="AC16" s="78">
        <v>172</v>
      </c>
    </row>
    <row r="17" spans="1:29" s="78" customFormat="1">
      <c r="A17" s="79" t="s">
        <v>217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121"/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</row>
    <row r="18" spans="1:29" s="78" customFormat="1">
      <c r="A18" s="79" t="s">
        <v>180</v>
      </c>
      <c r="B18" s="78">
        <v>0</v>
      </c>
      <c r="C18" s="78">
        <v>3</v>
      </c>
      <c r="D18" s="78">
        <v>3</v>
      </c>
      <c r="E18" s="78">
        <v>4</v>
      </c>
      <c r="F18" s="78">
        <v>5</v>
      </c>
      <c r="G18" s="78">
        <v>6</v>
      </c>
      <c r="H18" s="78">
        <v>7</v>
      </c>
      <c r="I18" s="78">
        <v>11</v>
      </c>
      <c r="J18" s="78">
        <v>12</v>
      </c>
      <c r="K18" s="78">
        <v>14</v>
      </c>
      <c r="L18" s="78">
        <v>14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T18" s="121"/>
      <c r="X18" s="78">
        <v>0</v>
      </c>
      <c r="Y18" s="78">
        <v>0</v>
      </c>
      <c r="Z18" s="78">
        <v>4</v>
      </c>
      <c r="AA18" s="78">
        <v>11</v>
      </c>
      <c r="AB18" s="78">
        <v>15</v>
      </c>
      <c r="AC18" s="78">
        <v>17</v>
      </c>
    </row>
    <row r="19" spans="1:29" s="78" customFormat="1">
      <c r="A19" s="79" t="s">
        <v>86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1</v>
      </c>
      <c r="I19" s="78">
        <v>7</v>
      </c>
      <c r="J19" s="78">
        <v>8</v>
      </c>
      <c r="K19" s="78">
        <v>8</v>
      </c>
      <c r="L19" s="78">
        <v>8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T19" s="121"/>
      <c r="X19" s="78">
        <v>0</v>
      </c>
      <c r="Y19" s="78">
        <v>0</v>
      </c>
      <c r="Z19" s="78">
        <v>0</v>
      </c>
      <c r="AA19" s="78">
        <v>7</v>
      </c>
      <c r="AB19" s="78">
        <v>14</v>
      </c>
      <c r="AC19" s="78">
        <v>33</v>
      </c>
    </row>
    <row r="20" spans="1:29" s="78" customFormat="1">
      <c r="A20" s="79"/>
      <c r="T20" s="121"/>
    </row>
    <row r="21" spans="1:29" s="77" customFormat="1">
      <c r="A21" s="77" t="s">
        <v>211</v>
      </c>
      <c r="B21" s="77">
        <f t="shared" ref="B21:S21" si="21">SUM(B22:B28)</f>
        <v>421</v>
      </c>
      <c r="C21" s="77">
        <f t="shared" si="21"/>
        <v>360</v>
      </c>
      <c r="D21" s="77">
        <f t="shared" si="21"/>
        <v>251</v>
      </c>
      <c r="E21" s="77">
        <f t="shared" si="21"/>
        <v>368</v>
      </c>
      <c r="F21" s="77">
        <f t="shared" si="21"/>
        <v>359</v>
      </c>
      <c r="G21" s="77">
        <f t="shared" si="21"/>
        <v>363</v>
      </c>
      <c r="H21" s="77">
        <f t="shared" si="21"/>
        <v>345</v>
      </c>
      <c r="I21" s="77">
        <f t="shared" si="21"/>
        <v>338</v>
      </c>
      <c r="J21" s="77">
        <f t="shared" si="21"/>
        <v>318</v>
      </c>
      <c r="K21" s="77">
        <f t="shared" si="21"/>
        <v>314</v>
      </c>
      <c r="L21" s="77">
        <f t="shared" si="21"/>
        <v>307</v>
      </c>
      <c r="M21" s="77">
        <f t="shared" si="21"/>
        <v>281</v>
      </c>
      <c r="N21" s="77">
        <f t="shared" si="21"/>
        <v>272</v>
      </c>
      <c r="O21" s="77">
        <f t="shared" si="21"/>
        <v>306</v>
      </c>
      <c r="P21" s="77">
        <f t="shared" si="21"/>
        <v>313</v>
      </c>
      <c r="Q21" s="77">
        <f t="shared" si="21"/>
        <v>325</v>
      </c>
      <c r="R21" s="77">
        <f t="shared" si="21"/>
        <v>315</v>
      </c>
      <c r="S21" s="77">
        <f t="shared" si="21"/>
        <v>312</v>
      </c>
      <c r="T21" s="120"/>
      <c r="X21" s="77">
        <f t="shared" ref="X21:AC21" si="22">SUM(X22:X28)</f>
        <v>450</v>
      </c>
      <c r="Y21" s="77">
        <f t="shared" si="22"/>
        <v>435</v>
      </c>
      <c r="Z21" s="77">
        <f t="shared" si="22"/>
        <v>368</v>
      </c>
      <c r="AA21" s="77">
        <f t="shared" si="22"/>
        <v>338</v>
      </c>
      <c r="AB21" s="77">
        <f t="shared" si="22"/>
        <v>281</v>
      </c>
      <c r="AC21" s="77">
        <f t="shared" si="22"/>
        <v>325</v>
      </c>
    </row>
    <row r="22" spans="1:29" s="78" customFormat="1">
      <c r="A22" s="79" t="s">
        <v>201</v>
      </c>
      <c r="B22" s="78">
        <v>1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121"/>
      <c r="X22" s="78">
        <v>3</v>
      </c>
      <c r="Y22" s="78">
        <v>1</v>
      </c>
      <c r="Z22" s="78">
        <v>0</v>
      </c>
      <c r="AA22" s="78">
        <v>0</v>
      </c>
      <c r="AB22" s="78">
        <v>0</v>
      </c>
      <c r="AC22" s="78">
        <v>0</v>
      </c>
    </row>
    <row r="23" spans="1:29" s="78" customFormat="1">
      <c r="A23" s="79" t="s">
        <v>85</v>
      </c>
      <c r="B23" s="78">
        <v>92</v>
      </c>
      <c r="C23" s="78">
        <v>91</v>
      </c>
      <c r="D23" s="78">
        <v>103</v>
      </c>
      <c r="E23" s="78">
        <v>204</v>
      </c>
      <c r="F23" s="78">
        <v>196</v>
      </c>
      <c r="G23" s="78">
        <v>194</v>
      </c>
      <c r="H23" s="78">
        <v>181</v>
      </c>
      <c r="I23" s="78">
        <v>181</v>
      </c>
      <c r="J23" s="78">
        <v>163</v>
      </c>
      <c r="K23" s="78">
        <v>159</v>
      </c>
      <c r="L23" s="78">
        <v>153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T23" s="121"/>
      <c r="X23" s="78">
        <v>104</v>
      </c>
      <c r="Y23" s="78">
        <v>103</v>
      </c>
      <c r="Z23" s="78">
        <v>204</v>
      </c>
      <c r="AA23" s="78">
        <v>181</v>
      </c>
      <c r="AB23" s="78">
        <v>132</v>
      </c>
      <c r="AC23" s="78">
        <v>147</v>
      </c>
    </row>
    <row r="24" spans="1:29" s="78" customFormat="1">
      <c r="A24" s="79" t="s">
        <v>185</v>
      </c>
      <c r="B24" s="78">
        <v>43</v>
      </c>
      <c r="C24" s="78">
        <v>36</v>
      </c>
      <c r="D24" s="78">
        <v>10</v>
      </c>
      <c r="E24" s="78">
        <v>7</v>
      </c>
      <c r="F24" s="78">
        <v>7</v>
      </c>
      <c r="G24" s="78">
        <v>6</v>
      </c>
      <c r="H24" s="78">
        <v>3</v>
      </c>
      <c r="I24" s="78">
        <v>4</v>
      </c>
      <c r="J24" s="78">
        <v>4</v>
      </c>
      <c r="K24" s="78">
        <v>4</v>
      </c>
      <c r="L24" s="78">
        <v>3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T24" s="121"/>
      <c r="X24" s="78">
        <v>56</v>
      </c>
      <c r="Y24" s="78">
        <v>46</v>
      </c>
      <c r="Z24" s="78">
        <v>7</v>
      </c>
      <c r="AA24" s="78">
        <v>4</v>
      </c>
      <c r="AB24" s="78">
        <v>3</v>
      </c>
      <c r="AC24" s="78">
        <v>3</v>
      </c>
    </row>
    <row r="25" spans="1:29" s="78" customFormat="1">
      <c r="A25" s="79" t="s">
        <v>188</v>
      </c>
      <c r="B25" s="78">
        <v>5</v>
      </c>
      <c r="C25" s="78">
        <v>6</v>
      </c>
      <c r="D25" s="78">
        <v>6</v>
      </c>
      <c r="E25" s="78">
        <v>3</v>
      </c>
      <c r="F25" s="78">
        <v>3</v>
      </c>
      <c r="G25" s="78">
        <v>1</v>
      </c>
      <c r="H25" s="78">
        <v>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121"/>
      <c r="X25" s="78">
        <v>12</v>
      </c>
      <c r="Y25" s="78">
        <v>5</v>
      </c>
      <c r="Z25" s="78">
        <v>3</v>
      </c>
      <c r="AA25" s="78">
        <v>0</v>
      </c>
      <c r="AB25" s="78">
        <v>0</v>
      </c>
      <c r="AC25" s="78">
        <v>0</v>
      </c>
    </row>
    <row r="26" spans="1:29" s="78" customFormat="1">
      <c r="A26" s="79" t="s">
        <v>217</v>
      </c>
      <c r="B26" s="78">
        <v>100</v>
      </c>
      <c r="C26" s="78">
        <v>100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121"/>
      <c r="X26" s="78">
        <v>100</v>
      </c>
      <c r="Y26" s="78">
        <v>100</v>
      </c>
      <c r="Z26" s="78">
        <v>0</v>
      </c>
      <c r="AA26" s="78">
        <v>0</v>
      </c>
      <c r="AB26" s="78">
        <v>0</v>
      </c>
      <c r="AC26" s="78">
        <v>0</v>
      </c>
    </row>
    <row r="27" spans="1:29" s="78" customFormat="1">
      <c r="A27" s="79" t="s">
        <v>180</v>
      </c>
      <c r="B27" s="78">
        <v>74</v>
      </c>
      <c r="C27" s="78">
        <v>47</v>
      </c>
      <c r="D27" s="78">
        <v>59</v>
      </c>
      <c r="E27" s="78">
        <v>43</v>
      </c>
      <c r="F27" s="78">
        <v>41</v>
      </c>
      <c r="G27" s="78">
        <v>38</v>
      </c>
      <c r="H27" s="78">
        <v>37</v>
      </c>
      <c r="I27" s="78">
        <v>16</v>
      </c>
      <c r="J27" s="78">
        <v>15</v>
      </c>
      <c r="K27" s="78">
        <v>11</v>
      </c>
      <c r="L27" s="78">
        <v>8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T27" s="121"/>
      <c r="X27" s="78">
        <v>85</v>
      </c>
      <c r="Y27" s="78">
        <v>74</v>
      </c>
      <c r="Z27" s="78">
        <v>43</v>
      </c>
      <c r="AA27" s="78">
        <v>16</v>
      </c>
      <c r="AB27" s="78">
        <v>7</v>
      </c>
      <c r="AC27" s="78">
        <v>5</v>
      </c>
    </row>
    <row r="28" spans="1:29" s="78" customFormat="1">
      <c r="A28" s="79" t="s">
        <v>86</v>
      </c>
      <c r="B28" s="78">
        <v>106</v>
      </c>
      <c r="C28" s="78">
        <v>80</v>
      </c>
      <c r="D28" s="78">
        <v>73</v>
      </c>
      <c r="E28" s="78">
        <v>111</v>
      </c>
      <c r="F28" s="78">
        <v>112</v>
      </c>
      <c r="G28" s="78">
        <v>124</v>
      </c>
      <c r="H28" s="78">
        <v>123</v>
      </c>
      <c r="I28" s="78">
        <v>137</v>
      </c>
      <c r="J28" s="78">
        <v>136</v>
      </c>
      <c r="K28" s="78">
        <v>140</v>
      </c>
      <c r="L28" s="78">
        <v>143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T28" s="121">
        <f>S28+6</f>
        <v>169</v>
      </c>
      <c r="X28" s="78">
        <v>90</v>
      </c>
      <c r="Y28" s="78">
        <v>106</v>
      </c>
      <c r="Z28" s="78">
        <v>111</v>
      </c>
      <c r="AA28" s="78">
        <v>137</v>
      </c>
      <c r="AB28" s="78">
        <v>139</v>
      </c>
      <c r="AC28" s="78">
        <v>170</v>
      </c>
    </row>
    <row r="31" spans="1:29" s="2" customFormat="1" ht="12.75" customHeight="1">
      <c r="A31" s="2" t="s">
        <v>213</v>
      </c>
      <c r="B31" s="128" t="s">
        <v>186</v>
      </c>
      <c r="C31" s="128" t="s">
        <v>186</v>
      </c>
      <c r="D31" s="128" t="s">
        <v>186</v>
      </c>
      <c r="E31" s="128" t="s">
        <v>186</v>
      </c>
      <c r="F31" s="34">
        <f t="shared" ref="F31" si="23">F3/B3-1</f>
        <v>1.3623978201634968E-2</v>
      </c>
      <c r="G31" s="34">
        <f t="shared" ref="G31" si="24">G3/C3-1</f>
        <v>4.8834628190898899E-2</v>
      </c>
      <c r="H31" s="34">
        <f t="shared" ref="H31" si="25">H3/D3-1</f>
        <v>0.10597189695550346</v>
      </c>
      <c r="I31" s="34">
        <f t="shared" ref="I31:L31" si="26">I3/E3-1</f>
        <v>3.1754574811625469E-2</v>
      </c>
      <c r="J31" s="34">
        <f t="shared" si="26"/>
        <v>2.2580645161290214E-2</v>
      </c>
      <c r="K31" s="34">
        <f t="shared" si="26"/>
        <v>6.3492063492063266E-3</v>
      </c>
      <c r="L31" s="34">
        <f t="shared" si="26"/>
        <v>6.8819481206987554E-3</v>
      </c>
      <c r="M31" s="34">
        <f>M3/I3-1</f>
        <v>-6.7814293166406081E-3</v>
      </c>
      <c r="N31" s="34">
        <f t="shared" ref="N31" si="27">N3/J3-1</f>
        <v>1.051524710830698E-3</v>
      </c>
      <c r="O31" s="34">
        <f t="shared" ref="O31" si="28">O3/K3-1</f>
        <v>2.6288117770767672E-2</v>
      </c>
      <c r="P31" s="34">
        <f t="shared" ref="P31" si="29">P3/L3-1</f>
        <v>3.4700315457413256E-2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T31" s="122"/>
      <c r="Y31" s="34">
        <f t="shared" ref="Y31:Z31" si="30">Y3/X3-1</f>
        <v>4.9170954831332159E-2</v>
      </c>
      <c r="Z31" s="34">
        <f t="shared" si="30"/>
        <v>1.2534059945504161E-2</v>
      </c>
      <c r="AA31" s="34">
        <f>AA3/Z3-1</f>
        <v>3.1754574811625469E-2</v>
      </c>
      <c r="AB31" s="34">
        <f>AB3/AA3-1</f>
        <v>-6.7814293166406081E-3</v>
      </c>
      <c r="AC31" s="34">
        <f>AC3/AB3-1</f>
        <v>4.8319327731092487E-2</v>
      </c>
    </row>
    <row r="32" spans="1:29" s="81" customFormat="1" ht="12.75" customHeight="1">
      <c r="A32" s="85" t="s">
        <v>213</v>
      </c>
      <c r="B32" s="128" t="s">
        <v>186</v>
      </c>
      <c r="C32" s="129" t="s">
        <v>186</v>
      </c>
      <c r="D32" s="129" t="s">
        <v>186</v>
      </c>
      <c r="E32" s="129" t="s">
        <v>186</v>
      </c>
      <c r="F32" s="81">
        <f t="shared" ref="F32" si="31">F3-B3</f>
        <v>25</v>
      </c>
      <c r="G32" s="81">
        <f t="shared" ref="G32" si="32">G3-C3</f>
        <v>88</v>
      </c>
      <c r="H32" s="81">
        <f t="shared" ref="H32" si="33">H3-D3</f>
        <v>181</v>
      </c>
      <c r="I32" s="81">
        <f t="shared" ref="I32:L32" si="34">I3-E3</f>
        <v>59</v>
      </c>
      <c r="J32" s="81">
        <f t="shared" si="34"/>
        <v>42</v>
      </c>
      <c r="K32" s="81">
        <f t="shared" si="34"/>
        <v>12</v>
      </c>
      <c r="L32" s="81">
        <f t="shared" si="34"/>
        <v>13</v>
      </c>
      <c r="M32" s="81">
        <f>M3-I3</f>
        <v>-13</v>
      </c>
      <c r="N32" s="81">
        <f t="shared" ref="N32" si="35">N3-J3</f>
        <v>2</v>
      </c>
      <c r="O32" s="81">
        <f t="shared" ref="O32" si="36">O3-K3</f>
        <v>50</v>
      </c>
      <c r="P32" s="81">
        <f t="shared" ref="P32" si="37">P3-L3</f>
        <v>66</v>
      </c>
      <c r="Q32" s="81">
        <f>Q3-M3</f>
        <v>92</v>
      </c>
      <c r="R32" s="81">
        <f>R3-N3</f>
        <v>88</v>
      </c>
      <c r="S32" s="81">
        <f>S3-O3</f>
        <v>48</v>
      </c>
      <c r="T32" s="116"/>
      <c r="Y32" s="81">
        <f t="shared" ref="Y32:Z32" si="38">Y3-X3</f>
        <v>86</v>
      </c>
      <c r="Z32" s="81">
        <f t="shared" si="38"/>
        <v>23</v>
      </c>
      <c r="AA32" s="81">
        <f>AA3-Z3</f>
        <v>59</v>
      </c>
      <c r="AB32" s="81">
        <f>AB3-AA3</f>
        <v>-13</v>
      </c>
      <c r="AC32" s="81">
        <f>AC3-AB3</f>
        <v>92</v>
      </c>
    </row>
    <row r="33" spans="1:29" ht="12.75" customHeight="1">
      <c r="A33" s="3" t="s">
        <v>214</v>
      </c>
      <c r="B33" s="128" t="s">
        <v>186</v>
      </c>
      <c r="C33" s="25">
        <f t="shared" ref="C33" si="39">C3/B3-1</f>
        <v>-1.7983651226158082E-2</v>
      </c>
      <c r="D33" s="25">
        <f t="shared" ref="D33" si="40">D3/C3-1</f>
        <v>-5.2164261931187617E-2</v>
      </c>
      <c r="E33" s="25">
        <f t="shared" ref="E33" si="41">E3/D3-1</f>
        <v>8.7822014051522235E-2</v>
      </c>
      <c r="F33" s="25">
        <f t="shared" ref="F33" si="42">F3/E3-1</f>
        <v>1.0764262648008671E-3</v>
      </c>
      <c r="G33" s="25">
        <f t="shared" ref="G33" si="43">G3/F3-1</f>
        <v>1.6129032258064502E-2</v>
      </c>
      <c r="H33" s="25">
        <f t="shared" ref="H33" si="44">H3/G3-1</f>
        <v>-5.2910052910049021E-4</v>
      </c>
      <c r="I33" s="25">
        <f t="shared" ref="I33" si="45">I3/H3-1</f>
        <v>1.4822657490735747E-2</v>
      </c>
      <c r="J33" s="25">
        <f t="shared" ref="J33" si="46">J3/I3-1</f>
        <v>-7.8247261345852914E-3</v>
      </c>
      <c r="K33" s="25">
        <f t="shared" ref="K33" si="47">K3/J3-1</f>
        <v>0</v>
      </c>
      <c r="L33" s="25">
        <f t="shared" ref="L33" si="48">L3/K3-1</f>
        <v>0</v>
      </c>
      <c r="M33" s="25">
        <f t="shared" ref="M33" si="49">M3/L3-1</f>
        <v>1.051524710830698E-3</v>
      </c>
      <c r="N33" s="25">
        <f t="shared" ref="N33" si="50">N3/M3-1</f>
        <v>0</v>
      </c>
      <c r="O33" s="25">
        <f t="shared" ref="O33" si="51">O3/N3-1</f>
        <v>2.5210084033613356E-2</v>
      </c>
      <c r="P33" s="25">
        <f t="shared" ref="N33:S33" si="52">P3/O3-1</f>
        <v>8.1967213114753079E-3</v>
      </c>
      <c r="Q33" s="25">
        <f t="shared" si="52"/>
        <v>1.4227642276422703E-2</v>
      </c>
      <c r="R33" s="25">
        <f t="shared" si="52"/>
        <v>-2.0040080160320661E-3</v>
      </c>
      <c r="S33" s="25">
        <f t="shared" si="52"/>
        <v>4.0160642570281624E-3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</row>
    <row r="34" spans="1:29" s="82" customFormat="1" ht="12.75" customHeight="1">
      <c r="A34" s="86" t="s">
        <v>214</v>
      </c>
      <c r="B34" s="128" t="s">
        <v>186</v>
      </c>
      <c r="C34" s="81">
        <f t="shared" ref="C34" si="53">C3-B3</f>
        <v>-33</v>
      </c>
      <c r="D34" s="81">
        <f t="shared" ref="D34" si="54">D3-C3</f>
        <v>-94</v>
      </c>
      <c r="E34" s="81">
        <f t="shared" ref="E34" si="55">E3-D3</f>
        <v>150</v>
      </c>
      <c r="F34" s="81">
        <f t="shared" ref="F34" si="56">F3-E3</f>
        <v>2</v>
      </c>
      <c r="G34" s="81">
        <f t="shared" ref="G34" si="57">G3-F3</f>
        <v>30</v>
      </c>
      <c r="H34" s="81">
        <f t="shared" ref="H34" si="58">H3-G3</f>
        <v>-1</v>
      </c>
      <c r="I34" s="81">
        <f t="shared" ref="I34" si="59">I3-H3</f>
        <v>28</v>
      </c>
      <c r="J34" s="81">
        <f t="shared" ref="J34" si="60">J3-I3</f>
        <v>-15</v>
      </c>
      <c r="K34" s="81">
        <f t="shared" ref="K34" si="61">K3-J3</f>
        <v>0</v>
      </c>
      <c r="L34" s="81">
        <f t="shared" ref="L34" si="62">L3-K3</f>
        <v>0</v>
      </c>
      <c r="M34" s="81">
        <f t="shared" ref="M34" si="63">M3-L3</f>
        <v>2</v>
      </c>
      <c r="N34" s="81">
        <f t="shared" ref="N34" si="64">N3-M3</f>
        <v>0</v>
      </c>
      <c r="O34" s="81">
        <f t="shared" ref="O34" si="65">O3-N3</f>
        <v>48</v>
      </c>
      <c r="P34" s="81">
        <f t="shared" ref="N34:S34" si="66">P3-O3</f>
        <v>16</v>
      </c>
      <c r="Q34" s="81">
        <f t="shared" si="66"/>
        <v>28</v>
      </c>
      <c r="R34" s="81">
        <f t="shared" si="66"/>
        <v>-4</v>
      </c>
      <c r="S34" s="81">
        <f t="shared" si="66"/>
        <v>8</v>
      </c>
      <c r="T34" s="117"/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</row>
    <row r="35" spans="1:29" ht="12.75" customHeight="1">
      <c r="AC35" s="25"/>
    </row>
    <row r="36" spans="1:29" s="2" customFormat="1" ht="12.75" customHeight="1">
      <c r="A36" s="2" t="s">
        <v>202</v>
      </c>
      <c r="B36" s="128" t="s">
        <v>186</v>
      </c>
      <c r="C36" s="128" t="s">
        <v>186</v>
      </c>
      <c r="D36" s="128" t="s">
        <v>186</v>
      </c>
      <c r="E36" s="128" t="s">
        <v>186</v>
      </c>
      <c r="F36" s="34">
        <f t="shared" ref="F36" si="67">F12/B12-1</f>
        <v>6.1527581329561487E-2</v>
      </c>
      <c r="G36" s="34">
        <f t="shared" ref="G36" si="68">G12/C12-1</f>
        <v>5.8945908460471541E-2</v>
      </c>
      <c r="H36" s="34">
        <f t="shared" ref="H36" si="69">H12/D12-1</f>
        <v>5.9711736444749475E-2</v>
      </c>
      <c r="I36" s="34">
        <f t="shared" ref="I36:L36" si="70">I12/E12-1</f>
        <v>5.9731543624160999E-2</v>
      </c>
      <c r="J36" s="34">
        <f t="shared" si="70"/>
        <v>5.5296469020652994E-2</v>
      </c>
      <c r="K36" s="34">
        <f t="shared" si="70"/>
        <v>3.9947609692206898E-2</v>
      </c>
      <c r="L36" s="34">
        <f t="shared" si="70"/>
        <v>3.303108808290145E-2</v>
      </c>
      <c r="M36" s="34">
        <f>M12/I12-1</f>
        <v>2.7865737808739688E-2</v>
      </c>
      <c r="N36" s="34">
        <f t="shared" ref="N36" si="71">N12/J12-1</f>
        <v>3.0303030303030276E-2</v>
      </c>
      <c r="O36" s="34">
        <f t="shared" ref="O36" si="72">O12/K12-1</f>
        <v>3.6523929471032668E-2</v>
      </c>
      <c r="P36" s="34">
        <f t="shared" ref="P36" si="73">P12/L12-1</f>
        <v>3.7617554858934144E-2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T36" s="122"/>
      <c r="Y36" s="34">
        <f t="shared" ref="Y36:Z36" si="74">Y12/X12-1</f>
        <v>7.7752117013087041E-2</v>
      </c>
      <c r="Z36" s="34">
        <f t="shared" si="74"/>
        <v>6.4285714285714279E-2</v>
      </c>
      <c r="AA36" s="34">
        <f>AA12/Z12-1</f>
        <v>5.9731543624160999E-2</v>
      </c>
      <c r="AB36" s="34">
        <f>AB12/AA12-1</f>
        <v>2.7865737808739688E-2</v>
      </c>
      <c r="AC36" s="34">
        <f>AC12/AB12-1</f>
        <v>2.9574861367837268E-2</v>
      </c>
    </row>
    <row r="37" spans="1:29" s="81" customFormat="1" ht="12.75" customHeight="1">
      <c r="A37" s="85" t="s">
        <v>202</v>
      </c>
      <c r="B37" s="128" t="s">
        <v>186</v>
      </c>
      <c r="C37" s="129" t="s">
        <v>186</v>
      </c>
      <c r="D37" s="129" t="s">
        <v>186</v>
      </c>
      <c r="E37" s="129" t="s">
        <v>186</v>
      </c>
      <c r="F37" s="81">
        <f t="shared" ref="F37" si="75">F12-B12</f>
        <v>87</v>
      </c>
      <c r="G37" s="81">
        <f t="shared" ref="G37" si="76">G12-C12</f>
        <v>85</v>
      </c>
      <c r="H37" s="81">
        <f t="shared" ref="H37" si="77">H12-D12</f>
        <v>87</v>
      </c>
      <c r="I37" s="81">
        <f t="shared" ref="I37:L37" si="78">I12-E12</f>
        <v>89</v>
      </c>
      <c r="J37" s="81">
        <f t="shared" si="78"/>
        <v>83</v>
      </c>
      <c r="K37" s="81">
        <f t="shared" si="78"/>
        <v>61</v>
      </c>
      <c r="L37" s="81">
        <f t="shared" si="78"/>
        <v>51</v>
      </c>
      <c r="M37" s="81">
        <f>M12-I12</f>
        <v>44</v>
      </c>
      <c r="N37" s="81">
        <f t="shared" ref="N37" si="79">N12-J12</f>
        <v>48</v>
      </c>
      <c r="O37" s="81">
        <f t="shared" ref="O37" si="80">O12-K12</f>
        <v>58</v>
      </c>
      <c r="P37" s="81">
        <f t="shared" ref="P37" si="81">P12-L12</f>
        <v>60</v>
      </c>
      <c r="Q37" s="81">
        <f>Q12-M12</f>
        <v>48</v>
      </c>
      <c r="R37" s="81">
        <f>R12-N12</f>
        <v>45</v>
      </c>
      <c r="S37" s="81">
        <f>S12-O12</f>
        <v>42</v>
      </c>
      <c r="T37" s="116"/>
      <c r="Y37" s="81">
        <f t="shared" ref="Y37:Z37" si="82">Y12-X12</f>
        <v>101</v>
      </c>
      <c r="Z37" s="81">
        <f t="shared" si="82"/>
        <v>90</v>
      </c>
      <c r="AA37" s="81">
        <f>AA12-Z12</f>
        <v>89</v>
      </c>
      <c r="AB37" s="81">
        <f>AB12-AA12</f>
        <v>44</v>
      </c>
      <c r="AC37" s="81">
        <f>AC12-AB12</f>
        <v>48</v>
      </c>
    </row>
    <row r="38" spans="1:29" ht="12.75" customHeight="1">
      <c r="A38" s="3" t="s">
        <v>203</v>
      </c>
      <c r="B38" s="128" t="s">
        <v>186</v>
      </c>
      <c r="C38" s="25">
        <f t="shared" ref="C38" si="83">C12/B12-1</f>
        <v>1.980198019801982E-2</v>
      </c>
      <c r="D38" s="25">
        <f t="shared" ref="D38" si="84">D12/C12-1</f>
        <v>1.0402219140083213E-2</v>
      </c>
      <c r="E38" s="25">
        <f t="shared" ref="E38" si="85">E12/D12-1</f>
        <v>2.2649279341111939E-2</v>
      </c>
      <c r="F38" s="25">
        <f t="shared" ref="F38" si="86">F12/E12-1</f>
        <v>7.382550335570448E-3</v>
      </c>
      <c r="G38" s="25">
        <f t="shared" ref="G38" si="87">G12/F12-1</f>
        <v>1.7321785476348994E-2</v>
      </c>
      <c r="H38" s="25">
        <f t="shared" ref="H38" si="88">H12/G12-1</f>
        <v>1.1132940406024971E-2</v>
      </c>
      <c r="I38" s="25">
        <f t="shared" ref="I38" si="89">I12/H12-1</f>
        <v>2.26683937823835E-2</v>
      </c>
      <c r="J38" s="25">
        <f t="shared" ref="J38" si="90">J12/I12-1</f>
        <v>3.1665611146294292E-3</v>
      </c>
      <c r="K38" s="25">
        <f t="shared" ref="K38" si="91">K12/J12-1</f>
        <v>2.525252525252597E-3</v>
      </c>
      <c r="L38" s="25">
        <f t="shared" ref="L38" si="92">L12/K12-1</f>
        <v>4.4080604534004753E-3</v>
      </c>
      <c r="M38" s="25">
        <f t="shared" ref="M38" si="93">M12/L12-1</f>
        <v>1.7554858934169193E-2</v>
      </c>
      <c r="N38" s="25">
        <f t="shared" ref="N38" si="94">N12/M12-1</f>
        <v>5.5452865064695711E-3</v>
      </c>
      <c r="O38" s="25">
        <f t="shared" ref="O38" si="95">O12/N12-1</f>
        <v>8.5784313725489891E-3</v>
      </c>
      <c r="P38" s="25">
        <f t="shared" ref="N38:S38" si="96">P12/O12-1</f>
        <v>5.4678007290400732E-3</v>
      </c>
      <c r="Q38" s="25">
        <f t="shared" si="96"/>
        <v>9.6676737160121817E-3</v>
      </c>
      <c r="R38" s="25">
        <f t="shared" si="96"/>
        <v>3.5906642728904536E-3</v>
      </c>
      <c r="S38" s="25">
        <f t="shared" si="96"/>
        <v>6.5593321407275695E-3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</row>
    <row r="39" spans="1:29" s="83" customFormat="1" ht="12.75" customHeight="1">
      <c r="A39" s="87" t="s">
        <v>203</v>
      </c>
      <c r="B39" s="128" t="s">
        <v>186</v>
      </c>
      <c r="C39" s="81">
        <f t="shared" ref="C39" si="97">C12-B12</f>
        <v>28</v>
      </c>
      <c r="D39" s="81">
        <f t="shared" ref="D39" si="98">D12-C12</f>
        <v>15</v>
      </c>
      <c r="E39" s="81">
        <f t="shared" ref="E39" si="99">E12-D12</f>
        <v>33</v>
      </c>
      <c r="F39" s="81">
        <f t="shared" ref="F39" si="100">F12-E12</f>
        <v>11</v>
      </c>
      <c r="G39" s="81">
        <f t="shared" ref="G39" si="101">G12-F12</f>
        <v>26</v>
      </c>
      <c r="H39" s="81">
        <f t="shared" ref="H39" si="102">H12-G12</f>
        <v>17</v>
      </c>
      <c r="I39" s="81">
        <f t="shared" ref="I39" si="103">I12-H12</f>
        <v>35</v>
      </c>
      <c r="J39" s="81">
        <f t="shared" ref="J39" si="104">J12-I12</f>
        <v>5</v>
      </c>
      <c r="K39" s="81">
        <f t="shared" ref="K39" si="105">K12-J12</f>
        <v>4</v>
      </c>
      <c r="L39" s="81">
        <f t="shared" ref="L39" si="106">L12-K12</f>
        <v>7</v>
      </c>
      <c r="M39" s="81">
        <f t="shared" ref="M39" si="107">M12-L12</f>
        <v>28</v>
      </c>
      <c r="N39" s="81">
        <f t="shared" ref="N39" si="108">N12-M12</f>
        <v>9</v>
      </c>
      <c r="O39" s="81">
        <f t="shared" ref="O39" si="109">O12-N12</f>
        <v>14</v>
      </c>
      <c r="P39" s="81">
        <f t="shared" ref="N39:S39" si="110">P12-O12</f>
        <v>9</v>
      </c>
      <c r="Q39" s="81">
        <f t="shared" si="110"/>
        <v>16</v>
      </c>
      <c r="R39" s="81">
        <f t="shared" si="110"/>
        <v>6</v>
      </c>
      <c r="S39" s="81">
        <f t="shared" si="110"/>
        <v>11</v>
      </c>
      <c r="T39" s="117"/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</row>
    <row r="40" spans="1:29" ht="12.75" customHeight="1">
      <c r="AC40" s="25"/>
    </row>
    <row r="41" spans="1:29" s="2" customFormat="1" ht="12.75" customHeight="1">
      <c r="A41" s="2" t="s">
        <v>215</v>
      </c>
      <c r="B41" s="128" t="s">
        <v>186</v>
      </c>
      <c r="C41" s="128" t="s">
        <v>186</v>
      </c>
      <c r="D41" s="128" t="s">
        <v>186</v>
      </c>
      <c r="E41" s="128" t="s">
        <v>186</v>
      </c>
      <c r="F41" s="34">
        <f t="shared" ref="F41" si="111">F21/B21-1</f>
        <v>-0.14726840855106893</v>
      </c>
      <c r="G41" s="34">
        <f t="shared" ref="G41" si="112">G21/C21-1</f>
        <v>8.3333333333333037E-3</v>
      </c>
      <c r="H41" s="34">
        <f t="shared" ref="H41" si="113">H21/D21-1</f>
        <v>0.3745019920318724</v>
      </c>
      <c r="I41" s="34">
        <f t="shared" ref="I41" si="114">I21/E21-1</f>
        <v>-8.1521739130434812E-2</v>
      </c>
      <c r="J41" s="34">
        <f t="shared" ref="J41" si="115">J21/F21-1</f>
        <v>-0.11420612813370479</v>
      </c>
      <c r="K41" s="34">
        <f t="shared" ref="K41" si="116">K21/G21-1</f>
        <v>-0.13498622589531684</v>
      </c>
      <c r="L41" s="34">
        <f t="shared" ref="L41" si="117">L21/H21-1</f>
        <v>-0.11014492753623184</v>
      </c>
      <c r="M41" s="34">
        <f t="shared" ref="M41" si="118">M21/I21-1</f>
        <v>-0.16863905325443784</v>
      </c>
      <c r="N41" s="34">
        <f t="shared" ref="N41" si="119">N21/J21-1</f>
        <v>-0.14465408805031443</v>
      </c>
      <c r="O41" s="34">
        <f t="shared" ref="O41" si="120">O21/K21-1</f>
        <v>-2.5477707006369421E-2</v>
      </c>
      <c r="P41" s="34">
        <f t="shared" ref="P41" si="121">P21/L21-1</f>
        <v>1.9543973941368087E-2</v>
      </c>
      <c r="Q41" s="34">
        <f t="shared" ref="Q41" si="122">Q21/M21-1</f>
        <v>0.15658362989323837</v>
      </c>
      <c r="R41" s="34">
        <f>R21/N21-1</f>
        <v>0.15808823529411775</v>
      </c>
      <c r="S41" s="34">
        <f t="shared" ref="S41" si="123">S21/O21-1</f>
        <v>1.9607843137254832E-2</v>
      </c>
      <c r="T41" s="122"/>
      <c r="Y41" s="34">
        <f t="shared" ref="Y41" si="124">Y21/X21-1</f>
        <v>-3.3333333333333326E-2</v>
      </c>
      <c r="Z41" s="34">
        <f t="shared" ref="Z41" si="125">Z21/Y21-1</f>
        <v>-0.15402298850574714</v>
      </c>
      <c r="AA41" s="34">
        <f t="shared" ref="AA41" si="126">AA21/Z21-1</f>
        <v>-8.1521739130434812E-2</v>
      </c>
      <c r="AB41" s="34">
        <f>AB21/AA21-1</f>
        <v>-0.16863905325443784</v>
      </c>
      <c r="AC41" s="34">
        <f>AC21/AB21-1</f>
        <v>0.15658362989323837</v>
      </c>
    </row>
    <row r="42" spans="1:29" s="84" customFormat="1" ht="12.75" customHeight="1">
      <c r="A42" s="88" t="s">
        <v>215</v>
      </c>
      <c r="B42" s="128" t="s">
        <v>186</v>
      </c>
      <c r="C42" s="129" t="s">
        <v>186</v>
      </c>
      <c r="D42" s="129" t="s">
        <v>186</v>
      </c>
      <c r="E42" s="129" t="s">
        <v>186</v>
      </c>
      <c r="F42" s="84">
        <f t="shared" ref="F42" si="127">F21-B21</f>
        <v>-62</v>
      </c>
      <c r="G42" s="84">
        <f t="shared" ref="G42" si="128">G21-C21</f>
        <v>3</v>
      </c>
      <c r="H42" s="84">
        <f t="shared" ref="H42" si="129">H21-D21</f>
        <v>94</v>
      </c>
      <c r="I42" s="84">
        <f t="shared" ref="I42:L42" si="130">I21-E21</f>
        <v>-30</v>
      </c>
      <c r="J42" s="84">
        <f t="shared" si="130"/>
        <v>-41</v>
      </c>
      <c r="K42" s="84">
        <f t="shared" si="130"/>
        <v>-49</v>
      </c>
      <c r="L42" s="84">
        <f t="shared" si="130"/>
        <v>-38</v>
      </c>
      <c r="M42" s="84">
        <f>M21-I21</f>
        <v>-57</v>
      </c>
      <c r="N42" s="84">
        <f t="shared" ref="N42" si="131">N21-J21</f>
        <v>-46</v>
      </c>
      <c r="O42" s="84">
        <f t="shared" ref="O42" si="132">O21-K21</f>
        <v>-8</v>
      </c>
      <c r="P42" s="84">
        <f t="shared" ref="P42" si="133">P21-L21</f>
        <v>6</v>
      </c>
      <c r="Q42" s="84">
        <f t="shared" ref="Q42:R42" si="134">Q21-M21</f>
        <v>44</v>
      </c>
      <c r="R42" s="84">
        <f t="shared" si="134"/>
        <v>43</v>
      </c>
      <c r="S42" s="84">
        <f>S21-O21</f>
        <v>6</v>
      </c>
      <c r="T42" s="118"/>
      <c r="Y42" s="84">
        <f t="shared" ref="Y42" si="135">Y21-X21</f>
        <v>-15</v>
      </c>
      <c r="Z42" s="84">
        <f t="shared" ref="Z42" si="136">Z21-Y21</f>
        <v>-67</v>
      </c>
      <c r="AA42" s="84">
        <f t="shared" ref="AA42:AB42" si="137">AA21-Z21</f>
        <v>-30</v>
      </c>
      <c r="AB42" s="84">
        <f t="shared" si="137"/>
        <v>-57</v>
      </c>
      <c r="AC42" s="84">
        <f>AC21-AB21</f>
        <v>44</v>
      </c>
    </row>
    <row r="43" spans="1:29" ht="12.75" customHeight="1">
      <c r="A43" s="3" t="s">
        <v>216</v>
      </c>
      <c r="B43" s="128" t="s">
        <v>186</v>
      </c>
      <c r="C43" s="25">
        <f t="shared" ref="C43" si="138">C21/B21-1</f>
        <v>-0.14489311163895491</v>
      </c>
      <c r="D43" s="25">
        <f t="shared" ref="D43" si="139">D21/C21-1</f>
        <v>-0.30277777777777781</v>
      </c>
      <c r="E43" s="25">
        <f t="shared" ref="E43" si="140">E21/D21-1</f>
        <v>0.46613545816733071</v>
      </c>
      <c r="F43" s="25">
        <f t="shared" ref="F43" si="141">F21/E21-1</f>
        <v>-2.4456521739130488E-2</v>
      </c>
      <c r="G43" s="25">
        <f t="shared" ref="G43" si="142">G21/F21-1</f>
        <v>1.1142061281337101E-2</v>
      </c>
      <c r="H43" s="25">
        <f t="shared" ref="H43" si="143">H21/G21-1</f>
        <v>-4.9586776859504078E-2</v>
      </c>
      <c r="I43" s="25">
        <f t="shared" ref="I43" si="144">I21/H21-1</f>
        <v>-2.0289855072463725E-2</v>
      </c>
      <c r="J43" s="25">
        <f t="shared" ref="J43" si="145">J21/I21-1</f>
        <v>-5.9171597633136064E-2</v>
      </c>
      <c r="K43" s="25">
        <f t="shared" ref="K43" si="146">K21/J21-1</f>
        <v>-1.2578616352201255E-2</v>
      </c>
      <c r="L43" s="25">
        <f t="shared" ref="L43" si="147">L21/K21-1</f>
        <v>-2.2292993630573243E-2</v>
      </c>
      <c r="M43" s="25">
        <f t="shared" ref="M43" si="148">M21/L21-1</f>
        <v>-8.4690553745928376E-2</v>
      </c>
      <c r="N43" s="25">
        <f t="shared" ref="N43" si="149">N21/M21-1</f>
        <v>-3.2028469750889688E-2</v>
      </c>
      <c r="O43" s="25">
        <f t="shared" ref="O43" si="150">O21/N21-1</f>
        <v>0.125</v>
      </c>
      <c r="P43" s="25">
        <f t="shared" ref="N43:P43" si="151">P21/O21-1</f>
        <v>2.2875816993463971E-2</v>
      </c>
      <c r="Q43" s="25">
        <f t="shared" ref="Q43" si="152">Q21/P21-1</f>
        <v>3.833865814696491E-2</v>
      </c>
      <c r="R43" s="25">
        <f>R21/Q21-1</f>
        <v>-3.0769230769230771E-2</v>
      </c>
      <c r="S43" s="25">
        <f t="shared" ref="S43" si="153">S21/R21-1</f>
        <v>-9.52380952380949E-3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</row>
    <row r="44" spans="1:29" s="83" customFormat="1" ht="12.75" customHeight="1">
      <c r="A44" s="87" t="s">
        <v>216</v>
      </c>
      <c r="B44" s="128" t="s">
        <v>186</v>
      </c>
      <c r="C44" s="81">
        <f t="shared" ref="C44" si="154">C21-B21</f>
        <v>-61</v>
      </c>
      <c r="D44" s="81">
        <f t="shared" ref="D44" si="155">D21-C21</f>
        <v>-109</v>
      </c>
      <c r="E44" s="81">
        <f t="shared" ref="E44" si="156">E21-D21</f>
        <v>117</v>
      </c>
      <c r="F44" s="81">
        <f t="shared" ref="F44" si="157">F21-E21</f>
        <v>-9</v>
      </c>
      <c r="G44" s="81">
        <f t="shared" ref="G44" si="158">G21-F21</f>
        <v>4</v>
      </c>
      <c r="H44" s="81">
        <f t="shared" ref="H44" si="159">H21-G21</f>
        <v>-18</v>
      </c>
      <c r="I44" s="81">
        <f t="shared" ref="I44" si="160">I21-H21</f>
        <v>-7</v>
      </c>
      <c r="J44" s="81">
        <f t="shared" ref="J44" si="161">J21-I21</f>
        <v>-20</v>
      </c>
      <c r="K44" s="81">
        <f t="shared" ref="K44" si="162">K21-J21</f>
        <v>-4</v>
      </c>
      <c r="L44" s="81">
        <f t="shared" ref="L44" si="163">L21-K21</f>
        <v>-7</v>
      </c>
      <c r="M44" s="81">
        <f t="shared" ref="M44" si="164">M21-L21</f>
        <v>-26</v>
      </c>
      <c r="N44" s="81">
        <f t="shared" ref="N44" si="165">N21-M21</f>
        <v>-9</v>
      </c>
      <c r="O44" s="81">
        <f t="shared" ref="O44" si="166">O21-N21</f>
        <v>34</v>
      </c>
      <c r="P44" s="81">
        <f t="shared" ref="N44:R44" si="167">P21-O21</f>
        <v>7</v>
      </c>
      <c r="Q44" s="81">
        <f t="shared" si="167"/>
        <v>12</v>
      </c>
      <c r="R44" s="81">
        <f t="shared" si="167"/>
        <v>-10</v>
      </c>
      <c r="S44" s="81">
        <f>S21-R21</f>
        <v>-3</v>
      </c>
      <c r="T44" s="117"/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</row>
    <row r="47" spans="1:29" ht="12.75" customHeight="1">
      <c r="N47" s="76"/>
    </row>
    <row r="49" spans="14:14" ht="12.75" customHeight="1">
      <c r="N49" s="75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C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B1" r:id="rId9" display="https://api.mziq.com/mzfilemanager/v2/d/12a56b3a-7b37-4dba-b80a-f3358bf66b71/631b88c4-9ae6-429c-98d6-230db8273d60?origin=1" xr:uid="{D9538A1F-7DBB-FA44-9BE7-595A80C2AFB9}"/>
    <hyperlink ref="AA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Z1" r:id="rId13" display="https://api.mziq.com/mzfilemanager/v2/d/12a56b3a-7b37-4dba-b80a-f3358bf66b71/38d6b5b1-73e3-4d7d-aca3-84a2d5bbf813?origin=1" xr:uid="{6F460F9A-C5E5-A44E-8E60-30FD06C106C2}"/>
    <hyperlink ref="Y1" r:id="rId14" display="https://api.mziq.com/mzfilemanager/v2/d/12a56b3a-7b37-4dba-b80a-f3358bf66b71/ed568644-a6d5-4205-a73d-0b3221ad8c90?origin=1" xr:uid="{753E2A88-CB41-C94C-B023-B46ED8394A35}"/>
    <hyperlink ref="X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</hyperlinks>
  <pageMargins left="0.7" right="0.7" top="0.75" bottom="0.75" header="0.3" footer="0.3"/>
  <pageSetup paperSize="256" orientation="portrait" horizontalDpi="203" verticalDpi="203" r:id="rId25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2022-10-16T18:46:59Z</dcterms:modified>
</cp:coreProperties>
</file>