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8FCA808D-C43F-844C-BB67-2AB3C43BBBB0}" xr6:coauthVersionLast="47" xr6:coauthVersionMax="47" xr10:uidLastSave="{00000000-0000-0000-0000-000000000000}"/>
  <bookViews>
    <workbookView xWindow="0" yWindow="500" windowWidth="33600" windowHeight="18900" activeTab="1" xr2:uid="{034066B2-28C3-4551-8F6C-62966FA785BB}"/>
  </bookViews>
  <sheets>
    <sheet name="Screener" sheetId="2" r:id="rId1"/>
    <sheet name="Main" sheetId="1" r:id="rId2"/>
    <sheet name="Private Equity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1" l="1"/>
  <c r="K6" i="1"/>
  <c r="Q6" i="1"/>
  <c r="P6" i="1"/>
  <c r="O6" i="1"/>
  <c r="N6" i="1"/>
  <c r="S6" i="1"/>
  <c r="T6" i="1"/>
  <c r="U6" i="1"/>
  <c r="F6" i="1"/>
  <c r="Q5" i="1" l="1"/>
  <c r="P5" i="1"/>
  <c r="O5" i="1"/>
  <c r="N5" i="1"/>
  <c r="J21" i="1" l="1"/>
  <c r="I21" i="1"/>
  <c r="H21" i="1"/>
  <c r="G21" i="1"/>
  <c r="F21" i="1"/>
  <c r="T21" i="1"/>
  <c r="U21" i="1"/>
  <c r="S21" i="1"/>
  <c r="Q21" i="1"/>
  <c r="P21" i="1"/>
  <c r="O21" i="1"/>
  <c r="N21" i="1"/>
  <c r="L21" i="1"/>
  <c r="K21" i="1"/>
  <c r="U14" i="1" l="1"/>
  <c r="U12" i="1"/>
  <c r="S12" i="1"/>
  <c r="T12" i="1"/>
  <c r="U5" i="1" l="1"/>
  <c r="S5" i="1"/>
  <c r="T5" i="1"/>
  <c r="L5" i="1" l="1"/>
  <c r="J5" i="1"/>
  <c r="I5" i="1"/>
  <c r="H5" i="1"/>
  <c r="G5" i="1"/>
  <c r="F5" i="1"/>
  <c r="K5" i="1"/>
  <c r="T8" i="1" l="1"/>
  <c r="U8" i="1"/>
  <c r="S8" i="1"/>
  <c r="Q8" i="1"/>
  <c r="P8" i="1"/>
  <c r="O8" i="1"/>
  <c r="N8" i="1"/>
  <c r="J8" i="1"/>
  <c r="I8" i="1"/>
  <c r="G8" i="1"/>
  <c r="H8" i="1"/>
  <c r="F8" i="1"/>
  <c r="G30" i="1"/>
  <c r="G29" i="1"/>
  <c r="L8" i="1"/>
  <c r="K8" i="1"/>
  <c r="I6" i="1"/>
  <c r="H6" i="1" l="1"/>
  <c r="G6" i="1"/>
  <c r="J6" i="1"/>
</calcChain>
</file>

<file path=xl/sharedStrings.xml><?xml version="1.0" encoding="utf-8"?>
<sst xmlns="http://schemas.openxmlformats.org/spreadsheetml/2006/main" count="110" uniqueCount="82">
  <si>
    <t>Ticker</t>
  </si>
  <si>
    <t>Company Name</t>
  </si>
  <si>
    <t>Currency</t>
  </si>
  <si>
    <t>Market</t>
  </si>
  <si>
    <t>Price</t>
  </si>
  <si>
    <t>S/O</t>
  </si>
  <si>
    <t>MCAP</t>
  </si>
  <si>
    <t>Net Cash</t>
  </si>
  <si>
    <t>EV</t>
  </si>
  <si>
    <t>£SGE</t>
  </si>
  <si>
    <t>IPO</t>
  </si>
  <si>
    <t>HQ</t>
  </si>
  <si>
    <t>Founded</t>
  </si>
  <si>
    <t>Notes</t>
  </si>
  <si>
    <t>$TWLO</t>
  </si>
  <si>
    <t>Business Software</t>
  </si>
  <si>
    <t>£</t>
  </si>
  <si>
    <t>$</t>
  </si>
  <si>
    <t>GM %</t>
  </si>
  <si>
    <t>OM %</t>
  </si>
  <si>
    <t>NM %</t>
  </si>
  <si>
    <t>Tax Rate</t>
  </si>
  <si>
    <t>Update</t>
  </si>
  <si>
    <t>Released</t>
  </si>
  <si>
    <t>Twilio Inc.</t>
  </si>
  <si>
    <t>Variables</t>
  </si>
  <si>
    <t>Inverse</t>
  </si>
  <si>
    <t>USDGBP</t>
  </si>
  <si>
    <t>EURGBP</t>
  </si>
  <si>
    <t>Normalised to Pound Sterling (GBP)</t>
  </si>
  <si>
    <t>NYSE</t>
  </si>
  <si>
    <t>LSE</t>
  </si>
  <si>
    <t>$MDB</t>
  </si>
  <si>
    <t>NASDAQ</t>
  </si>
  <si>
    <t>$CRM</t>
  </si>
  <si>
    <t>Salesforce, Inc.</t>
  </si>
  <si>
    <t>Sage Group Plc.</t>
  </si>
  <si>
    <t>MongoDB, Inc.</t>
  </si>
  <si>
    <t>Sub-Sector</t>
  </si>
  <si>
    <t>Database</t>
  </si>
  <si>
    <t>Tech</t>
  </si>
  <si>
    <t>$ORCL</t>
  </si>
  <si>
    <t>Oracle Corporation</t>
  </si>
  <si>
    <t>Notifications (SMS)</t>
  </si>
  <si>
    <t>Cloud CRM</t>
  </si>
  <si>
    <t>Cloud CRM/ERP &amp; Database</t>
  </si>
  <si>
    <t>Cloud ERP</t>
  </si>
  <si>
    <t>API</t>
  </si>
  <si>
    <t>$NET</t>
  </si>
  <si>
    <t>Cloudflare Inc.</t>
  </si>
  <si>
    <t>Infrastructure</t>
  </si>
  <si>
    <t>DNS, Cyber-Security</t>
  </si>
  <si>
    <t>$WORK</t>
  </si>
  <si>
    <t>Slack Technologies Inc.</t>
  </si>
  <si>
    <t>Application</t>
  </si>
  <si>
    <t>Instant Messaging</t>
  </si>
  <si>
    <t>$U</t>
  </si>
  <si>
    <t>$RBLX</t>
  </si>
  <si>
    <t>Unity Software Inc.</t>
  </si>
  <si>
    <t>Roblox Corporation</t>
  </si>
  <si>
    <t>Video Games</t>
  </si>
  <si>
    <t>Game Dev</t>
  </si>
  <si>
    <t>Game Dev, Metaverse</t>
  </si>
  <si>
    <t>$GTLB</t>
  </si>
  <si>
    <t>GitLab Inc.</t>
  </si>
  <si>
    <t>Source Control</t>
  </si>
  <si>
    <t>£DARK</t>
  </si>
  <si>
    <t>DarkTrace Plc.</t>
  </si>
  <si>
    <t>$MCFE</t>
  </si>
  <si>
    <t>McAfee Corp.</t>
  </si>
  <si>
    <t>Cyber Security</t>
  </si>
  <si>
    <t>Acquired by Salesforce (CRM) in July 2021</t>
  </si>
  <si>
    <t>M&amp;A Value</t>
  </si>
  <si>
    <t>M&amp;A Date</t>
  </si>
  <si>
    <t>$27.7bn</t>
  </si>
  <si>
    <t>July 21 2021</t>
  </si>
  <si>
    <t>$TEAM</t>
  </si>
  <si>
    <t>Atalassian Corporation</t>
  </si>
  <si>
    <t>Developer Software</t>
  </si>
  <si>
    <t>Project Management</t>
  </si>
  <si>
    <t>$MRDB</t>
  </si>
  <si>
    <t>MariaDB Plc.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</si>
</sst>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1" applyFont="1"/>
    <xf numFmtId="17" fontId="1" fillId="0" borderId="0" xfId="0" applyNumberFormat="1" applyFont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2" fontId="5" fillId="6" borderId="6" xfId="0" applyNumberFormat="1" applyFont="1" applyFill="1" applyBorder="1"/>
    <xf numFmtId="0" fontId="1" fillId="2" borderId="7" xfId="0" applyFon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2" fontId="5" fillId="6" borderId="9" xfId="0" applyNumberFormat="1" applyFont="1" applyFill="1" applyBorder="1"/>
    <xf numFmtId="4" fontId="1" fillId="0" borderId="0" xfId="0" applyNumberFormat="1" applyFont="1"/>
    <xf numFmtId="164" fontId="1" fillId="0" borderId="0" xfId="0" applyNumberFormat="1" applyFont="1"/>
    <xf numFmtId="9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D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MR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191.75</v>
          </cell>
        </row>
        <row r="7">
          <cell r="C7">
            <v>68.916813000000005</v>
          </cell>
        </row>
        <row r="8">
          <cell r="C8">
            <v>13214.798892750001</v>
          </cell>
        </row>
        <row r="11">
          <cell r="C11">
            <v>648.49</v>
          </cell>
        </row>
        <row r="12">
          <cell r="C12">
            <v>12566.308892750001</v>
          </cell>
        </row>
        <row r="23">
          <cell r="C23" t="str">
            <v>New York City, NY</v>
          </cell>
        </row>
        <row r="24">
          <cell r="C24">
            <v>2007</v>
          </cell>
        </row>
        <row r="25">
          <cell r="C25">
            <v>2017</v>
          </cell>
        </row>
        <row r="28">
          <cell r="C28" t="str">
            <v>FQ323</v>
          </cell>
          <cell r="D28">
            <v>44901</v>
          </cell>
        </row>
      </sheetData>
      <sheetData sheetId="1">
        <row r="29">
          <cell r="X29">
            <v>0.70928999538958049</v>
          </cell>
        </row>
        <row r="30">
          <cell r="X30">
            <v>-0.37819600869393383</v>
          </cell>
        </row>
        <row r="31">
          <cell r="X31">
            <v>-0.39144108542448774</v>
          </cell>
        </row>
        <row r="32">
          <cell r="X32">
            <v>-2.6326241624645998E-2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4.0199999999999996</v>
          </cell>
        </row>
        <row r="7">
          <cell r="C7">
            <v>58.801357000000003</v>
          </cell>
        </row>
        <row r="8">
          <cell r="C8">
            <v>236.38145513999999</v>
          </cell>
        </row>
        <row r="11">
          <cell r="C11">
            <v>16.010999999999999</v>
          </cell>
        </row>
        <row r="12">
          <cell r="C12">
            <v>220.37045513999999</v>
          </cell>
        </row>
        <row r="23">
          <cell r="C23" t="str">
            <v>Redwood City, CA</v>
          </cell>
        </row>
        <row r="24">
          <cell r="C24">
            <v>2010</v>
          </cell>
        </row>
        <row r="25">
          <cell r="C25">
            <v>2022</v>
          </cell>
        </row>
        <row r="28">
          <cell r="C28" t="str">
            <v>Q322</v>
          </cell>
          <cell r="D28">
            <v>42705</v>
          </cell>
        </row>
      </sheetData>
      <sheetData sheetId="1">
        <row r="28">
          <cell r="J28">
            <v>0.68957308000457829</v>
          </cell>
        </row>
        <row r="29">
          <cell r="J29">
            <v>-1.1077257639922169</v>
          </cell>
        </row>
        <row r="30">
          <cell r="J30">
            <v>-1.1136774636602953</v>
          </cell>
        </row>
        <row r="31">
          <cell r="J31">
            <v>-1.6676961087090797E-3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49.02</v>
          </cell>
        </row>
        <row r="7">
          <cell r="C7">
            <v>183.692564</v>
          </cell>
        </row>
        <row r="8">
          <cell r="C8">
            <v>9004.6094872800004</v>
          </cell>
        </row>
        <row r="11">
          <cell r="C11">
            <v>3196.7179999999998</v>
          </cell>
        </row>
        <row r="12">
          <cell r="C12">
            <v>5807.8914872800005</v>
          </cell>
        </row>
        <row r="23">
          <cell r="C23" t="str">
            <v>San Francisco, CA</v>
          </cell>
        </row>
        <row r="24">
          <cell r="C24">
            <v>2008</v>
          </cell>
        </row>
        <row r="25">
          <cell r="C25">
            <v>2016</v>
          </cell>
        </row>
        <row r="28">
          <cell r="C28" t="str">
            <v>Q322</v>
          </cell>
          <cell r="D28">
            <v>37926</v>
          </cell>
        </row>
      </sheetData>
      <sheetData sheetId="1">
        <row r="24">
          <cell r="U24">
            <v>0.47005177868427206</v>
          </cell>
        </row>
        <row r="25">
          <cell r="U25">
            <v>-0.46488611741249003</v>
          </cell>
        </row>
        <row r="26">
          <cell r="U26">
            <v>-0.49065338799426272</v>
          </cell>
        </row>
        <row r="27">
          <cell r="U27">
            <v>-7.4778536471246807E-3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23">
          <cell r="C23" t="str">
            <v>Newcastle, UK</v>
          </cell>
        </row>
        <row r="24">
          <cell r="C24">
            <v>1981</v>
          </cell>
        </row>
        <row r="25">
          <cell r="C25">
            <v>1989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</sheetNames>
    <sheetDataSet>
      <sheetData sheetId="0">
        <row r="6">
          <cell r="C6">
            <v>31.68</v>
          </cell>
          <cell r="G6" t="str">
            <v>San Mateo, CA</v>
          </cell>
        </row>
        <row r="7">
          <cell r="C7">
            <v>597.779</v>
          </cell>
          <cell r="G7">
            <v>2021</v>
          </cell>
        </row>
        <row r="8">
          <cell r="C8">
            <v>18937.638719999999</v>
          </cell>
          <cell r="G8">
            <v>2004</v>
          </cell>
        </row>
        <row r="11">
          <cell r="C11">
            <v>2032.8440000000001</v>
          </cell>
          <cell r="G11" t="str">
            <v>Q322</v>
          </cell>
          <cell r="H11"/>
        </row>
        <row r="12">
          <cell r="C12">
            <v>16904.794719999998</v>
          </cell>
        </row>
      </sheetData>
      <sheetData sheetId="1">
        <row r="22">
          <cell r="M22">
            <v>0.75577498469211346</v>
          </cell>
        </row>
        <row r="23">
          <cell r="M23">
            <v>-0.5794918747476856</v>
          </cell>
        </row>
        <row r="24">
          <cell r="M24">
            <v>-0.5831522463478378</v>
          </cell>
        </row>
        <row r="25">
          <cell r="M25">
            <v>-1.1673022715967497E-3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$MDB.xlsx" TargetMode="External"/><Relationship Id="rId2" Type="http://schemas.openxmlformats.org/officeDocument/2006/relationships/hyperlink" Target="&#163;SGE.xlsx" TargetMode="External"/><Relationship Id="rId1" Type="http://schemas.openxmlformats.org/officeDocument/2006/relationships/hyperlink" Target="$TWLO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$MRDB.xlsx" TargetMode="External"/><Relationship Id="rId4" Type="http://schemas.openxmlformats.org/officeDocument/2006/relationships/hyperlink" Target="$RBLX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B37B-E7FC-4AFC-8844-CCC333F44F1D}">
  <sheetPr>
    <tabColor theme="7"/>
  </sheetPr>
  <dimension ref="A1"/>
  <sheetViews>
    <sheetView workbookViewId="0">
      <selection activeCell="I37" sqref="I37"/>
    </sheetView>
  </sheetViews>
  <sheetFormatPr baseColWidth="10" defaultColWidth="9.1640625" defaultRowHeight="13" x14ac:dyDescent="0.15"/>
  <cols>
    <col min="1" max="16384" width="9.16406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CD5B-C727-4CC0-ACC4-210B76523995}">
  <dimension ref="A1:X3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4" sqref="K14"/>
    </sheetView>
  </sheetViews>
  <sheetFormatPr baseColWidth="10" defaultColWidth="9.1640625" defaultRowHeight="13" x14ac:dyDescent="0.15"/>
  <cols>
    <col min="1" max="1" width="4.1640625" style="1" customWidth="1"/>
    <col min="2" max="2" width="9.1640625" style="1"/>
    <col min="3" max="3" width="21" style="6" bestFit="1" customWidth="1"/>
    <col min="4" max="5" width="9.1640625" style="5"/>
    <col min="6" max="10" width="9.1640625" style="1"/>
    <col min="11" max="11" width="9.1640625" style="5"/>
    <col min="12" max="12" width="9.5" style="5" bestFit="1" customWidth="1"/>
    <col min="13" max="13" width="9.1640625" style="1"/>
    <col min="14" max="17" width="9.1640625" style="5"/>
    <col min="18" max="18" width="9.1640625" style="1"/>
    <col min="19" max="20" width="9.1640625" style="5"/>
    <col min="21" max="21" width="16.83203125" style="5" bestFit="1" customWidth="1"/>
    <col min="22" max="22" width="9.1640625" style="1"/>
    <col min="23" max="23" width="16.5" style="5" bestFit="1" customWidth="1"/>
    <col min="24" max="24" width="24.83203125" style="1" bestFit="1" customWidth="1"/>
    <col min="25" max="16384" width="9.1640625" style="1"/>
  </cols>
  <sheetData>
    <row r="1" spans="1:24" x14ac:dyDescent="0.15">
      <c r="F1" s="22" t="s">
        <v>29</v>
      </c>
      <c r="G1" s="22"/>
      <c r="H1" s="22"/>
      <c r="I1" s="22"/>
      <c r="J1" s="22"/>
    </row>
    <row r="2" spans="1:24" s="2" customFormat="1" x14ac:dyDescent="0.15">
      <c r="A2" s="1"/>
      <c r="B2" s="2" t="s">
        <v>0</v>
      </c>
      <c r="C2" s="4" t="s">
        <v>1</v>
      </c>
      <c r="D2" s="4" t="s">
        <v>3</v>
      </c>
      <c r="E2" s="4" t="s">
        <v>2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4" t="s">
        <v>22</v>
      </c>
      <c r="L2" s="4" t="s">
        <v>23</v>
      </c>
      <c r="M2" s="3"/>
      <c r="N2" s="4" t="s">
        <v>18</v>
      </c>
      <c r="O2" s="4" t="s">
        <v>19</v>
      </c>
      <c r="P2" s="4" t="s">
        <v>20</v>
      </c>
      <c r="Q2" s="4" t="s">
        <v>21</v>
      </c>
      <c r="S2" s="4" t="s">
        <v>12</v>
      </c>
      <c r="T2" s="4" t="s">
        <v>10</v>
      </c>
      <c r="U2" s="4" t="s">
        <v>11</v>
      </c>
      <c r="W2" s="4" t="s">
        <v>38</v>
      </c>
      <c r="X2" s="4" t="s">
        <v>40</v>
      </c>
    </row>
    <row r="3" spans="1:24" x14ac:dyDescent="0.15">
      <c r="F3" s="16"/>
      <c r="I3" s="17"/>
      <c r="J3" s="17"/>
      <c r="X3" s="5"/>
    </row>
    <row r="4" spans="1:24" x14ac:dyDescent="0.15">
      <c r="F4" s="16"/>
      <c r="I4" s="17"/>
      <c r="J4" s="17"/>
      <c r="X4" s="5"/>
    </row>
    <row r="5" spans="1:24" x14ac:dyDescent="0.15">
      <c r="B5" s="7" t="s">
        <v>32</v>
      </c>
      <c r="C5" s="6" t="s">
        <v>37</v>
      </c>
      <c r="D5" s="5" t="s">
        <v>33</v>
      </c>
      <c r="E5" s="5" t="s">
        <v>17</v>
      </c>
      <c r="F5" s="16">
        <f>[1]Main!$C$6*F29</f>
        <v>159.1525</v>
      </c>
      <c r="G5" s="19">
        <f>[1]Main!$C$7</f>
        <v>68.916813000000005</v>
      </c>
      <c r="H5" s="17">
        <f>[1]Main!$C$8*F29</f>
        <v>10968.283080982501</v>
      </c>
      <c r="I5" s="17">
        <f>[1]Main!$C$11*F29</f>
        <v>538.24670000000003</v>
      </c>
      <c r="J5" s="17">
        <f>[1]Main!$C$12*F29</f>
        <v>10430.036380982501</v>
      </c>
      <c r="K5" s="5" t="str">
        <f>[1]Main!$C$28</f>
        <v>FQ323</v>
      </c>
      <c r="L5" s="8">
        <f>[1]Main!$D$28</f>
        <v>44901</v>
      </c>
      <c r="N5" s="18">
        <f>'[1]Financial Model'!$X$29</f>
        <v>0.70928999538958049</v>
      </c>
      <c r="O5" s="18">
        <f>'[1]Financial Model'!$X$30</f>
        <v>-0.37819600869393383</v>
      </c>
      <c r="P5" s="18">
        <f>'[1]Financial Model'!$X$31</f>
        <v>-0.39144108542448774</v>
      </c>
      <c r="Q5" s="18">
        <f>'[1]Financial Model'!$X$32</f>
        <v>-2.6326241624645998E-2</v>
      </c>
      <c r="S5" s="5">
        <f>[1]Main!$C24</f>
        <v>2007</v>
      </c>
      <c r="T5" s="5">
        <f>[1]Main!$C$25</f>
        <v>2017</v>
      </c>
      <c r="U5" s="5" t="str">
        <f>[1]Main!$C$23</f>
        <v>New York City, NY</v>
      </c>
      <c r="W5" s="5" t="s">
        <v>47</v>
      </c>
      <c r="X5" s="5" t="s">
        <v>39</v>
      </c>
    </row>
    <row r="6" spans="1:24" x14ac:dyDescent="0.15">
      <c r="B6" s="7" t="s">
        <v>80</v>
      </c>
      <c r="C6" s="6" t="s">
        <v>81</v>
      </c>
      <c r="D6" s="5" t="s">
        <v>30</v>
      </c>
      <c r="E6" s="5" t="s">
        <v>17</v>
      </c>
      <c r="F6" s="16">
        <f>[2]Main!$C$6*F29</f>
        <v>3.3365999999999993</v>
      </c>
      <c r="G6" s="17">
        <f>[2]Main!$C$7</f>
        <v>58.801357000000003</v>
      </c>
      <c r="H6" s="17">
        <f>[2]Main!$C$8*F29</f>
        <v>196.19660776619997</v>
      </c>
      <c r="I6" s="17">
        <f>[2]Main!$C$11*F29</f>
        <v>13.289129999999998</v>
      </c>
      <c r="J6" s="17">
        <f>[2]Main!$C$12*F29</f>
        <v>182.90747776619997</v>
      </c>
      <c r="K6" s="5" t="str">
        <f>[2]Main!$C$28</f>
        <v>Q322</v>
      </c>
      <c r="L6" s="8">
        <f>[2]Main!$D$28</f>
        <v>42705</v>
      </c>
      <c r="N6" s="18">
        <f>'[2]Financial Model'!$J$28</f>
        <v>0.68957308000457829</v>
      </c>
      <c r="O6" s="18">
        <f>'[2]Financial Model'!$J$29</f>
        <v>-1.1077257639922169</v>
      </c>
      <c r="P6" s="18">
        <f>'[2]Financial Model'!$J$30</f>
        <v>-1.1136774636602953</v>
      </c>
      <c r="Q6" s="18">
        <f>'[2]Financial Model'!$J$31</f>
        <v>-1.6676961087090797E-3</v>
      </c>
      <c r="S6" s="5">
        <f>[2]Main!$C$24</f>
        <v>2010</v>
      </c>
      <c r="T6" s="5">
        <f>[2]Main!$C$25</f>
        <v>2022</v>
      </c>
      <c r="U6" s="5" t="str">
        <f>[2]Main!$C$23</f>
        <v>Redwood City, CA</v>
      </c>
      <c r="W6" s="5" t="s">
        <v>47</v>
      </c>
      <c r="X6" s="5" t="s">
        <v>39</v>
      </c>
    </row>
    <row r="7" spans="1:24" x14ac:dyDescent="0.15">
      <c r="F7" s="16"/>
      <c r="I7" s="17"/>
      <c r="J7" s="17"/>
      <c r="X7" s="5"/>
    </row>
    <row r="8" spans="1:24" x14ac:dyDescent="0.15">
      <c r="B8" s="7" t="s">
        <v>14</v>
      </c>
      <c r="C8" s="6" t="s">
        <v>24</v>
      </c>
      <c r="D8" s="5" t="s">
        <v>30</v>
      </c>
      <c r="E8" s="5" t="s">
        <v>17</v>
      </c>
      <c r="F8" s="16">
        <f>[3]Main!$C$6*$F$29</f>
        <v>40.686599999999999</v>
      </c>
      <c r="G8" s="17">
        <f>[3]Main!$C$7</f>
        <v>183.692564</v>
      </c>
      <c r="H8" s="17">
        <f>[3]Main!$C$8*$F$29</f>
        <v>7473.8258744424002</v>
      </c>
      <c r="I8" s="17">
        <f>[3]Main!$C$11*F29</f>
        <v>2653.2759399999995</v>
      </c>
      <c r="J8" s="17">
        <f>[3]Main!$C$12*F29</f>
        <v>4820.5499344424006</v>
      </c>
      <c r="K8" s="5" t="str">
        <f>[3]Main!$C$28</f>
        <v>Q322</v>
      </c>
      <c r="L8" s="8">
        <f>[3]Main!$D$28</f>
        <v>37926</v>
      </c>
      <c r="N8" s="18">
        <f>'[3]Financial Model'!$U$24</f>
        <v>0.47005177868427206</v>
      </c>
      <c r="O8" s="18">
        <f>'[3]Financial Model'!$U$25</f>
        <v>-0.46488611741249003</v>
      </c>
      <c r="P8" s="18">
        <f>'[3]Financial Model'!$U$26</f>
        <v>-0.49065338799426272</v>
      </c>
      <c r="Q8" s="18">
        <f>'[3]Financial Model'!$U$27</f>
        <v>-7.4778536471246807E-3</v>
      </c>
      <c r="S8" s="5">
        <f>[3]Main!$C$24</f>
        <v>2008</v>
      </c>
      <c r="T8" s="5">
        <f>[3]Main!$C$25</f>
        <v>2016</v>
      </c>
      <c r="U8" s="5" t="str">
        <f>[3]Main!$C$23</f>
        <v>San Francisco, CA</v>
      </c>
      <c r="W8" s="5" t="s">
        <v>47</v>
      </c>
      <c r="X8" s="5" t="s">
        <v>43</v>
      </c>
    </row>
    <row r="9" spans="1:24" x14ac:dyDescent="0.15">
      <c r="B9" s="7"/>
      <c r="F9" s="16"/>
      <c r="G9" s="17"/>
      <c r="H9" s="17"/>
      <c r="I9" s="17"/>
      <c r="J9" s="17"/>
      <c r="L9" s="8"/>
      <c r="N9" s="18"/>
      <c r="O9" s="18"/>
      <c r="P9" s="18"/>
      <c r="Q9" s="18"/>
      <c r="X9" s="5"/>
    </row>
    <row r="10" spans="1:24" x14ac:dyDescent="0.15">
      <c r="B10" s="1" t="s">
        <v>34</v>
      </c>
      <c r="C10" s="6" t="s">
        <v>35</v>
      </c>
      <c r="E10" s="5" t="s">
        <v>17</v>
      </c>
      <c r="W10" s="5" t="s">
        <v>15</v>
      </c>
      <c r="X10" s="5" t="s">
        <v>44</v>
      </c>
    </row>
    <row r="11" spans="1:24" x14ac:dyDescent="0.15">
      <c r="B11" s="1" t="s">
        <v>41</v>
      </c>
      <c r="C11" s="6" t="s">
        <v>42</v>
      </c>
      <c r="E11" s="5" t="s">
        <v>17</v>
      </c>
      <c r="W11" s="5" t="s">
        <v>15</v>
      </c>
      <c r="X11" s="5" t="s">
        <v>45</v>
      </c>
    </row>
    <row r="12" spans="1:24" x14ac:dyDescent="0.15">
      <c r="B12" s="7" t="s">
        <v>9</v>
      </c>
      <c r="C12" s="6" t="s">
        <v>36</v>
      </c>
      <c r="D12" s="5" t="s">
        <v>31</v>
      </c>
      <c r="E12" s="5" t="s">
        <v>16</v>
      </c>
      <c r="F12" s="16"/>
      <c r="S12" s="5">
        <f>[4]Main!$C$24</f>
        <v>1981</v>
      </c>
      <c r="T12" s="5">
        <f>[4]Main!$C$25</f>
        <v>1989</v>
      </c>
      <c r="U12" s="5" t="str">
        <f>[4]Main!$C$23</f>
        <v>Newcastle, UK</v>
      </c>
      <c r="W12" s="5" t="s">
        <v>15</v>
      </c>
      <c r="X12" s="5" t="s">
        <v>46</v>
      </c>
    </row>
    <row r="13" spans="1:24" x14ac:dyDescent="0.15">
      <c r="B13" s="7"/>
      <c r="F13" s="16"/>
      <c r="X13" s="5"/>
    </row>
    <row r="14" spans="1:24" x14ac:dyDescent="0.15">
      <c r="B14" s="1" t="s">
        <v>76</v>
      </c>
      <c r="C14" s="6" t="s">
        <v>77</v>
      </c>
      <c r="S14" s="5">
        <v>2002</v>
      </c>
      <c r="T14" s="5">
        <v>2015</v>
      </c>
      <c r="U14" s="5" t="str">
        <f>[3]Main!$C$23</f>
        <v>San Francisco, CA</v>
      </c>
      <c r="W14" s="5" t="s">
        <v>78</v>
      </c>
      <c r="X14" s="5" t="s">
        <v>79</v>
      </c>
    </row>
    <row r="16" spans="1:24" x14ac:dyDescent="0.15">
      <c r="B16" s="1" t="s">
        <v>48</v>
      </c>
      <c r="C16" s="6" t="s">
        <v>49</v>
      </c>
      <c r="E16" s="5" t="s">
        <v>17</v>
      </c>
      <c r="W16" s="5" t="s">
        <v>50</v>
      </c>
      <c r="X16" s="5" t="s">
        <v>51</v>
      </c>
    </row>
    <row r="17" spans="2:24" x14ac:dyDescent="0.15">
      <c r="B17" s="1" t="s">
        <v>63</v>
      </c>
      <c r="C17" s="6" t="s">
        <v>64</v>
      </c>
      <c r="E17" s="5" t="s">
        <v>17</v>
      </c>
      <c r="W17" s="5" t="s">
        <v>50</v>
      </c>
      <c r="X17" s="5" t="s">
        <v>65</v>
      </c>
    </row>
    <row r="20" spans="2:24" x14ac:dyDescent="0.15">
      <c r="B20" s="1" t="s">
        <v>56</v>
      </c>
      <c r="C20" s="6" t="s">
        <v>58</v>
      </c>
      <c r="E20" s="5" t="s">
        <v>17</v>
      </c>
      <c r="W20" s="5" t="s">
        <v>60</v>
      </c>
      <c r="X20" s="5" t="s">
        <v>61</v>
      </c>
    </row>
    <row r="21" spans="2:24" x14ac:dyDescent="0.15">
      <c r="B21" s="7" t="s">
        <v>57</v>
      </c>
      <c r="C21" s="6" t="s">
        <v>59</v>
      </c>
      <c r="D21" s="5" t="s">
        <v>30</v>
      </c>
      <c r="E21" s="5" t="s">
        <v>17</v>
      </c>
      <c r="F21" s="17">
        <f>[5]Main!$C$6*F29</f>
        <v>26.2944</v>
      </c>
      <c r="G21" s="17">
        <f>[5]Main!$C$7</f>
        <v>597.779</v>
      </c>
      <c r="H21" s="17">
        <f>[5]Main!$C$8*F29</f>
        <v>15718.240137599998</v>
      </c>
      <c r="I21" s="17">
        <f>[5]Main!$C$11*F29</f>
        <v>1687.26052</v>
      </c>
      <c r="J21" s="17">
        <f>[5]Main!$C$12*F29</f>
        <v>14030.979617599998</v>
      </c>
      <c r="K21" s="5" t="str">
        <f>[5]Main!$G$11</f>
        <v>Q322</v>
      </c>
      <c r="L21" s="5">
        <f>[5]Main!$H$11</f>
        <v>0</v>
      </c>
      <c r="N21" s="18">
        <f>'[5]Financial Model'!$M$22</f>
        <v>0.75577498469211346</v>
      </c>
      <c r="O21" s="18">
        <f>'[5]Financial Model'!$M$23</f>
        <v>-0.5794918747476856</v>
      </c>
      <c r="P21" s="18">
        <f>'[5]Financial Model'!$M$24</f>
        <v>-0.5831522463478378</v>
      </c>
      <c r="Q21" s="18">
        <f>'[5]Financial Model'!$M$25</f>
        <v>-1.1673022715967497E-3</v>
      </c>
      <c r="S21" s="5">
        <f>[5]Main!$G$8</f>
        <v>2004</v>
      </c>
      <c r="T21" s="5">
        <f>[5]Main!$G$7</f>
        <v>2021</v>
      </c>
      <c r="U21" s="5" t="str">
        <f>[5]Main!$G$6</f>
        <v>San Mateo, CA</v>
      </c>
      <c r="W21" s="5" t="s">
        <v>60</v>
      </c>
      <c r="X21" s="5" t="s">
        <v>62</v>
      </c>
    </row>
    <row r="23" spans="2:24" x14ac:dyDescent="0.15">
      <c r="B23" s="1" t="s">
        <v>66</v>
      </c>
      <c r="C23" s="6" t="s">
        <v>67</v>
      </c>
      <c r="D23" s="5" t="s">
        <v>31</v>
      </c>
      <c r="E23" s="5" t="s">
        <v>16</v>
      </c>
      <c r="W23" s="5" t="s">
        <v>70</v>
      </c>
    </row>
    <row r="24" spans="2:24" x14ac:dyDescent="0.15">
      <c r="B24" s="1" t="s">
        <v>68</v>
      </c>
      <c r="C24" s="6" t="s">
        <v>69</v>
      </c>
      <c r="E24" s="5" t="s">
        <v>17</v>
      </c>
      <c r="W24" s="5" t="s">
        <v>70</v>
      </c>
    </row>
    <row r="28" spans="2:24" x14ac:dyDescent="0.15">
      <c r="E28" s="20" t="s">
        <v>25</v>
      </c>
      <c r="F28" s="21"/>
      <c r="G28" s="9" t="s">
        <v>26</v>
      </c>
    </row>
    <row r="29" spans="2:24" x14ac:dyDescent="0.15">
      <c r="E29" s="10" t="s">
        <v>27</v>
      </c>
      <c r="F29" s="11">
        <v>0.83</v>
      </c>
      <c r="G29" s="12">
        <f>1/F29</f>
        <v>1.2048192771084338</v>
      </c>
    </row>
    <row r="30" spans="2:24" x14ac:dyDescent="0.15">
      <c r="E30" s="13" t="s">
        <v>28</v>
      </c>
      <c r="F30" s="14">
        <v>0.87</v>
      </c>
      <c r="G30" s="15">
        <f>1/F30</f>
        <v>1.1494252873563218</v>
      </c>
    </row>
  </sheetData>
  <mergeCells count="2">
    <mergeCell ref="E28:F28"/>
    <mergeCell ref="F1:J1"/>
  </mergeCells>
  <hyperlinks>
    <hyperlink ref="B8" r:id="rId1" xr:uid="{3A7AD427-356A-4438-8466-A299ED0C08D2}"/>
    <hyperlink ref="B12" r:id="rId2" xr:uid="{1CE3F47D-3D30-470A-966F-AA684282F9ED}"/>
    <hyperlink ref="B5" r:id="rId3" xr:uid="{6DFD8629-A4A2-4A11-B5F1-5FDD02B4DC40}"/>
    <hyperlink ref="B21" r:id="rId4" xr:uid="{2D896F8C-26D2-4CA9-8601-44232CD47DF4}"/>
    <hyperlink ref="B6" r:id="rId5" xr:uid="{3673F69E-DE49-452E-9A7F-9067CB704A93}"/>
  </hyperlinks>
  <pageMargins left="0.7" right="0.7" top="0.75" bottom="0.75" header="0.3" footer="0.3"/>
  <pageSetup paperSize="256" orientation="portrait" horizontalDpi="203" verticalDpi="203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D97B-8BB0-4FE5-A0B0-49C57E74A2A8}">
  <dimension ref="A2:M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4" sqref="E4"/>
    </sheetView>
  </sheetViews>
  <sheetFormatPr baseColWidth="10" defaultColWidth="9.1640625" defaultRowHeight="13" x14ac:dyDescent="0.15"/>
  <cols>
    <col min="1" max="1" width="4.1640625" style="1" customWidth="1"/>
    <col min="2" max="2" width="9.1640625" style="1"/>
    <col min="3" max="3" width="21" style="1" bestFit="1" customWidth="1"/>
    <col min="4" max="8" width="9.1640625" style="1"/>
    <col min="9" max="9" width="11" style="1" bestFit="1" customWidth="1"/>
    <col min="10" max="10" width="16.33203125" style="1" bestFit="1" customWidth="1"/>
    <col min="11" max="11" width="37.33203125" style="1" bestFit="1" customWidth="1"/>
    <col min="12" max="12" width="11.5" style="5" bestFit="1" customWidth="1"/>
    <col min="13" max="13" width="11" style="5" bestFit="1" customWidth="1"/>
    <col min="14" max="16384" width="9.1640625" style="1"/>
  </cols>
  <sheetData>
    <row r="2" spans="1:13" s="2" customFormat="1" x14ac:dyDescent="0.15">
      <c r="A2" s="1"/>
      <c r="B2" s="2" t="s">
        <v>0</v>
      </c>
      <c r="C2" s="4" t="s">
        <v>1</v>
      </c>
      <c r="E2" s="4" t="s">
        <v>12</v>
      </c>
      <c r="F2" s="4" t="s">
        <v>10</v>
      </c>
      <c r="G2" s="4" t="s">
        <v>11</v>
      </c>
      <c r="I2" s="4" t="s">
        <v>38</v>
      </c>
      <c r="J2" s="4" t="s">
        <v>40</v>
      </c>
      <c r="K2" s="4" t="s">
        <v>13</v>
      </c>
      <c r="L2" s="4" t="s">
        <v>73</v>
      </c>
      <c r="M2" s="4" t="s">
        <v>72</v>
      </c>
    </row>
    <row r="4" spans="1:13" x14ac:dyDescent="0.15">
      <c r="B4" s="1" t="s">
        <v>52</v>
      </c>
      <c r="C4" s="6" t="s">
        <v>53</v>
      </c>
      <c r="E4" s="5"/>
      <c r="F4" s="5"/>
      <c r="G4" s="5"/>
      <c r="I4" s="5" t="s">
        <v>54</v>
      </c>
      <c r="J4" s="5" t="s">
        <v>55</v>
      </c>
      <c r="K4" s="1" t="s">
        <v>71</v>
      </c>
      <c r="L4" s="5" t="s">
        <v>75</v>
      </c>
      <c r="M4" s="5" t="s">
        <v>74</v>
      </c>
    </row>
    <row r="5" spans="1:13" x14ac:dyDescent="0.15">
      <c r="C5" s="5"/>
      <c r="D5" s="5"/>
    </row>
    <row r="6" spans="1:13" x14ac:dyDescent="0.15">
      <c r="C6" s="5"/>
      <c r="D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</vt:lpstr>
      <vt:lpstr>Main</vt:lpstr>
      <vt:lpstr>Private Equity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2022-12-01T12:05:23Z</dcterms:created>
  <dcterms:modified xsi:type="dcterms:W3CDTF">2022-12-28T00:43:50Z</dcterms:modified>
</cp:coreProperties>
</file>