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8AD2AB2-39AD-4898-B1F5-5966BD06E7A4}" xr6:coauthVersionLast="36" xr6:coauthVersionMax="36" xr10:uidLastSave="{00000000-0000-0000-0000-000000000000}"/>
  <bookViews>
    <workbookView xWindow="0" yWindow="0" windowWidth="28800" windowHeight="12225" activeTab="1" xr2:uid="{6EC70FC0-D9EC-4C7C-8437-462DE9BE4D5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2" l="1"/>
  <c r="I66" i="2"/>
  <c r="H63" i="2"/>
  <c r="H64" i="2" s="1"/>
  <c r="I63" i="2"/>
  <c r="I64" i="2"/>
  <c r="E74" i="2"/>
  <c r="E73" i="2"/>
  <c r="E72" i="2"/>
  <c r="I74" i="2"/>
  <c r="I73" i="2"/>
  <c r="I72" i="2"/>
  <c r="H56" i="2"/>
  <c r="H55" i="2"/>
  <c r="H53" i="2"/>
  <c r="H74" i="2" l="1"/>
  <c r="D74" i="2"/>
  <c r="E24" i="2"/>
  <c r="I24" i="2"/>
  <c r="H23" i="2"/>
  <c r="H21" i="2"/>
  <c r="H20" i="2"/>
  <c r="H19" i="2"/>
  <c r="H18" i="2"/>
  <c r="D21" i="2"/>
  <c r="D20" i="2"/>
  <c r="D19" i="2"/>
  <c r="D18" i="2"/>
  <c r="D6" i="2"/>
  <c r="D10" i="2" s="1"/>
  <c r="D12" i="2" s="1"/>
  <c r="D14" i="2" s="1"/>
  <c r="D15" i="2" s="1"/>
  <c r="H6" i="2"/>
  <c r="H10" i="2" s="1"/>
  <c r="H12" i="2" s="1"/>
  <c r="H14" i="2" s="1"/>
  <c r="H15" i="2" s="1"/>
  <c r="C35" i="1"/>
  <c r="C7" i="1"/>
  <c r="C8" i="1" s="1"/>
  <c r="D11" i="1"/>
  <c r="D10" i="1"/>
  <c r="D9" i="1"/>
  <c r="D7" i="1"/>
  <c r="D31" i="1"/>
  <c r="C10" i="1"/>
  <c r="C11" i="1" s="1"/>
  <c r="C9" i="1"/>
  <c r="G55" i="2"/>
  <c r="G53" i="2"/>
  <c r="H59" i="2"/>
  <c r="G59" i="2"/>
  <c r="F59" i="2"/>
  <c r="F60" i="2" s="1"/>
  <c r="H58" i="2"/>
  <c r="H60" i="2" s="1"/>
  <c r="G58" i="2"/>
  <c r="G60" i="2" s="1"/>
  <c r="F58" i="2"/>
  <c r="H45" i="2"/>
  <c r="H50" i="2" s="1"/>
  <c r="G45" i="2"/>
  <c r="G50" i="2" s="1"/>
  <c r="F45" i="2"/>
  <c r="F50" i="2" s="1"/>
  <c r="F40" i="2"/>
  <c r="H34" i="2"/>
  <c r="H40" i="2" s="1"/>
  <c r="G34" i="2"/>
  <c r="G40" i="2" s="1"/>
  <c r="F34" i="2"/>
  <c r="E59" i="2"/>
  <c r="E58" i="2"/>
  <c r="E60" i="2" s="1"/>
  <c r="I60" i="2"/>
  <c r="I59" i="2"/>
  <c r="I58" i="2"/>
  <c r="I56" i="2"/>
  <c r="I55" i="2"/>
  <c r="I53" i="2"/>
  <c r="E45" i="2"/>
  <c r="E50" i="2" s="1"/>
  <c r="E34" i="2"/>
  <c r="E40" i="2" s="1"/>
  <c r="I34" i="2"/>
  <c r="I40" i="2" s="1"/>
  <c r="I45" i="2"/>
  <c r="I50" i="2" s="1"/>
  <c r="I23" i="2"/>
  <c r="E21" i="2"/>
  <c r="E20" i="2"/>
  <c r="E19" i="2"/>
  <c r="E18" i="2"/>
  <c r="I21" i="2"/>
  <c r="I20" i="2"/>
  <c r="I19" i="2"/>
  <c r="I18" i="2"/>
  <c r="E6" i="2"/>
  <c r="E10" i="2" s="1"/>
  <c r="E12" i="2" s="1"/>
  <c r="E14" i="2" s="1"/>
  <c r="E15" i="2" s="1"/>
  <c r="I15" i="2"/>
  <c r="I14" i="2"/>
  <c r="I12" i="2"/>
  <c r="I10" i="2"/>
  <c r="I6" i="2"/>
  <c r="C12" i="1" l="1"/>
</calcChain>
</file>

<file path=xl/sharedStrings.xml><?xml version="1.0" encoding="utf-8"?>
<sst xmlns="http://schemas.openxmlformats.org/spreadsheetml/2006/main" count="126" uniqueCount="114">
  <si>
    <t>$META</t>
  </si>
  <si>
    <t>Meta Platforms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</si>
  <si>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</si>
  <si>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</si>
  <si>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</si>
  <si>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</si>
  <si>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</si>
  <si>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</si>
  <si>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</si>
  <si>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</si>
  <si>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</si>
  <si>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</si>
  <si>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</si>
  <si>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Mark Zuckerburg</t>
  </si>
  <si>
    <t>CFO</t>
  </si>
  <si>
    <t>CTO</t>
  </si>
  <si>
    <t>COO</t>
  </si>
  <si>
    <t>HQ</t>
  </si>
  <si>
    <t>Founded</t>
  </si>
  <si>
    <t>IPO</t>
  </si>
  <si>
    <t>DAU</t>
  </si>
  <si>
    <t>Udate</t>
  </si>
  <si>
    <t>IR</t>
  </si>
  <si>
    <t>Valuation Metrics</t>
  </si>
  <si>
    <t>Key Events</t>
  </si>
  <si>
    <t>Products</t>
  </si>
  <si>
    <t>Facebook</t>
  </si>
  <si>
    <t>Instagram</t>
  </si>
  <si>
    <t>WhatsApp</t>
  </si>
  <si>
    <t>Oculus</t>
  </si>
  <si>
    <t>Meta AI (Llama)</t>
  </si>
  <si>
    <t>San Francisco, CA</t>
  </si>
  <si>
    <t>Facebook rebranded as Meta Platforms Inc moving the focus away from social media operations</t>
  </si>
  <si>
    <t>Susan Li</t>
  </si>
  <si>
    <t>Javier Olivan</t>
  </si>
  <si>
    <t>Andrew Bosworth</t>
  </si>
  <si>
    <t>Rayban AR Glasses</t>
  </si>
  <si>
    <t>Link</t>
  </si>
  <si>
    <t>Q224</t>
  </si>
  <si>
    <t>Q124</t>
  </si>
  <si>
    <t>Q324</t>
  </si>
  <si>
    <t>Q424</t>
  </si>
  <si>
    <t>Q123</t>
  </si>
  <si>
    <t>Q223</t>
  </si>
  <si>
    <t>Q323</t>
  </si>
  <si>
    <t>Q423</t>
  </si>
  <si>
    <t>Revenue</t>
  </si>
  <si>
    <t>COGS</t>
  </si>
  <si>
    <t>Gross Profit</t>
  </si>
  <si>
    <t>R&amp;D</t>
  </si>
  <si>
    <t>Marketing</t>
  </si>
  <si>
    <t>G&amp;A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</si>
  <si>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</si>
  <si>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</si>
  <si>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</si>
  <si>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</si>
  <si>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</si>
  <si>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</si>
  <si>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</si>
  <si>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</si>
  <si>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</si>
  <si>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</si>
  <si>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</si>
  <si>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</si>
  <si>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</si>
  <si>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</si>
  <si>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</si>
  <si>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</si>
  <si>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</si>
  <si>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Non-Marketable Securities</t>
  </si>
  <si>
    <t>PP&amp;E</t>
  </si>
  <si>
    <t>Operating Lease</t>
  </si>
  <si>
    <t>Operating Lease ROU</t>
  </si>
  <si>
    <t>Goodwill</t>
  </si>
  <si>
    <t>Other NCA</t>
  </si>
  <si>
    <t>Assets</t>
  </si>
  <si>
    <t>A/P</t>
  </si>
  <si>
    <t>Accried Expenses &amp; OCL</t>
  </si>
  <si>
    <t>TCL</t>
  </si>
  <si>
    <t>Long-Term Debt</t>
  </si>
  <si>
    <t>Long-Term Taxes</t>
  </si>
  <si>
    <t>Other Liabiltiies</t>
  </si>
  <si>
    <t>Liabilities</t>
  </si>
  <si>
    <t>S/E</t>
  </si>
  <si>
    <t>S/E+L</t>
  </si>
  <si>
    <t>Book Value</t>
  </si>
  <si>
    <t>Book Value per Share</t>
  </si>
  <si>
    <t>Share Price</t>
  </si>
  <si>
    <t>P/S</t>
  </si>
  <si>
    <t>P/B</t>
  </si>
  <si>
    <t>P/E</t>
  </si>
  <si>
    <t>Cashflow</t>
  </si>
  <si>
    <t>CFFO</t>
  </si>
  <si>
    <t>CapEx</t>
  </si>
  <si>
    <t>FCF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</si>
  <si>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</si>
  <si>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</si>
  <si>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</si>
  <si>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</si>
  <si>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</si>
  <si>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</si>
  <si>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</si>
  <si>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</si>
  <si>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</si>
  <si>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</si>
  <si>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</si>
  <si>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</si>
  <si>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</si>
  <si>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</si>
  <si>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</si>
  <si>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EV/S</t>
  </si>
  <si>
    <t>EV/E</t>
  </si>
  <si>
    <t>Orion - AR Glasses (Vision Pro competition)</t>
  </si>
  <si>
    <t>Meta announce &amp; demo their Vision Pro competition - Orion AR Glasses - fully augmented reality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</si>
</sst>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3" fontId="1" fillId="0" borderId="0" xfId="0" applyNumberFormat="1" applyFont="1" applyBorder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4" borderId="0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4" fillId="0" borderId="0" xfId="1" applyFont="1" applyAlignment="1">
      <alignment horizontal="right"/>
    </xf>
    <xf numFmtId="0" fontId="5" fillId="0" borderId="0" xfId="0" applyFont="1"/>
    <xf numFmtId="0" fontId="1" fillId="4" borderId="7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170" fontId="1" fillId="4" borderId="0" xfId="0" applyNumberFormat="1" applyFont="1" applyFill="1" applyBorder="1" applyAlignment="1">
      <alignment horizontal="center"/>
    </xf>
    <xf numFmtId="170" fontId="1" fillId="4" borderId="5" xfId="0" applyNumberFormat="1" applyFont="1" applyFill="1" applyBorder="1" applyAlignment="1">
      <alignment horizontal="center"/>
    </xf>
    <xf numFmtId="0" fontId="4" fillId="4" borderId="0" xfId="1" applyFont="1" applyFill="1" applyBorder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" fontId="7" fillId="0" borderId="0" xfId="0" applyNumberFormat="1" applyFont="1"/>
    <xf numFmtId="17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0</xdr:row>
      <xdr:rowOff>28575</xdr:rowOff>
    </xdr:from>
    <xdr:to>
      <xdr:col>4</xdr:col>
      <xdr:colOff>190500</xdr:colOff>
      <xdr:row>3</xdr:row>
      <xdr:rowOff>28575</xdr:rowOff>
    </xdr:to>
    <xdr:pic>
      <xdr:nvPicPr>
        <xdr:cNvPr id="2" name="Picture 1" descr="https://logo.clearbit.com/meta.com">
          <a:extLst>
            <a:ext uri="{FF2B5EF4-FFF2-40B4-BE49-F238E27FC236}">
              <a16:creationId xmlns:a16="http://schemas.microsoft.com/office/drawing/2014/main" id="{D3472FB1-3296-43C9-BC43-76FBC1584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8575"/>
          <a:ext cx="6477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90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81FF690-5C68-48FF-ACC2-67A1266E9F43}"/>
            </a:ext>
          </a:extLst>
        </xdr:cNvPr>
        <xdr:cNvCxnSpPr/>
      </xdr:nvCxnSpPr>
      <xdr:spPr>
        <a:xfrm>
          <a:off x="5734050" y="19050"/>
          <a:ext cx="0" cy="146208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bout.fb.com/news/2024/09/introducing-orion-our-first-true-augmented-reality-glasses/" TargetMode="External"/><Relationship Id="rId1" Type="http://schemas.openxmlformats.org/officeDocument/2006/relationships/hyperlink" Target="https://investor.fb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sec.gov/Archives/edgar/data/1326801/000132680124000049/meta-20240331.htm" TargetMode="External"/><Relationship Id="rId1" Type="http://schemas.openxmlformats.org/officeDocument/2006/relationships/hyperlink" Target="https://www.sec.gov/Archives/edgar/data/1326801/000132680124000069/meta-202406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4399-F1ED-44FB-96F3-BE2465786A06}">
  <dimension ref="A2:V40"/>
  <sheetViews>
    <sheetView workbookViewId="0">
      <selection activeCell="H9" sqref="H9"/>
    </sheetView>
  </sheetViews>
  <sheetFormatPr defaultRowHeight="12.75" x14ac:dyDescent="0.2"/>
  <cols>
    <col min="1" max="16384" width="9.140625" style="1"/>
  </cols>
  <sheetData>
    <row r="2" spans="2:22" x14ac:dyDescent="0.2">
      <c r="B2" s="2" t="s">
        <v>0</v>
      </c>
    </row>
    <row r="3" spans="2:22" x14ac:dyDescent="0.2">
      <c r="B3" s="2" t="s">
        <v>1</v>
      </c>
    </row>
    <row r="5" spans="2:22" x14ac:dyDescent="0.2">
      <c r="B5" s="6" t="s">
        <v>2</v>
      </c>
      <c r="C5" s="7"/>
      <c r="D5" s="8"/>
      <c r="G5" s="6" t="s">
        <v>24</v>
      </c>
      <c r="H5" s="7"/>
      <c r="I5" s="7"/>
      <c r="J5" s="7"/>
      <c r="K5" s="7"/>
      <c r="L5" s="7"/>
      <c r="M5" s="7"/>
      <c r="N5" s="7"/>
      <c r="O5" s="7"/>
      <c r="P5" s="8"/>
      <c r="S5" s="19" t="s">
        <v>25</v>
      </c>
      <c r="T5" s="19"/>
      <c r="U5" s="19"/>
      <c r="V5" s="19"/>
    </row>
    <row r="6" spans="2:22" x14ac:dyDescent="0.2">
      <c r="B6" s="3" t="s">
        <v>3</v>
      </c>
      <c r="C6" s="4">
        <v>578.16</v>
      </c>
      <c r="D6" s="26"/>
      <c r="G6" s="15"/>
      <c r="H6" s="20"/>
      <c r="I6" s="20"/>
      <c r="J6" s="20"/>
      <c r="K6" s="20"/>
      <c r="L6" s="20"/>
      <c r="M6" s="20"/>
      <c r="N6" s="20"/>
      <c r="O6" s="20"/>
      <c r="P6" s="21"/>
      <c r="S6" s="1" t="s">
        <v>26</v>
      </c>
    </row>
    <row r="7" spans="2:22" x14ac:dyDescent="0.2">
      <c r="B7" s="3" t="s">
        <v>4</v>
      </c>
      <c r="C7" s="24">
        <f>+'Financial Model'!I16</f>
        <v>2534</v>
      </c>
      <c r="D7" s="26" t="str">
        <f>+$C$31</f>
        <v>Q224</v>
      </c>
      <c r="G7" s="15"/>
      <c r="H7" s="20"/>
      <c r="I7" s="20"/>
      <c r="J7" s="20"/>
      <c r="K7" s="20"/>
      <c r="L7" s="20"/>
      <c r="M7" s="20"/>
      <c r="N7" s="20"/>
      <c r="O7" s="20"/>
      <c r="P7" s="21"/>
      <c r="S7" s="1" t="s">
        <v>27</v>
      </c>
    </row>
    <row r="8" spans="2:22" x14ac:dyDescent="0.2">
      <c r="B8" s="3" t="s">
        <v>5</v>
      </c>
      <c r="C8" s="24">
        <f>C6*C7</f>
        <v>1465057.44</v>
      </c>
      <c r="D8" s="26"/>
      <c r="G8" s="15"/>
      <c r="H8" s="20"/>
      <c r="I8" s="20"/>
      <c r="J8" s="20"/>
      <c r="K8" s="20"/>
      <c r="L8" s="20"/>
      <c r="M8" s="20"/>
      <c r="N8" s="20"/>
      <c r="O8" s="20"/>
      <c r="P8" s="21"/>
      <c r="S8" s="1" t="s">
        <v>28</v>
      </c>
    </row>
    <row r="9" spans="2:22" x14ac:dyDescent="0.2">
      <c r="B9" s="3" t="s">
        <v>6</v>
      </c>
      <c r="C9" s="24">
        <f>+'Financial Model'!I58</f>
        <v>58080</v>
      </c>
      <c r="D9" s="26" t="str">
        <f t="shared" ref="D9:D11" si="0">+$C$31</f>
        <v>Q224</v>
      </c>
      <c r="G9" s="28">
        <v>45536</v>
      </c>
      <c r="H9" s="43" t="s">
        <v>113</v>
      </c>
      <c r="I9" s="20"/>
      <c r="J9" s="20"/>
      <c r="K9" s="20"/>
      <c r="L9" s="20"/>
      <c r="M9" s="20"/>
      <c r="N9" s="20"/>
      <c r="O9" s="20"/>
      <c r="P9" s="21"/>
    </row>
    <row r="10" spans="2:22" x14ac:dyDescent="0.2">
      <c r="B10" s="3" t="s">
        <v>7</v>
      </c>
      <c r="C10" s="24">
        <f>+'Financial Model'!I59</f>
        <v>18389</v>
      </c>
      <c r="D10" s="26" t="str">
        <f t="shared" si="0"/>
        <v>Q224</v>
      </c>
      <c r="G10" s="15"/>
      <c r="H10" s="20"/>
      <c r="I10" s="20"/>
      <c r="J10" s="20"/>
      <c r="K10" s="20"/>
      <c r="L10" s="20"/>
      <c r="M10" s="20"/>
      <c r="N10" s="20"/>
      <c r="O10" s="20"/>
      <c r="P10" s="21"/>
      <c r="S10" s="1" t="s">
        <v>29</v>
      </c>
    </row>
    <row r="11" spans="2:22" x14ac:dyDescent="0.2">
      <c r="B11" s="3" t="s">
        <v>8</v>
      </c>
      <c r="C11" s="24">
        <f>C9-C10</f>
        <v>39691</v>
      </c>
      <c r="D11" s="26" t="str">
        <f t="shared" si="0"/>
        <v>Q224</v>
      </c>
      <c r="G11" s="15"/>
      <c r="H11" s="20"/>
      <c r="I11" s="20"/>
      <c r="J11" s="20"/>
      <c r="K11" s="20"/>
      <c r="L11" s="20"/>
      <c r="M11" s="20"/>
      <c r="N11" s="20"/>
      <c r="O11" s="20"/>
      <c r="P11" s="21"/>
      <c r="S11" s="1" t="s">
        <v>36</v>
      </c>
    </row>
    <row r="12" spans="2:22" x14ac:dyDescent="0.2">
      <c r="B12" s="5" t="s">
        <v>9</v>
      </c>
      <c r="C12" s="25">
        <f>C8-C11</f>
        <v>1425366.44</v>
      </c>
      <c r="D12" s="27"/>
      <c r="G12" s="15"/>
      <c r="H12" s="20"/>
      <c r="I12" s="20"/>
      <c r="J12" s="20"/>
      <c r="K12" s="20"/>
      <c r="L12" s="20"/>
      <c r="M12" s="20"/>
      <c r="N12" s="20"/>
      <c r="O12" s="20"/>
      <c r="P12" s="21"/>
      <c r="S12" s="1" t="s">
        <v>112</v>
      </c>
    </row>
    <row r="13" spans="2:22" x14ac:dyDescent="0.2">
      <c r="G13" s="15"/>
      <c r="H13" s="20"/>
      <c r="I13" s="20"/>
      <c r="J13" s="20"/>
      <c r="K13" s="20"/>
      <c r="L13" s="20"/>
      <c r="M13" s="20"/>
      <c r="N13" s="20"/>
      <c r="O13" s="20"/>
      <c r="P13" s="21"/>
    </row>
    <row r="14" spans="2:22" x14ac:dyDescent="0.2">
      <c r="G14" s="15"/>
      <c r="H14" s="20"/>
      <c r="I14" s="20"/>
      <c r="J14" s="20"/>
      <c r="K14" s="20"/>
      <c r="L14" s="20"/>
      <c r="M14" s="20"/>
      <c r="N14" s="20"/>
      <c r="O14" s="20"/>
      <c r="P14" s="21"/>
      <c r="S14" s="1" t="s">
        <v>30</v>
      </c>
    </row>
    <row r="15" spans="2:22" x14ac:dyDescent="0.2">
      <c r="B15" s="6" t="s">
        <v>11</v>
      </c>
      <c r="C15" s="7"/>
      <c r="D15" s="8"/>
      <c r="G15" s="15"/>
      <c r="H15" s="20"/>
      <c r="I15" s="20"/>
      <c r="J15" s="20"/>
      <c r="K15" s="20"/>
      <c r="L15" s="20"/>
      <c r="M15" s="20"/>
      <c r="N15" s="20"/>
      <c r="O15" s="20"/>
      <c r="P15" s="21"/>
    </row>
    <row r="16" spans="2:22" x14ac:dyDescent="0.2">
      <c r="B16" s="13" t="s">
        <v>12</v>
      </c>
      <c r="C16" s="9" t="s">
        <v>13</v>
      </c>
      <c r="D16" s="10"/>
      <c r="G16" s="15"/>
      <c r="H16" s="20"/>
      <c r="I16" s="20"/>
      <c r="J16" s="20"/>
      <c r="K16" s="20"/>
      <c r="L16" s="20"/>
      <c r="M16" s="20"/>
      <c r="N16" s="20"/>
      <c r="O16" s="20"/>
      <c r="P16" s="21"/>
    </row>
    <row r="17" spans="1:16" x14ac:dyDescent="0.2">
      <c r="A17" s="1">
        <v>2022</v>
      </c>
      <c r="B17" s="13" t="s">
        <v>14</v>
      </c>
      <c r="C17" s="9" t="s">
        <v>33</v>
      </c>
      <c r="D17" s="10"/>
      <c r="G17" s="15"/>
      <c r="H17" s="20"/>
      <c r="I17" s="20"/>
      <c r="J17" s="20"/>
      <c r="K17" s="20"/>
      <c r="L17" s="20"/>
      <c r="M17" s="20"/>
      <c r="N17" s="20"/>
      <c r="O17" s="20"/>
      <c r="P17" s="21"/>
    </row>
    <row r="18" spans="1:16" x14ac:dyDescent="0.2">
      <c r="A18" s="1">
        <v>2022</v>
      </c>
      <c r="B18" s="13" t="s">
        <v>15</v>
      </c>
      <c r="C18" s="9" t="s">
        <v>35</v>
      </c>
      <c r="D18" s="10"/>
      <c r="G18" s="15"/>
      <c r="H18" s="20"/>
      <c r="I18" s="20"/>
      <c r="J18" s="20"/>
      <c r="K18" s="20"/>
      <c r="L18" s="20"/>
      <c r="M18" s="20"/>
      <c r="N18" s="20"/>
      <c r="O18" s="20"/>
      <c r="P18" s="21"/>
    </row>
    <row r="19" spans="1:16" x14ac:dyDescent="0.2">
      <c r="A19" s="1">
        <v>2022</v>
      </c>
      <c r="B19" s="14" t="s">
        <v>16</v>
      </c>
      <c r="C19" s="11" t="s">
        <v>34</v>
      </c>
      <c r="D19" s="12"/>
      <c r="G19" s="28">
        <v>44470</v>
      </c>
      <c r="H19" s="20" t="s">
        <v>32</v>
      </c>
      <c r="I19" s="20"/>
      <c r="J19" s="20"/>
      <c r="K19" s="20"/>
      <c r="L19" s="20"/>
      <c r="M19" s="20"/>
      <c r="N19" s="20"/>
      <c r="O19" s="20"/>
      <c r="P19" s="21"/>
    </row>
    <row r="20" spans="1:16" x14ac:dyDescent="0.2">
      <c r="G20" s="15"/>
      <c r="H20" s="20"/>
      <c r="I20" s="20"/>
      <c r="J20" s="20"/>
      <c r="K20" s="20"/>
      <c r="L20" s="20"/>
      <c r="M20" s="20"/>
      <c r="N20" s="20"/>
      <c r="O20" s="20"/>
      <c r="P20" s="21"/>
    </row>
    <row r="21" spans="1:16" x14ac:dyDescent="0.2">
      <c r="G21" s="15"/>
      <c r="H21" s="20"/>
      <c r="I21" s="20"/>
      <c r="J21" s="20"/>
      <c r="K21" s="20"/>
      <c r="L21" s="20"/>
      <c r="M21" s="20"/>
      <c r="N21" s="20"/>
      <c r="O21" s="20"/>
      <c r="P21" s="21"/>
    </row>
    <row r="22" spans="1:16" x14ac:dyDescent="0.2">
      <c r="B22" s="6" t="s">
        <v>10</v>
      </c>
      <c r="C22" s="7"/>
      <c r="D22" s="8"/>
      <c r="G22" s="15"/>
      <c r="H22" s="20"/>
      <c r="I22" s="20"/>
      <c r="J22" s="20"/>
      <c r="K22" s="20"/>
      <c r="L22" s="20"/>
      <c r="M22" s="20"/>
      <c r="N22" s="20"/>
      <c r="O22" s="20"/>
      <c r="P22" s="21"/>
    </row>
    <row r="23" spans="1:16" x14ac:dyDescent="0.2">
      <c r="B23" s="15" t="s">
        <v>17</v>
      </c>
      <c r="C23" s="9" t="s">
        <v>31</v>
      </c>
      <c r="D23" s="10"/>
      <c r="G23" s="15"/>
      <c r="H23" s="20"/>
      <c r="I23" s="20"/>
      <c r="J23" s="20"/>
      <c r="K23" s="20"/>
      <c r="L23" s="20"/>
      <c r="M23" s="20"/>
      <c r="N23" s="20"/>
      <c r="O23" s="20"/>
      <c r="P23" s="21"/>
    </row>
    <row r="24" spans="1:16" x14ac:dyDescent="0.2">
      <c r="B24" s="15" t="s">
        <v>18</v>
      </c>
      <c r="C24" s="9">
        <v>2004</v>
      </c>
      <c r="D24" s="10"/>
      <c r="G24" s="15"/>
      <c r="H24" s="20"/>
      <c r="I24" s="20"/>
      <c r="J24" s="20"/>
      <c r="K24" s="20"/>
      <c r="L24" s="20"/>
      <c r="M24" s="20"/>
      <c r="N24" s="20"/>
      <c r="O24" s="20"/>
      <c r="P24" s="21"/>
    </row>
    <row r="25" spans="1:16" x14ac:dyDescent="0.2">
      <c r="B25" s="15" t="s">
        <v>19</v>
      </c>
      <c r="C25" s="9">
        <v>2012</v>
      </c>
      <c r="D25" s="10"/>
      <c r="G25" s="15"/>
      <c r="H25" s="20"/>
      <c r="I25" s="20"/>
      <c r="J25" s="20"/>
      <c r="K25" s="20"/>
      <c r="L25" s="20"/>
      <c r="M25" s="20"/>
      <c r="N25" s="20"/>
      <c r="O25" s="20"/>
      <c r="P25" s="21"/>
    </row>
    <row r="26" spans="1:16" x14ac:dyDescent="0.2">
      <c r="B26" s="15"/>
      <c r="C26" s="9"/>
      <c r="D26" s="10"/>
      <c r="G26" s="15"/>
      <c r="H26" s="20"/>
      <c r="I26" s="20"/>
      <c r="J26" s="20"/>
      <c r="K26" s="20"/>
      <c r="L26" s="20"/>
      <c r="M26" s="20"/>
      <c r="N26" s="20"/>
      <c r="O26" s="20"/>
      <c r="P26" s="21"/>
    </row>
    <row r="27" spans="1:16" x14ac:dyDescent="0.2">
      <c r="B27" s="15" t="s">
        <v>20</v>
      </c>
      <c r="C27" s="9"/>
      <c r="D27" s="10"/>
      <c r="G27" s="15"/>
      <c r="H27" s="20"/>
      <c r="I27" s="20"/>
      <c r="J27" s="20"/>
      <c r="K27" s="20"/>
      <c r="L27" s="20"/>
      <c r="M27" s="20"/>
      <c r="N27" s="20"/>
      <c r="O27" s="20"/>
      <c r="P27" s="21"/>
    </row>
    <row r="28" spans="1:16" x14ac:dyDescent="0.2">
      <c r="B28" s="15"/>
      <c r="C28" s="9"/>
      <c r="D28" s="10"/>
      <c r="G28" s="15"/>
      <c r="H28" s="20"/>
      <c r="I28" s="20"/>
      <c r="J28" s="20"/>
      <c r="K28" s="20"/>
      <c r="L28" s="20"/>
      <c r="M28" s="20"/>
      <c r="N28" s="20"/>
      <c r="O28" s="20"/>
      <c r="P28" s="21"/>
    </row>
    <row r="29" spans="1:16" x14ac:dyDescent="0.2">
      <c r="B29" s="15"/>
      <c r="C29" s="9"/>
      <c r="D29" s="10"/>
      <c r="G29" s="15"/>
      <c r="H29" s="20"/>
      <c r="I29" s="20"/>
      <c r="J29" s="20"/>
      <c r="K29" s="20"/>
      <c r="L29" s="20"/>
      <c r="M29" s="20"/>
      <c r="N29" s="20"/>
      <c r="O29" s="20"/>
      <c r="P29" s="21"/>
    </row>
    <row r="30" spans="1:16" x14ac:dyDescent="0.2">
      <c r="B30" s="15" t="s">
        <v>22</v>
      </c>
      <c r="C30" s="30" t="s">
        <v>37</v>
      </c>
      <c r="D30" s="31"/>
      <c r="G30" s="15"/>
      <c r="H30" s="20"/>
      <c r="I30" s="20"/>
      <c r="J30" s="20"/>
      <c r="K30" s="20"/>
      <c r="L30" s="20"/>
      <c r="M30" s="20"/>
      <c r="N30" s="20"/>
      <c r="O30" s="20"/>
      <c r="P30" s="21"/>
    </row>
    <row r="31" spans="1:16" x14ac:dyDescent="0.2">
      <c r="B31" s="16" t="s">
        <v>21</v>
      </c>
      <c r="C31" s="39" t="s">
        <v>38</v>
      </c>
      <c r="D31" s="40">
        <f>+'Financial Model'!I3</f>
        <v>45505</v>
      </c>
      <c r="G31" s="16"/>
      <c r="H31" s="22"/>
      <c r="I31" s="22"/>
      <c r="J31" s="22"/>
      <c r="K31" s="22"/>
      <c r="L31" s="22"/>
      <c r="M31" s="22"/>
      <c r="N31" s="22"/>
      <c r="O31" s="22"/>
      <c r="P31" s="23"/>
    </row>
    <row r="34" spans="2:4" x14ac:dyDescent="0.2">
      <c r="B34" s="6" t="s">
        <v>23</v>
      </c>
      <c r="C34" s="7"/>
      <c r="D34" s="8"/>
    </row>
    <row r="35" spans="2:4" x14ac:dyDescent="0.2">
      <c r="B35" s="15" t="s">
        <v>89</v>
      </c>
      <c r="C35" s="41">
        <f>+C6/'Financial Model'!I56</f>
        <v>9.3456838667287556</v>
      </c>
      <c r="D35" s="42"/>
    </row>
    <row r="36" spans="2:4" x14ac:dyDescent="0.2">
      <c r="B36" s="15" t="s">
        <v>88</v>
      </c>
      <c r="C36" s="9"/>
      <c r="D36" s="10"/>
    </row>
    <row r="37" spans="2:4" x14ac:dyDescent="0.2">
      <c r="B37" s="15" t="s">
        <v>110</v>
      </c>
      <c r="C37" s="9"/>
      <c r="D37" s="10"/>
    </row>
    <row r="38" spans="2:4" x14ac:dyDescent="0.2">
      <c r="B38" s="15" t="s">
        <v>90</v>
      </c>
      <c r="C38" s="9"/>
      <c r="D38" s="10"/>
    </row>
    <row r="39" spans="2:4" x14ac:dyDescent="0.2">
      <c r="B39" s="15" t="s">
        <v>111</v>
      </c>
      <c r="C39" s="9"/>
      <c r="D39" s="10"/>
    </row>
    <row r="40" spans="2:4" x14ac:dyDescent="0.2">
      <c r="B40" s="15"/>
      <c r="C40" s="17"/>
      <c r="D40" s="18"/>
    </row>
  </sheetData>
  <mergeCells count="23">
    <mergeCell ref="C35:D35"/>
    <mergeCell ref="G5:P5"/>
    <mergeCell ref="S5:V5"/>
    <mergeCell ref="C36:D36"/>
    <mergeCell ref="C37:D37"/>
    <mergeCell ref="C38:D38"/>
    <mergeCell ref="C39:D39"/>
    <mergeCell ref="C28:D28"/>
    <mergeCell ref="C29:D29"/>
    <mergeCell ref="C30:D30"/>
    <mergeCell ref="B34:D34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9:D19"/>
    <mergeCell ref="C18:D18"/>
  </mergeCells>
  <hyperlinks>
    <hyperlink ref="C30:D30" r:id="rId1" display="Link" xr:uid="{E34671E5-015B-4F6E-A89E-58DC4BD2B98C}"/>
    <hyperlink ref="H9" r:id="rId2" xr:uid="{3AF6016B-DBB8-464D-9971-BEEC5A0FFFB2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4973-B92E-4576-933D-70DBEDDEA012}">
  <dimension ref="B1:AC74"/>
  <sheetViews>
    <sheetView tabSelected="1" workbookViewId="0">
      <pane xSplit="2" ySplit="3" topLeftCell="C36" activePane="bottomRight" state="frozen"/>
      <selection pane="topRight" activeCell="C1" sqref="C1"/>
      <selection pane="bottomLeft" activeCell="A4" sqref="A4"/>
      <selection pane="bottomRight" activeCell="I66" sqref="A66:XFD66"/>
    </sheetView>
  </sheetViews>
  <sheetFormatPr defaultRowHeight="12.75" x14ac:dyDescent="0.2"/>
  <cols>
    <col min="1" max="1" width="4.28515625" style="1" customWidth="1"/>
    <col min="2" max="2" width="17.5703125" style="1" bestFit="1" customWidth="1"/>
    <col min="3" max="16384" width="9.140625" style="1"/>
  </cols>
  <sheetData>
    <row r="1" spans="2:29" s="29" customFormat="1" x14ac:dyDescent="0.2">
      <c r="D1" s="29" t="s">
        <v>42</v>
      </c>
      <c r="E1" s="29" t="s">
        <v>43</v>
      </c>
      <c r="F1" s="29" t="s">
        <v>44</v>
      </c>
      <c r="G1" s="29" t="s">
        <v>45</v>
      </c>
      <c r="H1" s="37" t="s">
        <v>39</v>
      </c>
      <c r="I1" s="37" t="s">
        <v>38</v>
      </c>
      <c r="J1" s="29" t="s">
        <v>40</v>
      </c>
      <c r="K1" s="29" t="s">
        <v>41</v>
      </c>
      <c r="O1" s="29" t="s">
        <v>95</v>
      </c>
      <c r="P1" s="29" t="s">
        <v>96</v>
      </c>
      <c r="Q1" s="29" t="s">
        <v>97</v>
      </c>
      <c r="R1" s="29" t="s">
        <v>98</v>
      </c>
      <c r="S1" s="29" t="s">
        <v>99</v>
      </c>
      <c r="T1" s="29" t="s">
        <v>100</v>
      </c>
      <c r="U1" s="29" t="s">
        <v>101</v>
      </c>
      <c r="V1" s="29" t="s">
        <v>102</v>
      </c>
      <c r="W1" s="29" t="s">
        <v>103</v>
      </c>
      <c r="X1" s="29" t="s">
        <v>104</v>
      </c>
      <c r="Y1" s="29" t="s">
        <v>105</v>
      </c>
      <c r="Z1" s="29" t="s">
        <v>106</v>
      </c>
      <c r="AA1" s="29" t="s">
        <v>107</v>
      </c>
      <c r="AB1" s="29" t="s">
        <v>108</v>
      </c>
      <c r="AC1" s="29" t="s">
        <v>109</v>
      </c>
    </row>
    <row r="2" spans="2:29" s="45" customFormat="1" x14ac:dyDescent="0.2">
      <c r="B2" s="44"/>
      <c r="D2" s="46">
        <v>45016</v>
      </c>
      <c r="E2" s="46">
        <v>45107</v>
      </c>
      <c r="G2" s="46">
        <v>45291</v>
      </c>
      <c r="H2" s="46">
        <v>45382</v>
      </c>
      <c r="I2" s="46">
        <v>45473</v>
      </c>
    </row>
    <row r="3" spans="2:29" s="45" customFormat="1" x14ac:dyDescent="0.2">
      <c r="B3" s="44"/>
      <c r="H3" s="47">
        <v>45407</v>
      </c>
      <c r="I3" s="47">
        <v>45505</v>
      </c>
    </row>
    <row r="4" spans="2:29" s="2" customFormat="1" x14ac:dyDescent="0.2">
      <c r="B4" s="2" t="s">
        <v>46</v>
      </c>
      <c r="D4" s="34">
        <v>28645</v>
      </c>
      <c r="E4" s="34">
        <v>31999</v>
      </c>
      <c r="H4" s="34">
        <v>36455</v>
      </c>
      <c r="I4" s="34">
        <v>39071</v>
      </c>
    </row>
    <row r="5" spans="2:29" x14ac:dyDescent="0.2">
      <c r="B5" s="1" t="s">
        <v>47</v>
      </c>
      <c r="D5" s="32">
        <v>6108</v>
      </c>
      <c r="E5" s="32">
        <v>5945</v>
      </c>
      <c r="H5" s="32">
        <v>6640</v>
      </c>
      <c r="I5" s="32">
        <v>7308</v>
      </c>
    </row>
    <row r="6" spans="2:29" s="2" customFormat="1" x14ac:dyDescent="0.2">
      <c r="B6" s="2" t="s">
        <v>48</v>
      </c>
      <c r="D6" s="34">
        <f>+D4-D5</f>
        <v>22537</v>
      </c>
      <c r="E6" s="34">
        <f>+E4-E5</f>
        <v>26054</v>
      </c>
      <c r="H6" s="34">
        <f>+H4-H5</f>
        <v>29815</v>
      </c>
      <c r="I6" s="34">
        <f>+I4-I5</f>
        <v>31763</v>
      </c>
    </row>
    <row r="7" spans="2:29" x14ac:dyDescent="0.2">
      <c r="B7" s="1" t="s">
        <v>49</v>
      </c>
      <c r="D7" s="32">
        <v>9381</v>
      </c>
      <c r="E7" s="32">
        <v>9344</v>
      </c>
      <c r="H7" s="32">
        <v>9978</v>
      </c>
      <c r="I7" s="32">
        <v>10537</v>
      </c>
    </row>
    <row r="8" spans="2:29" x14ac:dyDescent="0.2">
      <c r="B8" s="1" t="s">
        <v>50</v>
      </c>
      <c r="D8" s="32">
        <v>3044</v>
      </c>
      <c r="E8" s="32">
        <v>3154</v>
      </c>
      <c r="H8" s="32">
        <v>2564</v>
      </c>
      <c r="I8" s="32">
        <v>2721</v>
      </c>
    </row>
    <row r="9" spans="2:29" x14ac:dyDescent="0.2">
      <c r="B9" s="1" t="s">
        <v>51</v>
      </c>
      <c r="D9" s="32">
        <v>2885</v>
      </c>
      <c r="E9" s="32">
        <v>4164</v>
      </c>
      <c r="H9" s="32">
        <v>3455</v>
      </c>
      <c r="I9" s="32">
        <v>3658</v>
      </c>
    </row>
    <row r="10" spans="2:29" s="2" customFormat="1" x14ac:dyDescent="0.2">
      <c r="B10" s="2" t="s">
        <v>52</v>
      </c>
      <c r="D10" s="34">
        <f>+D6-D7-D8-D9</f>
        <v>7227</v>
      </c>
      <c r="E10" s="34">
        <f>+E6-E7-E8-E9</f>
        <v>9392</v>
      </c>
      <c r="H10" s="34">
        <f>+H6-H7-H8-H9</f>
        <v>13818</v>
      </c>
      <c r="I10" s="34">
        <f>+I6-I7-I8-I9</f>
        <v>14847</v>
      </c>
    </row>
    <row r="11" spans="2:29" x14ac:dyDescent="0.2">
      <c r="B11" s="1" t="s">
        <v>53</v>
      </c>
      <c r="D11" s="32">
        <v>80</v>
      </c>
      <c r="E11" s="32">
        <v>-99</v>
      </c>
      <c r="H11" s="32">
        <v>365</v>
      </c>
      <c r="I11" s="32">
        <v>259</v>
      </c>
    </row>
    <row r="12" spans="2:29" x14ac:dyDescent="0.2">
      <c r="B12" s="1" t="s">
        <v>54</v>
      </c>
      <c r="D12" s="32">
        <f>+D10+D11</f>
        <v>7307</v>
      </c>
      <c r="E12" s="32">
        <f>+E10+E11</f>
        <v>9293</v>
      </c>
      <c r="H12" s="32">
        <f>+H10+H11</f>
        <v>14183</v>
      </c>
      <c r="I12" s="32">
        <f>+I10+I11</f>
        <v>15106</v>
      </c>
    </row>
    <row r="13" spans="2:29" x14ac:dyDescent="0.2">
      <c r="B13" s="1" t="s">
        <v>55</v>
      </c>
      <c r="D13" s="32">
        <v>1598</v>
      </c>
      <c r="E13" s="32">
        <v>1505</v>
      </c>
      <c r="H13" s="32">
        <v>1814</v>
      </c>
      <c r="I13" s="32">
        <v>1641</v>
      </c>
    </row>
    <row r="14" spans="2:29" s="2" customFormat="1" x14ac:dyDescent="0.2">
      <c r="B14" s="2" t="s">
        <v>56</v>
      </c>
      <c r="D14" s="34">
        <f>+D12-D13</f>
        <v>5709</v>
      </c>
      <c r="E14" s="34">
        <f>+E12-E13</f>
        <v>7788</v>
      </c>
      <c r="H14" s="34">
        <f>+H12-H13</f>
        <v>12369</v>
      </c>
      <c r="I14" s="34">
        <f>+I12-I13</f>
        <v>13465</v>
      </c>
    </row>
    <row r="15" spans="2:29" s="33" customFormat="1" x14ac:dyDescent="0.2">
      <c r="B15" s="33" t="s">
        <v>57</v>
      </c>
      <c r="D15" s="33">
        <f>+D14/D16</f>
        <v>2.206803247004252</v>
      </c>
      <c r="E15" s="33">
        <f>+E14/E16</f>
        <v>3.0327102803738319</v>
      </c>
      <c r="H15" s="33">
        <f>+H14/H16</f>
        <v>4.8601178781925345</v>
      </c>
      <c r="I15" s="33">
        <f>+I14/I16</f>
        <v>5.3137332280978686</v>
      </c>
    </row>
    <row r="16" spans="2:29" s="32" customFormat="1" x14ac:dyDescent="0.2">
      <c r="B16" s="32" t="s">
        <v>4</v>
      </c>
      <c r="D16" s="32">
        <v>2587</v>
      </c>
      <c r="E16" s="32">
        <v>2568</v>
      </c>
      <c r="H16" s="32">
        <v>2545</v>
      </c>
      <c r="I16" s="32">
        <v>2534</v>
      </c>
    </row>
    <row r="18" spans="2:9" s="35" customFormat="1" x14ac:dyDescent="0.2">
      <c r="B18" s="35" t="s">
        <v>58</v>
      </c>
      <c r="D18" s="35">
        <f>D6/D4</f>
        <v>0.7867690696456624</v>
      </c>
      <c r="E18" s="35">
        <f>E6/E4</f>
        <v>0.81421294415450485</v>
      </c>
      <c r="H18" s="35">
        <f>H6/H4</f>
        <v>0.81785763269784661</v>
      </c>
      <c r="I18" s="35">
        <f>I6/I4</f>
        <v>0.81295590079598679</v>
      </c>
    </row>
    <row r="19" spans="2:9" s="35" customFormat="1" x14ac:dyDescent="0.2">
      <c r="B19" s="35" t="s">
        <v>59</v>
      </c>
      <c r="D19" s="35">
        <f>D10/D4</f>
        <v>0.25229533950078548</v>
      </c>
      <c r="E19" s="35">
        <f>E10/E4</f>
        <v>0.29350917216163003</v>
      </c>
      <c r="H19" s="35">
        <f>H10/H4</f>
        <v>0.37904265532848719</v>
      </c>
      <c r="I19" s="35">
        <f>I10/I4</f>
        <v>0.38000051188861306</v>
      </c>
    </row>
    <row r="20" spans="2:9" s="35" customFormat="1" x14ac:dyDescent="0.2">
      <c r="B20" s="35" t="s">
        <v>60</v>
      </c>
      <c r="D20" s="35">
        <f>D14/D4</f>
        <v>0.19930179787048349</v>
      </c>
      <c r="E20" s="35">
        <f>E14/E4</f>
        <v>0.24338260570642833</v>
      </c>
      <c r="H20" s="35">
        <f>H14/H4</f>
        <v>0.33929502125908656</v>
      </c>
      <c r="I20" s="35">
        <f>I14/I4</f>
        <v>0.34462900872770086</v>
      </c>
    </row>
    <row r="21" spans="2:9" s="35" customFormat="1" x14ac:dyDescent="0.2">
      <c r="B21" s="35" t="s">
        <v>61</v>
      </c>
      <c r="D21" s="35">
        <f>D13/D12</f>
        <v>0.21869440262761736</v>
      </c>
      <c r="E21" s="35">
        <f>E13/E12</f>
        <v>0.16194985472936618</v>
      </c>
      <c r="H21" s="35">
        <f>H13/H12</f>
        <v>0.12789959811041388</v>
      </c>
      <c r="I21" s="35">
        <f>I13/I12</f>
        <v>0.10863233152389778</v>
      </c>
    </row>
    <row r="23" spans="2:9" s="2" customFormat="1" x14ac:dyDescent="0.2">
      <c r="B23" s="2" t="s">
        <v>62</v>
      </c>
      <c r="H23" s="36">
        <f>H4/D4-1</f>
        <v>0.27264793157619138</v>
      </c>
      <c r="I23" s="36">
        <f>I4/E4-1</f>
        <v>0.2210069064658271</v>
      </c>
    </row>
    <row r="24" spans="2:9" x14ac:dyDescent="0.2">
      <c r="B24" s="1" t="s">
        <v>63</v>
      </c>
      <c r="E24" s="35">
        <f>E4/D4-1</f>
        <v>0.1170884971199162</v>
      </c>
      <c r="I24" s="35">
        <f>I4/H4-1</f>
        <v>7.1759703744342263E-2</v>
      </c>
    </row>
    <row r="29" spans="2:9" x14ac:dyDescent="0.2">
      <c r="B29" s="38" t="s">
        <v>64</v>
      </c>
    </row>
    <row r="30" spans="2:9" s="34" customFormat="1" x14ac:dyDescent="0.2">
      <c r="B30" s="34" t="s">
        <v>6</v>
      </c>
      <c r="G30" s="34">
        <v>41862</v>
      </c>
      <c r="H30" s="34">
        <v>32307</v>
      </c>
      <c r="I30" s="34">
        <v>32045</v>
      </c>
    </row>
    <row r="31" spans="2:9" s="34" customFormat="1" x14ac:dyDescent="0.2">
      <c r="B31" s="34" t="s">
        <v>65</v>
      </c>
      <c r="G31" s="34">
        <v>23541</v>
      </c>
      <c r="H31" s="34">
        <v>25813</v>
      </c>
      <c r="I31" s="34">
        <v>26035</v>
      </c>
    </row>
    <row r="32" spans="2:9" s="32" customFormat="1" x14ac:dyDescent="0.2">
      <c r="B32" s="32" t="s">
        <v>66</v>
      </c>
      <c r="G32" s="32">
        <v>16169</v>
      </c>
      <c r="H32" s="32">
        <v>13430</v>
      </c>
      <c r="I32" s="32">
        <v>14505</v>
      </c>
    </row>
    <row r="33" spans="2:9" s="32" customFormat="1" x14ac:dyDescent="0.2">
      <c r="B33" s="32" t="s">
        <v>67</v>
      </c>
      <c r="G33" s="32">
        <v>3793</v>
      </c>
      <c r="H33" s="32">
        <v>3780</v>
      </c>
      <c r="I33" s="32">
        <v>3846</v>
      </c>
    </row>
    <row r="34" spans="2:9" s="32" customFormat="1" x14ac:dyDescent="0.2">
      <c r="B34" s="32" t="s">
        <v>68</v>
      </c>
      <c r="E34" s="32">
        <f>+SUM(E30:E33)</f>
        <v>0</v>
      </c>
      <c r="F34" s="32">
        <f t="shared" ref="F34:H34" si="0">+SUM(F30:F33)</f>
        <v>0</v>
      </c>
      <c r="G34" s="32">
        <f t="shared" si="0"/>
        <v>85365</v>
      </c>
      <c r="H34" s="32">
        <f t="shared" si="0"/>
        <v>75330</v>
      </c>
      <c r="I34" s="32">
        <f>+SUM(I30:I33)</f>
        <v>76431</v>
      </c>
    </row>
    <row r="35" spans="2:9" s="32" customFormat="1" x14ac:dyDescent="0.2">
      <c r="B35" s="32" t="s">
        <v>69</v>
      </c>
      <c r="G35" s="32">
        <v>6141</v>
      </c>
      <c r="H35" s="32">
        <v>6218</v>
      </c>
      <c r="I35" s="32">
        <v>6207</v>
      </c>
    </row>
    <row r="36" spans="2:9" s="32" customFormat="1" x14ac:dyDescent="0.2">
      <c r="B36" s="32" t="s">
        <v>70</v>
      </c>
      <c r="G36" s="32">
        <v>96587</v>
      </c>
      <c r="H36" s="32">
        <v>98908</v>
      </c>
      <c r="I36" s="32">
        <v>102959</v>
      </c>
    </row>
    <row r="37" spans="2:9" s="32" customFormat="1" x14ac:dyDescent="0.2">
      <c r="B37" s="32" t="s">
        <v>72</v>
      </c>
      <c r="G37" s="32">
        <v>13294</v>
      </c>
      <c r="H37" s="32">
        <v>13555</v>
      </c>
      <c r="I37" s="32">
        <v>14058</v>
      </c>
    </row>
    <row r="38" spans="2:9" s="32" customFormat="1" x14ac:dyDescent="0.2">
      <c r="B38" s="32" t="s">
        <v>73</v>
      </c>
      <c r="G38" s="32">
        <v>20654</v>
      </c>
      <c r="H38" s="32">
        <v>20654</v>
      </c>
      <c r="I38" s="32">
        <v>20654</v>
      </c>
    </row>
    <row r="39" spans="2:9" s="32" customFormat="1" x14ac:dyDescent="0.2">
      <c r="B39" s="32" t="s">
        <v>74</v>
      </c>
      <c r="G39" s="32">
        <v>7582</v>
      </c>
      <c r="H39" s="32">
        <v>8179</v>
      </c>
      <c r="I39" s="32">
        <v>9929</v>
      </c>
    </row>
    <row r="40" spans="2:9" s="32" customFormat="1" x14ac:dyDescent="0.2">
      <c r="B40" s="32" t="s">
        <v>75</v>
      </c>
      <c r="E40" s="32">
        <f>+SUM(E34:E39)</f>
        <v>0</v>
      </c>
      <c r="F40" s="32">
        <f t="shared" ref="F40:H40" si="1">+SUM(F34:F39)</f>
        <v>0</v>
      </c>
      <c r="G40" s="32">
        <f t="shared" si="1"/>
        <v>229623</v>
      </c>
      <c r="H40" s="32">
        <f t="shared" si="1"/>
        <v>222844</v>
      </c>
      <c r="I40" s="32">
        <f>+SUM(I34:I39)</f>
        <v>230238</v>
      </c>
    </row>
    <row r="41" spans="2:9" s="32" customFormat="1" x14ac:dyDescent="0.2"/>
    <row r="42" spans="2:9" s="32" customFormat="1" x14ac:dyDescent="0.2">
      <c r="B42" s="32" t="s">
        <v>76</v>
      </c>
      <c r="G42" s="32">
        <v>4849</v>
      </c>
      <c r="H42" s="32">
        <v>3785</v>
      </c>
      <c r="I42" s="32">
        <v>3173</v>
      </c>
    </row>
    <row r="43" spans="2:9" s="32" customFormat="1" x14ac:dyDescent="0.2">
      <c r="B43" s="32" t="s">
        <v>71</v>
      </c>
      <c r="G43" s="32">
        <v>1623</v>
      </c>
      <c r="H43" s="32">
        <v>1676</v>
      </c>
      <c r="I43" s="32">
        <v>1917</v>
      </c>
    </row>
    <row r="44" spans="2:9" s="32" customFormat="1" x14ac:dyDescent="0.2">
      <c r="B44" s="32" t="s">
        <v>77</v>
      </c>
      <c r="G44" s="32">
        <v>25488</v>
      </c>
      <c r="H44" s="32">
        <v>22640</v>
      </c>
      <c r="I44" s="32">
        <v>21914</v>
      </c>
    </row>
    <row r="45" spans="2:9" s="32" customFormat="1" x14ac:dyDescent="0.2">
      <c r="B45" s="32" t="s">
        <v>78</v>
      </c>
      <c r="E45" s="32">
        <f>+SUM(E42:E44)</f>
        <v>0</v>
      </c>
      <c r="F45" s="32">
        <f t="shared" ref="F45:H45" si="2">+SUM(F42:F44)</f>
        <v>0</v>
      </c>
      <c r="G45" s="32">
        <f t="shared" si="2"/>
        <v>31960</v>
      </c>
      <c r="H45" s="32">
        <f t="shared" si="2"/>
        <v>28101</v>
      </c>
      <c r="I45" s="32">
        <f>+SUM(I42:I44)</f>
        <v>27004</v>
      </c>
    </row>
    <row r="46" spans="2:9" s="32" customFormat="1" x14ac:dyDescent="0.2">
      <c r="B46" s="32" t="s">
        <v>71</v>
      </c>
      <c r="G46" s="32">
        <v>17226</v>
      </c>
      <c r="H46" s="32">
        <v>17570</v>
      </c>
      <c r="I46" s="32">
        <v>17685</v>
      </c>
    </row>
    <row r="47" spans="2:9" s="34" customFormat="1" x14ac:dyDescent="0.2">
      <c r="B47" s="34" t="s">
        <v>79</v>
      </c>
      <c r="G47" s="34">
        <v>18385</v>
      </c>
      <c r="H47" s="34">
        <v>18387</v>
      </c>
      <c r="I47" s="34">
        <v>18389</v>
      </c>
    </row>
    <row r="48" spans="2:9" s="32" customFormat="1" x14ac:dyDescent="0.2">
      <c r="B48" s="32" t="s">
        <v>80</v>
      </c>
      <c r="G48" s="32">
        <v>7514</v>
      </c>
      <c r="H48" s="32">
        <v>7795</v>
      </c>
      <c r="I48" s="32">
        <v>7897</v>
      </c>
    </row>
    <row r="49" spans="2:9" s="32" customFormat="1" x14ac:dyDescent="0.2">
      <c r="B49" s="32" t="s">
        <v>81</v>
      </c>
      <c r="G49" s="32">
        <v>1370</v>
      </c>
      <c r="H49" s="32">
        <v>1462</v>
      </c>
      <c r="I49" s="32">
        <v>2500</v>
      </c>
    </row>
    <row r="50" spans="2:9" s="32" customFormat="1" x14ac:dyDescent="0.2">
      <c r="B50" s="32" t="s">
        <v>82</v>
      </c>
      <c r="E50" s="32">
        <f>+SUM(E45:E49)</f>
        <v>0</v>
      </c>
      <c r="F50" s="32">
        <f t="shared" ref="F50:H50" si="3">+SUM(F45:F49)</f>
        <v>0</v>
      </c>
      <c r="G50" s="32">
        <f t="shared" si="3"/>
        <v>76455</v>
      </c>
      <c r="H50" s="32">
        <f t="shared" si="3"/>
        <v>73315</v>
      </c>
      <c r="I50" s="32">
        <f>+SUM(I45:I49)</f>
        <v>73475</v>
      </c>
    </row>
    <row r="52" spans="2:9" s="32" customFormat="1" x14ac:dyDescent="0.2">
      <c r="B52" s="32" t="s">
        <v>83</v>
      </c>
      <c r="G52" s="32">
        <v>153168</v>
      </c>
      <c r="H52" s="32">
        <v>149529</v>
      </c>
      <c r="I52" s="32">
        <v>156763</v>
      </c>
    </row>
    <row r="53" spans="2:9" x14ac:dyDescent="0.2">
      <c r="B53" s="1" t="s">
        <v>84</v>
      </c>
      <c r="G53" s="32">
        <f>+G52+G50</f>
        <v>229623</v>
      </c>
      <c r="H53" s="32">
        <f>+H52+H50</f>
        <v>222844</v>
      </c>
      <c r="I53" s="32">
        <f>+I52+I50</f>
        <v>230238</v>
      </c>
    </row>
    <row r="55" spans="2:9" x14ac:dyDescent="0.2">
      <c r="B55" s="1" t="s">
        <v>85</v>
      </c>
      <c r="G55" s="32">
        <f>+G40-G50</f>
        <v>153168</v>
      </c>
      <c r="H55" s="32">
        <f>+H40-H50</f>
        <v>149529</v>
      </c>
      <c r="I55" s="32">
        <f>+I40-I50</f>
        <v>156763</v>
      </c>
    </row>
    <row r="56" spans="2:9" x14ac:dyDescent="0.2">
      <c r="B56" s="1" t="s">
        <v>86</v>
      </c>
      <c r="H56" s="1">
        <f>+H55/H16</f>
        <v>58.754027504911591</v>
      </c>
      <c r="I56" s="1">
        <f>+I55/I16</f>
        <v>61.863851617995266</v>
      </c>
    </row>
    <row r="58" spans="2:9" x14ac:dyDescent="0.2">
      <c r="B58" s="1" t="s">
        <v>6</v>
      </c>
      <c r="E58" s="32">
        <f>+E30+E31</f>
        <v>0</v>
      </c>
      <c r="F58" s="32">
        <f t="shared" ref="F58:H58" si="4">+F30+F31</f>
        <v>0</v>
      </c>
      <c r="G58" s="32">
        <f t="shared" si="4"/>
        <v>65403</v>
      </c>
      <c r="H58" s="32">
        <f t="shared" si="4"/>
        <v>58120</v>
      </c>
      <c r="I58" s="32">
        <f>+I30+I31</f>
        <v>58080</v>
      </c>
    </row>
    <row r="59" spans="2:9" x14ac:dyDescent="0.2">
      <c r="B59" s="1" t="s">
        <v>7</v>
      </c>
      <c r="E59" s="32">
        <f>+E47</f>
        <v>0</v>
      </c>
      <c r="F59" s="32">
        <f t="shared" ref="F59:H59" si="5">+F47</f>
        <v>0</v>
      </c>
      <c r="G59" s="32">
        <f t="shared" si="5"/>
        <v>18385</v>
      </c>
      <c r="H59" s="32">
        <f t="shared" si="5"/>
        <v>18387</v>
      </c>
      <c r="I59" s="32">
        <f>+I47</f>
        <v>18389</v>
      </c>
    </row>
    <row r="60" spans="2:9" x14ac:dyDescent="0.2">
      <c r="B60" s="1" t="s">
        <v>8</v>
      </c>
      <c r="E60" s="32">
        <f>+E58-E59</f>
        <v>0</v>
      </c>
      <c r="F60" s="32">
        <f t="shared" ref="F60:H60" si="6">+F58-F59</f>
        <v>0</v>
      </c>
      <c r="G60" s="32">
        <f t="shared" si="6"/>
        <v>47018</v>
      </c>
      <c r="H60" s="32">
        <f t="shared" si="6"/>
        <v>39733</v>
      </c>
      <c r="I60" s="32">
        <f>+I58-I59</f>
        <v>39691</v>
      </c>
    </row>
    <row r="62" spans="2:9" s="33" customFormat="1" x14ac:dyDescent="0.2">
      <c r="B62" s="33" t="s">
        <v>87</v>
      </c>
      <c r="G62" s="33">
        <v>352.9</v>
      </c>
      <c r="H62" s="33">
        <v>492.9</v>
      </c>
      <c r="I62" s="33">
        <v>519.05999999999995</v>
      </c>
    </row>
    <row r="63" spans="2:9" s="32" customFormat="1" x14ac:dyDescent="0.2">
      <c r="B63" s="32" t="s">
        <v>5</v>
      </c>
      <c r="H63" s="32">
        <f>+H62*H16</f>
        <v>1254430.5</v>
      </c>
      <c r="I63" s="32">
        <f>+I62*I16</f>
        <v>1315298.0399999998</v>
      </c>
    </row>
    <row r="64" spans="2:9" x14ac:dyDescent="0.2">
      <c r="B64" s="1" t="s">
        <v>9</v>
      </c>
      <c r="G64" s="32"/>
      <c r="H64" s="32">
        <f>+H63-H60</f>
        <v>1214697.5</v>
      </c>
      <c r="I64" s="32">
        <f>+I63-I60</f>
        <v>1275607.0399999998</v>
      </c>
    </row>
    <row r="66" spans="2:9" s="48" customFormat="1" x14ac:dyDescent="0.2">
      <c r="B66" s="48" t="s">
        <v>89</v>
      </c>
      <c r="H66" s="48">
        <f>+H62/H56</f>
        <v>8.3892121260758774</v>
      </c>
      <c r="I66" s="48">
        <f>+I62/I56</f>
        <v>8.3903602253082674</v>
      </c>
    </row>
    <row r="67" spans="2:9" x14ac:dyDescent="0.2">
      <c r="B67" s="1" t="s">
        <v>88</v>
      </c>
    </row>
    <row r="68" spans="2:9" x14ac:dyDescent="0.2">
      <c r="B68" s="1" t="s">
        <v>90</v>
      </c>
    </row>
    <row r="71" spans="2:9" x14ac:dyDescent="0.2">
      <c r="B71" s="38" t="s">
        <v>91</v>
      </c>
    </row>
    <row r="72" spans="2:9" s="32" customFormat="1" x14ac:dyDescent="0.2">
      <c r="B72" s="32" t="s">
        <v>92</v>
      </c>
      <c r="D72" s="32">
        <v>13998</v>
      </c>
      <c r="E72" s="32">
        <f>31307-D72</f>
        <v>17309</v>
      </c>
      <c r="H72" s="32">
        <v>19246</v>
      </c>
      <c r="I72" s="32">
        <f>38616-H72</f>
        <v>19370</v>
      </c>
    </row>
    <row r="73" spans="2:9" s="32" customFormat="1" x14ac:dyDescent="0.2">
      <c r="B73" s="32" t="s">
        <v>93</v>
      </c>
      <c r="D73" s="32">
        <v>6823</v>
      </c>
      <c r="E73" s="32">
        <f>12957-D73</f>
        <v>6134</v>
      </c>
      <c r="H73" s="32">
        <v>6400</v>
      </c>
      <c r="I73" s="32">
        <f>14573-H73</f>
        <v>8173</v>
      </c>
    </row>
    <row r="74" spans="2:9" s="32" customFormat="1" x14ac:dyDescent="0.2">
      <c r="B74" s="32" t="s">
        <v>94</v>
      </c>
      <c r="D74" s="32">
        <f>+D72-D73</f>
        <v>7175</v>
      </c>
      <c r="E74" s="32">
        <f>+E72-E73</f>
        <v>11175</v>
      </c>
      <c r="H74" s="32">
        <f>+H72-H73</f>
        <v>12846</v>
      </c>
      <c r="I74" s="32">
        <f>+I72-I73</f>
        <v>11197</v>
      </c>
    </row>
  </sheetData>
  <hyperlinks>
    <hyperlink ref="I1" r:id="rId1" location="ie0961985f9824f64b2b2dc9bc20eb57e_25" xr:uid="{61FE6921-8F22-4009-91FB-60FB452BC418}"/>
    <hyperlink ref="H1" r:id="rId2" xr:uid="{1F9DAA4D-E38D-4231-8C7C-A669B25D0CE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2024-10-29T00:03:34Z</dcterms:created>
  <dcterms:modified xsi:type="dcterms:W3CDTF">2024-10-29T00:41:11Z</dcterms:modified>
</cp:coreProperties>
</file>