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67BF954-B96D-4614-A6F3-CF89FB6D2EA7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9" i="1" l="1"/>
  <c r="AI19" i="1"/>
  <c r="AF19" i="1"/>
  <c r="AE19" i="1"/>
  <c r="AD19" i="1"/>
  <c r="AC19" i="1"/>
  <c r="W19" i="1"/>
  <c r="S19" i="1"/>
  <c r="T19" i="1"/>
  <c r="AQ52" i="1" l="1"/>
  <c r="AP52" i="1"/>
  <c r="AO52" i="1"/>
  <c r="L52" i="1"/>
  <c r="K52" i="1"/>
  <c r="I52" i="1"/>
  <c r="J52" i="1"/>
  <c r="H52" i="1"/>
  <c r="G52" i="1"/>
  <c r="F52" i="1"/>
  <c r="AQ51" i="1" l="1"/>
  <c r="AP51" i="1"/>
  <c r="AO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H7" i="1" l="1"/>
  <c r="AL7" i="1"/>
  <c r="AK7" i="1"/>
  <c r="AJ7" i="1"/>
  <c r="AH5" i="1" l="1"/>
  <c r="AH4" i="1" l="1"/>
  <c r="AJ4" i="1"/>
  <c r="AM23" i="1" l="1"/>
  <c r="AL23" i="1"/>
  <c r="AK23" i="1"/>
  <c r="AJ23" i="1"/>
  <c r="AH23" i="1"/>
  <c r="AJ22" i="1" l="1"/>
  <c r="AH22" i="1"/>
  <c r="AF22" i="1" l="1"/>
  <c r="AE22" i="1"/>
  <c r="AD22" i="1"/>
  <c r="O22" i="1"/>
  <c r="N22" i="1"/>
  <c r="M22" i="1"/>
  <c r="X22" i="1" l="1"/>
  <c r="T22" i="1" l="1"/>
  <c r="R22" i="1"/>
  <c r="AC22" i="1" l="1"/>
  <c r="Q22" i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F19" i="1" l="1"/>
  <c r="AP19" i="1"/>
  <c r="AQ19" i="1"/>
  <c r="AO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AF7" i="1"/>
  <c r="AE7" i="1"/>
  <c r="AD7" i="1"/>
  <c r="AC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  <c r="G19" i="1" l="1"/>
  <c r="Q19" i="1" l="1"/>
  <c r="H19" i="1" l="1"/>
  <c r="I19" i="1" l="1"/>
  <c r="J19" i="1"/>
  <c r="R19" i="1" l="1"/>
  <c r="N19" i="1" l="1"/>
  <c r="M19" i="1" l="1"/>
</calcChain>
</file>

<file path=xl/sharedStrings.xml><?xml version="1.0" encoding="utf-8"?>
<sst xmlns="http://schemas.openxmlformats.org/spreadsheetml/2006/main" count="236" uniqueCount="161">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</sst>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7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1">
          <cell r="U21">
            <v>0.32810304576208882</v>
          </cell>
          <cell r="Z21">
            <v>0.74515549935622039</v>
          </cell>
          <cell r="AA21">
            <v>0.55295345483521796</v>
          </cell>
          <cell r="AB21">
            <v>0.613053532344634</v>
          </cell>
        </row>
        <row r="24">
          <cell r="U24">
            <v>0.47005177868427206</v>
          </cell>
        </row>
        <row r="25">
          <cell r="U25">
            <v>-0.46488611741249003</v>
          </cell>
          <cell r="AP25">
            <v>0.08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41.46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24953.074140000001</v>
          </cell>
          <cell r="G8">
            <v>2004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22964.584140000003</v>
          </cell>
        </row>
        <row r="16">
          <cell r="G16">
            <v>81.803970495189361</v>
          </cell>
        </row>
        <row r="17">
          <cell r="G17">
            <v>11.214602687937182</v>
          </cell>
        </row>
        <row r="18">
          <cell r="G18">
            <v>-26.466723449006508</v>
          </cell>
        </row>
        <row r="19">
          <cell r="G19">
            <v>10.32092020321323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0.54634994738972664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52.93</v>
          </cell>
        </row>
        <row r="7">
          <cell r="C7">
            <v>1269.4252260000001</v>
          </cell>
        </row>
        <row r="8">
          <cell r="C8">
            <v>67190.677212180002</v>
          </cell>
        </row>
        <row r="11">
          <cell r="C11">
            <v>4028.7079999999996</v>
          </cell>
        </row>
        <row r="12">
          <cell r="C12">
            <v>63161.969212180004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Q322</v>
          </cell>
          <cell r="D28">
            <v>46661</v>
          </cell>
        </row>
        <row r="33">
          <cell r="C33">
            <v>7.729278198315245</v>
          </cell>
        </row>
        <row r="34">
          <cell r="C34">
            <v>12.810644455706582</v>
          </cell>
        </row>
        <row r="35">
          <cell r="C35">
            <v>12.042526794965024</v>
          </cell>
        </row>
        <row r="36">
          <cell r="C36">
            <v>-3.3644129896469788</v>
          </cell>
        </row>
        <row r="37">
          <cell r="C37">
            <v>-19.688678338041829</v>
          </cell>
        </row>
      </sheetData>
      <sheetData sheetId="1">
        <row r="20">
          <cell r="AB20">
            <v>2914.6589999999997</v>
          </cell>
        </row>
        <row r="24">
          <cell r="U24">
            <v>0.2157616530514177</v>
          </cell>
          <cell r="AB24">
            <v>0.57428577182862139</v>
          </cell>
          <cell r="AP24">
            <v>7.0000000000000007E-2</v>
          </cell>
        </row>
        <row r="28">
          <cell r="AP28">
            <v>26.075206575494708</v>
          </cell>
        </row>
        <row r="29">
          <cell r="U29">
            <v>0.48479871175523354</v>
          </cell>
        </row>
        <row r="30">
          <cell r="AP30">
            <v>-0.50736431937474569</v>
          </cell>
        </row>
        <row r="32">
          <cell r="U32">
            <v>-0.2527931488801054</v>
          </cell>
        </row>
        <row r="33">
          <cell r="U33">
            <v>-0.11594861660079051</v>
          </cell>
        </row>
        <row r="34">
          <cell r="U34">
            <v>-8.1205093774064027E-3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4">
          <cell r="Y24">
            <v>-4.8380647740903671E-2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A19" sqref="AA19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5703125" style="1" bestFit="1" customWidth="1"/>
    <col min="9" max="9" width="9.140625" style="1"/>
    <col min="10" max="10" width="9.5703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2" width="9.140625" style="5"/>
    <col min="43" max="43" width="21" style="5" bestFit="1" customWidth="1"/>
    <col min="44" max="44" width="9.140625" style="1"/>
    <col min="45" max="45" width="17.5703125" style="5" bestFit="1" customWidth="1"/>
    <col min="46" max="46" width="30" style="1" bestFit="1" customWidth="1"/>
    <col min="47" max="16384" width="9.140625" style="1"/>
  </cols>
  <sheetData>
    <row r="1" spans="1:46" ht="15" customHeight="1" x14ac:dyDescent="0.2">
      <c r="F1" s="36" t="s">
        <v>29</v>
      </c>
      <c r="G1" s="36"/>
      <c r="H1" s="36"/>
      <c r="I1" s="36"/>
      <c r="J1" s="36"/>
      <c r="W1" s="36" t="s">
        <v>105</v>
      </c>
      <c r="X1" s="36"/>
      <c r="Y1" s="36"/>
      <c r="Z1" s="36"/>
      <c r="AA1" s="36"/>
      <c r="AB1" s="5"/>
    </row>
    <row r="2" spans="1:46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2">
      <c r="F3" s="16"/>
      <c r="I3" s="17"/>
      <c r="J3" s="17"/>
      <c r="W3" s="23"/>
      <c r="X3" s="23"/>
      <c r="Y3" s="23"/>
      <c r="Z3" s="23"/>
      <c r="AA3" s="23"/>
      <c r="AT3" s="5"/>
    </row>
    <row r="4" spans="1:46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T6" s="5"/>
    </row>
    <row r="7" spans="1:46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49.302</v>
      </c>
      <c r="G7" s="17">
        <f>[3]Main!$C$7</f>
        <v>183.692564</v>
      </c>
      <c r="H7" s="17">
        <f>[3]Main!$C$8*$F$57</f>
        <v>9056.4107903280001</v>
      </c>
      <c r="I7" s="17">
        <f>[3]Main!$C$11*F57</f>
        <v>2653.2759399999995</v>
      </c>
      <c r="J7" s="17">
        <f>[3]Main!$C$12*F57</f>
        <v>6403.1348503280005</v>
      </c>
      <c r="K7" s="5" t="str">
        <f>[3]Main!$C$28</f>
        <v>Q322</v>
      </c>
      <c r="L7" s="8">
        <f>[3]Main!$D$28</f>
        <v>37926</v>
      </c>
      <c r="M7" s="26">
        <f>'[3]Financial Model'!$AP$29*F57</f>
        <v>44.04672492398587</v>
      </c>
      <c r="N7" s="31">
        <f>'[3]Financial Model'!$AP$31</f>
        <v>-0.10659354744258087</v>
      </c>
      <c r="O7" s="31">
        <f>'[3]Financial Model'!$AP$25</f>
        <v>0.08</v>
      </c>
      <c r="P7" s="8"/>
      <c r="Q7" s="21">
        <f>[3]Main!$C$33</f>
        <v>1.0361270864907119</v>
      </c>
      <c r="R7" s="21">
        <f>[3]Main!$C$34</f>
        <v>2.9939265322921638</v>
      </c>
      <c r="S7" s="21">
        <f>[3]Main!$C$35</f>
        <v>2.1167895054755248</v>
      </c>
      <c r="T7" s="21">
        <f>[3]Main!$C$36</f>
        <v>-8.1937235256229481</v>
      </c>
      <c r="U7" s="21">
        <f>[3]Main!$C$37</f>
        <v>-5.8527494874135044</v>
      </c>
      <c r="V7" s="8"/>
      <c r="W7" s="23"/>
      <c r="X7" s="23">
        <f>'[3]Financial Model'!$AB$17*$F$57</f>
        <v>-788.41700000000003</v>
      </c>
      <c r="Y7" s="23">
        <f>'[3]Financial Model'!$AA$17*$F$57</f>
        <v>-407.51256999999981</v>
      </c>
      <c r="Z7" s="23">
        <f>'[3]Financial Model'!$Z$17*$F$57</f>
        <v>-254.86228999999994</v>
      </c>
      <c r="AA7" s="23">
        <f>'[3]Financial Model'!$Y$17*F57</f>
        <v>-101.21767</v>
      </c>
      <c r="AC7" s="18">
        <f>'[3]Financial Model'!$U$24</f>
        <v>0.47005177868427206</v>
      </c>
      <c r="AD7" s="18">
        <f>'[3]Financial Model'!$U$25</f>
        <v>-0.46488611741249003</v>
      </c>
      <c r="AE7" s="18">
        <f>'[3]Financial Model'!$U$26</f>
        <v>-0.49065338799426272</v>
      </c>
      <c r="AF7" s="18">
        <f>'[3]Financial Model'!$U$27</f>
        <v>-7.4778536471246807E-3</v>
      </c>
      <c r="AH7" s="18">
        <f>'[3]Financial Model'!$U$21</f>
        <v>0.32810304576208882</v>
      </c>
      <c r="AJ7" s="18">
        <f>'[3]Financial Model'!$AB$21</f>
        <v>0.613053532344634</v>
      </c>
      <c r="AK7" s="18">
        <f>'[3]Financial Model'!$AA$21</f>
        <v>0.55295345483521796</v>
      </c>
      <c r="AL7" s="18">
        <f>'[3]Financial Model'!$Z$21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T8" s="5"/>
    </row>
    <row r="9" spans="1:46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S9" s="5" t="s">
        <v>15</v>
      </c>
      <c r="AT9" s="5" t="s">
        <v>44</v>
      </c>
    </row>
    <row r="10" spans="1:46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S10" s="5" t="s">
        <v>15</v>
      </c>
      <c r="AT10" s="5" t="s">
        <v>45</v>
      </c>
    </row>
    <row r="11" spans="1:46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-0.14975928489791379</v>
      </c>
      <c r="O11" s="31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2">
      <c r="B12" s="7"/>
      <c r="F12" s="16"/>
      <c r="W12" s="22"/>
      <c r="AT12" s="5"/>
    </row>
    <row r="13" spans="1:46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4" spans="1:46" x14ac:dyDescent="0.2">
      <c r="W14" s="22"/>
    </row>
    <row r="15" spans="1:46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S15" s="5" t="s">
        <v>50</v>
      </c>
      <c r="AT15" s="5" t="s">
        <v>51</v>
      </c>
    </row>
    <row r="16" spans="1:46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S16" s="5" t="s">
        <v>50</v>
      </c>
      <c r="AT16" s="5" t="s">
        <v>65</v>
      </c>
    </row>
    <row r="17" spans="2:46" x14ac:dyDescent="0.2">
      <c r="W17" s="22"/>
    </row>
    <row r="18" spans="2:46" x14ac:dyDescent="0.2">
      <c r="W18" s="22"/>
    </row>
    <row r="19" spans="2:46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34.411799999999999</v>
      </c>
      <c r="G19" s="17">
        <f>[5]Main!$C$7</f>
        <v>601.85900000000004</v>
      </c>
      <c r="H19" s="17">
        <f>[5]Main!$C$8*F57</f>
        <v>20711.051536200001</v>
      </c>
      <c r="I19" s="17">
        <f>[5]Main!$C$11*F57</f>
        <v>1650.4467000000002</v>
      </c>
      <c r="J19" s="17">
        <f>[5]Main!$C$12*F57</f>
        <v>19060.6048362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0.54634994738972664</v>
      </c>
      <c r="O19" s="31">
        <f>'[5]Financial Model'!$AP$22</f>
        <v>0.09</v>
      </c>
      <c r="Q19" s="21">
        <f>[5]Main!$G$16</f>
        <v>81.803970495189361</v>
      </c>
      <c r="R19" s="21">
        <f>[5]Main!$G$17</f>
        <v>11.214602687937182</v>
      </c>
      <c r="S19" s="21">
        <f>[5]Main!$G$19</f>
        <v>10.32092020321323</v>
      </c>
      <c r="T19" s="21">
        <f>[5]Main!$G$18</f>
        <v>-26.466723449006508</v>
      </c>
      <c r="W19" s="23">
        <f>'[5]Financial Model'!$X$18</f>
        <v>-934.68300000000011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S20" s="5" t="s">
        <v>60</v>
      </c>
      <c r="AT20" s="5" t="s">
        <v>61</v>
      </c>
    </row>
    <row r="21" spans="2:46" x14ac:dyDescent="0.2">
      <c r="W21" s="22"/>
    </row>
    <row r="22" spans="2:46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43.931899999999999</v>
      </c>
      <c r="G22" s="17">
        <f>[7]Main!$C$7</f>
        <v>1269.4252260000001</v>
      </c>
      <c r="H22" s="17">
        <f>[7]Main!$C$8*F57</f>
        <v>55768.262086109396</v>
      </c>
      <c r="I22" s="17">
        <f>[7]Main!$C$11*F57</f>
        <v>3343.8276399999995</v>
      </c>
      <c r="J22" s="17">
        <f>[7]Main!$C$12*F57</f>
        <v>52424.434446109401</v>
      </c>
      <c r="K22" s="5" t="str">
        <f>[7]Main!$C$28</f>
        <v>Q322</v>
      </c>
      <c r="L22" s="8">
        <f>[7]Main!$D$28</f>
        <v>46661</v>
      </c>
      <c r="M22" s="26">
        <f>'[7]Financial Model'!$AP$28</f>
        <v>26.075206575494708</v>
      </c>
      <c r="N22" s="31">
        <f>'[7]Financial Model'!$AP$30</f>
        <v>-0.50736431937474569</v>
      </c>
      <c r="O22" s="31">
        <f>'[7]Financial Model'!$AP$24</f>
        <v>7.0000000000000007E-2</v>
      </c>
      <c r="Q22" s="21">
        <f>[7]Main!$C$33</f>
        <v>7.729278198315245</v>
      </c>
      <c r="R22" s="21">
        <f>[7]Main!$C$34</f>
        <v>12.810644455706582</v>
      </c>
      <c r="S22" s="21">
        <f>[7]Main!$C$35</f>
        <v>12.042526794965024</v>
      </c>
      <c r="T22" s="21">
        <f>[7]Main!$C$36</f>
        <v>-3.3644129896469788</v>
      </c>
      <c r="U22" s="21">
        <f>[7]Main!$C$37</f>
        <v>-19.688678338041829</v>
      </c>
      <c r="W22" s="22"/>
      <c r="X22" s="24">
        <f>'[7]Financial Model'!$AB$20*F57</f>
        <v>2419.1669699999998</v>
      </c>
      <c r="AC22" s="18">
        <f>'[7]Financial Model'!$U$29</f>
        <v>0.48479871175523354</v>
      </c>
      <c r="AD22" s="18">
        <f>'[7]Financial Model'!$U$32</f>
        <v>-0.2527931488801054</v>
      </c>
      <c r="AE22" s="18">
        <f>'[7]Financial Model'!$U$33</f>
        <v>-0.11594861660079051</v>
      </c>
      <c r="AF22" s="18">
        <f>'[7]Financial Model'!$U$34</f>
        <v>-8.1205093774064027E-3</v>
      </c>
      <c r="AH22" s="18">
        <f>'[7]Financial Model'!$U$24</f>
        <v>0.2157616530514177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41.085000000000001</v>
      </c>
      <c r="G23" s="19">
        <f>[8]Main!$C$7</f>
        <v>542.659087</v>
      </c>
      <c r="H23" s="17">
        <f>[8]Main!$C$8*F57</f>
        <v>22295.148589394998</v>
      </c>
      <c r="I23" s="17">
        <f>[8]Main!$C$11*F57</f>
        <v>-3515.0499999999997</v>
      </c>
      <c r="J23" s="17">
        <f>[8]Main!$C$12*F57</f>
        <v>25810.198589395</v>
      </c>
      <c r="K23" s="5" t="str">
        <f>[8]Main!$C$28</f>
        <v>Q322</v>
      </c>
      <c r="L23" s="8">
        <f>[8]Main!$D$28</f>
        <v>37561</v>
      </c>
      <c r="M23" s="26">
        <f>'[8]Financial Model'!$AW$29*$F$57</f>
        <v>47.543323554437464</v>
      </c>
      <c r="N23" s="31">
        <f>'[8]Financial Model'!$AW$31</f>
        <v>0.15719419628666098</v>
      </c>
      <c r="O23" s="31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37"/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18">
        <f>'[8]Financial Model'!$Y$24</f>
        <v>-4.8380647740903671E-2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S24" s="5" t="s">
        <v>84</v>
      </c>
      <c r="AT24" s="5" t="s">
        <v>118</v>
      </c>
    </row>
    <row r="25" spans="2:46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S25" s="5" t="s">
        <v>84</v>
      </c>
      <c r="AT25" s="5"/>
    </row>
    <row r="26" spans="2:46" x14ac:dyDescent="0.2">
      <c r="B26" s="1" t="s">
        <v>91</v>
      </c>
      <c r="C26" s="6" t="s">
        <v>92</v>
      </c>
      <c r="D26" s="5" t="s">
        <v>30</v>
      </c>
      <c r="W26" s="22"/>
      <c r="AS26" s="5" t="s">
        <v>84</v>
      </c>
      <c r="AT26" s="5"/>
    </row>
    <row r="27" spans="2:46" x14ac:dyDescent="0.2">
      <c r="B27" s="1" t="s">
        <v>93</v>
      </c>
      <c r="C27" s="6" t="s">
        <v>94</v>
      </c>
      <c r="D27" s="5" t="s">
        <v>33</v>
      </c>
      <c r="W27" s="22"/>
      <c r="AT27" s="5"/>
    </row>
    <row r="28" spans="2:46" x14ac:dyDescent="0.2">
      <c r="W28" s="22"/>
    </row>
    <row r="29" spans="2:46" x14ac:dyDescent="0.2">
      <c r="W29" s="22"/>
    </row>
    <row r="30" spans="2:46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S30" s="5" t="s">
        <v>70</v>
      </c>
    </row>
    <row r="31" spans="2:46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S31" s="5" t="s">
        <v>70</v>
      </c>
    </row>
    <row r="32" spans="2:46" x14ac:dyDescent="0.2">
      <c r="W32" s="22"/>
    </row>
    <row r="33" spans="2:46" x14ac:dyDescent="0.2">
      <c r="W33" s="22"/>
    </row>
    <row r="34" spans="2:46" x14ac:dyDescent="0.2">
      <c r="B34" s="1" t="s">
        <v>106</v>
      </c>
      <c r="C34" s="6" t="s">
        <v>107</v>
      </c>
      <c r="D34" s="5" t="s">
        <v>30</v>
      </c>
      <c r="W34" s="22"/>
      <c r="AS34" s="5" t="s">
        <v>84</v>
      </c>
      <c r="AT34" s="5" t="s">
        <v>112</v>
      </c>
    </row>
    <row r="35" spans="2:46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S35" s="5" t="s">
        <v>84</v>
      </c>
      <c r="AT35" s="5" t="s">
        <v>112</v>
      </c>
    </row>
    <row r="36" spans="2:46" x14ac:dyDescent="0.2">
      <c r="B36" s="1" t="s">
        <v>110</v>
      </c>
      <c r="C36" s="6" t="s">
        <v>111</v>
      </c>
      <c r="D36" s="5" t="s">
        <v>30</v>
      </c>
      <c r="W36" s="22"/>
      <c r="AS36" s="5" t="s">
        <v>84</v>
      </c>
      <c r="AT36" s="5" t="s">
        <v>112</v>
      </c>
    </row>
    <row r="37" spans="2:46" x14ac:dyDescent="0.2">
      <c r="W37" s="22"/>
    </row>
    <row r="38" spans="2:46" x14ac:dyDescent="0.2">
      <c r="W38" s="22"/>
    </row>
    <row r="39" spans="2:46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2">
      <c r="G40" s="19"/>
      <c r="H40" s="17"/>
      <c r="W40" s="22"/>
      <c r="AT40" s="5"/>
    </row>
    <row r="41" spans="2:46" x14ac:dyDescent="0.2">
      <c r="G41" s="19"/>
      <c r="H41" s="17"/>
      <c r="W41" s="22"/>
      <c r="AT41" s="5"/>
    </row>
    <row r="42" spans="2:46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S42" s="5" t="s">
        <v>126</v>
      </c>
      <c r="AT42" s="5" t="s">
        <v>124</v>
      </c>
    </row>
    <row r="43" spans="2:46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S43" s="5" t="s">
        <v>126</v>
      </c>
      <c r="AT43" s="5" t="s">
        <v>125</v>
      </c>
    </row>
    <row r="44" spans="2:46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S44" s="5" t="s">
        <v>136</v>
      </c>
      <c r="AT44" s="5" t="s">
        <v>137</v>
      </c>
    </row>
    <row r="45" spans="2:46" x14ac:dyDescent="0.2">
      <c r="G45" s="19"/>
      <c r="H45" s="17"/>
      <c r="W45" s="22"/>
      <c r="AT45" s="5"/>
    </row>
    <row r="46" spans="2:46" x14ac:dyDescent="0.2">
      <c r="B46" s="1" t="s">
        <v>130</v>
      </c>
      <c r="C46" s="6" t="s">
        <v>128</v>
      </c>
      <c r="G46" s="19"/>
      <c r="H46" s="17"/>
      <c r="W46" s="22"/>
      <c r="AT46" s="5"/>
    </row>
    <row r="47" spans="2:46" x14ac:dyDescent="0.2">
      <c r="B47" s="1" t="s">
        <v>131</v>
      </c>
      <c r="C47" s="6" t="s">
        <v>127</v>
      </c>
      <c r="G47" s="19"/>
      <c r="H47" s="17"/>
      <c r="W47" s="22"/>
      <c r="AT47" s="5"/>
    </row>
    <row r="48" spans="2:46" x14ac:dyDescent="0.2">
      <c r="B48" s="1" t="s">
        <v>132</v>
      </c>
      <c r="C48" s="6" t="s">
        <v>129</v>
      </c>
      <c r="G48" s="19"/>
      <c r="H48" s="17"/>
      <c r="W48" s="22"/>
      <c r="AT48" s="5"/>
    </row>
    <row r="49" spans="2:46" x14ac:dyDescent="0.2">
      <c r="G49" s="19"/>
      <c r="H49" s="17"/>
      <c r="W49" s="22"/>
      <c r="AT49" s="5"/>
    </row>
    <row r="50" spans="2:46" x14ac:dyDescent="0.2">
      <c r="G50" s="19"/>
      <c r="H50" s="17"/>
      <c r="W50" s="22"/>
      <c r="AT50" s="5"/>
    </row>
    <row r="51" spans="2:46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O51" s="5">
        <f>[9]Main!$C$24</f>
        <v>1975</v>
      </c>
      <c r="AP51" s="5">
        <f>[9]Main!$C$25</f>
        <v>1986</v>
      </c>
      <c r="AQ51" s="5" t="str">
        <f>[9]Main!$C$23</f>
        <v>Redmond, WA</v>
      </c>
      <c r="AS51" s="5" t="s">
        <v>156</v>
      </c>
      <c r="AT51" s="5" t="s">
        <v>155</v>
      </c>
    </row>
    <row r="52" spans="2:46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O52" s="5">
        <f>[10]Main!$C$24</f>
        <v>1998</v>
      </c>
      <c r="AP52" s="5">
        <f>[10]Main!$C$25</f>
        <v>2004</v>
      </c>
      <c r="AQ52" s="5" t="str">
        <f>[10]Main!$C$23</f>
        <v>Mountain View, CA</v>
      </c>
      <c r="AS52" s="5" t="s">
        <v>156</v>
      </c>
      <c r="AT52" s="5" t="s">
        <v>158</v>
      </c>
    </row>
    <row r="53" spans="2:46" x14ac:dyDescent="0.2">
      <c r="B53" s="1" t="s">
        <v>152</v>
      </c>
      <c r="E53" s="5" t="s">
        <v>17</v>
      </c>
      <c r="AS53" s="5" t="s">
        <v>116</v>
      </c>
      <c r="AT53" s="5" t="s">
        <v>157</v>
      </c>
    </row>
    <row r="54" spans="2:46" x14ac:dyDescent="0.2">
      <c r="B54" s="1" t="s">
        <v>153</v>
      </c>
      <c r="E54" s="5" t="s">
        <v>17</v>
      </c>
      <c r="AS54" s="5" t="s">
        <v>156</v>
      </c>
      <c r="AT54" s="5" t="s">
        <v>159</v>
      </c>
    </row>
    <row r="56" spans="2:46" x14ac:dyDescent="0.2">
      <c r="E56" s="34" t="s">
        <v>25</v>
      </c>
      <c r="F56" s="35"/>
      <c r="G56" s="9" t="s">
        <v>26</v>
      </c>
    </row>
    <row r="57" spans="2:46" x14ac:dyDescent="0.2">
      <c r="E57" s="10" t="s">
        <v>27</v>
      </c>
      <c r="F57" s="11">
        <v>0.83</v>
      </c>
      <c r="G57" s="12">
        <f>1/F57</f>
        <v>1.2048192771084338</v>
      </c>
    </row>
    <row r="58" spans="2:46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2023-02-15T14:12:47Z</dcterms:modified>
</cp:coreProperties>
</file>