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B2CF2E8-86A0-4321-86D5-27725A395702}" xr6:coauthVersionLast="36" xr6:coauthVersionMax="47" xr10:uidLastSave="{00000000-0000-0000-0000-000000000000}"/>
  <bookViews>
    <workbookView xWindow="2025" yWindow="495" windowWidth="3028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 l="1"/>
  <c r="U10" i="1" l="1"/>
  <c r="U14" i="1" l="1"/>
  <c r="U16" i="1" l="1"/>
  <c r="U12" i="1" l="1"/>
  <c r="U13" i="1" l="1"/>
  <c r="U11" i="1" l="1"/>
  <c r="U8" i="1" l="1"/>
  <c r="U15" i="1" l="1"/>
  <c r="U1" i="1" s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23" i="1" l="1"/>
  <c r="AL23" i="1"/>
  <c r="I23" i="1"/>
  <c r="G23" i="1"/>
  <c r="F23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Q11" i="1"/>
  <c r="P11" i="1"/>
  <c r="O11" i="1"/>
  <c r="N11" i="1"/>
  <c r="AH8" i="1" l="1"/>
  <c r="AG15" i="1"/>
  <c r="AH15" i="1" l="1"/>
  <c r="K15" i="1" l="1"/>
  <c r="Q3" i="1" l="1"/>
  <c r="AH3" i="1"/>
  <c r="AC3" i="1" l="1"/>
  <c r="AB3" i="1"/>
  <c r="AA3" i="1"/>
  <c r="Z3" i="1"/>
  <c r="AG3" i="1"/>
  <c r="AF3" i="1"/>
  <c r="K3" i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AH1" i="1" s="1"/>
  <c r="G14" i="1" l="1"/>
  <c r="G13" i="1"/>
  <c r="G12" i="1"/>
  <c r="AE4" i="1"/>
  <c r="AE3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Y3" i="1" l="1"/>
  <c r="X3" i="1"/>
  <c r="R3" i="1"/>
  <c r="W3" i="1"/>
  <c r="L3" i="1"/>
  <c r="T3" i="1" l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F15" i="1" l="1"/>
  <c r="AF1" i="1" s="1"/>
  <c r="V15" i="1"/>
  <c r="AA15" i="1" l="1"/>
  <c r="AB15" i="1" l="1"/>
  <c r="N15" i="1"/>
  <c r="Y15" i="1" l="1"/>
  <c r="Y1" i="1" s="1"/>
  <c r="X15" i="1"/>
  <c r="X1" i="1" s="1"/>
  <c r="W15" i="1"/>
  <c r="W1" i="1" s="1"/>
  <c r="Z15" i="1"/>
  <c r="Z1" i="1" s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A1" i="1" s="1"/>
  <c r="AC16" i="1" l="1"/>
  <c r="AC1" i="1" s="1"/>
  <c r="AB16" i="1" l="1"/>
  <c r="AB1" i="1" s="1"/>
  <c r="T15" i="1" l="1"/>
  <c r="R15" i="1" l="1"/>
  <c r="R1" i="1" s="1"/>
  <c r="G15" i="1" l="1"/>
  <c r="I15" i="1" l="1"/>
  <c r="L15" i="1" l="1"/>
  <c r="S15" i="1" l="1"/>
  <c r="S1" i="1" s="1"/>
  <c r="T9" i="1" l="1"/>
  <c r="T1" i="1" s="1"/>
</calcChain>
</file>

<file path=xl/sharedStrings.xml><?xml version="1.0" encoding="utf-8"?>
<sst xmlns="http://schemas.openxmlformats.org/spreadsheetml/2006/main" count="871" uniqueCount="552">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</sst>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8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8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2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7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6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69" fontId="1" fillId="0" borderId="0" xfId="0" applyNumberFormat="1" applyFont="1" applyFill="1"/>
    <xf numFmtId="167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8" fontId="1" fillId="6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9" fontId="13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5.9004197891159675E-2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-3.2615164861326026E-2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-0.16806005801057861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8">
          <cell r="C38">
            <v>9.7478359051562061E-2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5.1946894769669537E-2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0.11592388141302627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0.14142624775276086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5.8865441622757919E-2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0.1187009559089242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-5.0872093023256269E-3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5.75" thickBot="1" x14ac:dyDescent="0.3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5.75" thickBot="1" x14ac:dyDescent="0.3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5.75" thickBot="1" x14ac:dyDescent="0.3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5.75" thickBot="1" x14ac:dyDescent="0.3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5.75" thickBot="1" x14ac:dyDescent="0.3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5.75" thickBot="1" x14ac:dyDescent="0.3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5.75" thickBot="1" x14ac:dyDescent="0.3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5.75" thickBot="1" x14ac:dyDescent="0.3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5.75" thickBot="1" x14ac:dyDescent="0.3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5.75" thickBot="1" x14ac:dyDescent="0.3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5.75" thickBot="1" x14ac:dyDescent="0.3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4" width="9.140625" style="4"/>
    <col min="25" max="30" width="9.140625" style="1"/>
    <col min="31" max="31" width="11" style="1" bestFit="1" customWidth="1"/>
    <col min="32" max="34" width="9.140625" style="4"/>
    <col min="35" max="35" width="9.140625" style="1"/>
    <col min="36" max="36" width="11.7109375" style="1" bestFit="1" customWidth="1"/>
    <col min="37" max="37" width="9.140625" style="1"/>
    <col min="38" max="38" width="20.7109375" style="1" bestFit="1" customWidth="1"/>
    <col min="39" max="39" width="36.7109375" style="4" bestFit="1" customWidth="1"/>
    <col min="40" max="16384" width="9.140625" style="1"/>
  </cols>
  <sheetData>
    <row r="1" spans="1:39" x14ac:dyDescent="0.2">
      <c r="D1" s="1"/>
      <c r="F1" s="144" t="s">
        <v>499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03">
        <f>AVERAGE(R3:R16)</f>
        <v>14.447275691579479</v>
      </c>
      <c r="S1" s="103">
        <f>AVERAGE(S3:S16)</f>
        <v>13.176053771165707</v>
      </c>
      <c r="T1" s="103">
        <f>AVERAGE(T3:T16)</f>
        <v>2.7839366083880521</v>
      </c>
      <c r="U1" s="116">
        <f t="shared" ref="U1:AC1" si="0">AVERAGE(U3:U16)</f>
        <v>4.375835462356302E-2</v>
      </c>
      <c r="V1" s="87"/>
      <c r="W1" s="116">
        <f t="shared" si="0"/>
        <v>0.16126232154194811</v>
      </c>
      <c r="X1" s="116">
        <f t="shared" si="0"/>
        <v>4.5363007282483075E-2</v>
      </c>
      <c r="Y1" s="116">
        <f t="shared" si="0"/>
        <v>0.10365206955102663</v>
      </c>
      <c r="Z1" s="88">
        <f t="shared" si="0"/>
        <v>0.46881441387493933</v>
      </c>
      <c r="AA1" s="88">
        <f t="shared" si="0"/>
        <v>5.2828508022252425E-2</v>
      </c>
      <c r="AB1" s="88">
        <f t="shared" si="0"/>
        <v>3.4164885601284008E-2</v>
      </c>
      <c r="AC1" s="88">
        <f t="shared" si="0"/>
        <v>0.2038844317873604</v>
      </c>
      <c r="AD1" s="87"/>
      <c r="AE1" s="89" t="s">
        <v>537</v>
      </c>
      <c r="AF1" s="88">
        <f>AVERAGE(AF3:AF16)</f>
        <v>0.25991330080014247</v>
      </c>
      <c r="AG1" s="88">
        <f>AVERAGE(AG3:AG16)</f>
        <v>6.8784613474935238E-2</v>
      </c>
      <c r="AH1" s="88">
        <f>AVERAGE(AH3:AH16)</f>
        <v>0.23738960451454302</v>
      </c>
      <c r="AI1" s="90">
        <f>AVERAGE(AI3:AI16)</f>
        <v>668.36363636363637</v>
      </c>
      <c r="AJ1" s="131">
        <f>AVERAGE(AJ3:AJ16)</f>
        <v>3.8410007956855852</v>
      </c>
      <c r="AK1" s="90"/>
    </row>
    <row r="2" spans="1:39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87.498599999999996</v>
      </c>
      <c r="G3" s="49">
        <f>[1]Main!$C$8*$E$27</f>
        <v>137119.05606</v>
      </c>
      <c r="H3" s="49">
        <f>[1]Main!$C$11*$E$27</f>
        <v>2029.35</v>
      </c>
      <c r="I3" s="49">
        <f>[1]Main!$C$12*$E$27</f>
        <v>135089.70606</v>
      </c>
      <c r="J3" s="4" t="str">
        <f>[1]Main!$C$28</f>
        <v>FQ123</v>
      </c>
      <c r="K3" s="138">
        <f>[1]Main!$D$28</f>
        <v>44833</v>
      </c>
      <c r="L3" s="50">
        <f>[1]Main!$C$33</f>
        <v>26.920059874297088</v>
      </c>
      <c r="O3" s="56">
        <f>'[1]Financial Model'!$AD$21*1000*E27</f>
        <v>5018.1799999999939</v>
      </c>
      <c r="P3" s="56">
        <f>'[1]Financial Model'!$AC$21*1000*E27</f>
        <v>4753.409999999998</v>
      </c>
      <c r="Q3" s="56">
        <f>'[1]Financial Model'!$AB$21*1000*E27</f>
        <v>2107.37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/>
      <c r="W3" s="53">
        <f>'[1]Financial Model'!$AD$25</f>
        <v>4.8767344739323759E-2</v>
      </c>
      <c r="X3" s="53">
        <f>'[1]Financial Model'!$AC$25</f>
        <v>0.19076009945726247</v>
      </c>
      <c r="Y3" s="53">
        <f>'[1]Financial Model'!$AB$25</f>
        <v>-4.3817266150267264E-2</v>
      </c>
      <c r="Z3" s="53">
        <f>'[1]Financial Model'!$W$34</f>
        <v>0.44257901789233084</v>
      </c>
      <c r="AA3" s="53">
        <f>'[1]Financial Model'!$W$35</f>
        <v>0.13360132419011606</v>
      </c>
      <c r="AB3" s="53">
        <f>'[1]Financial Model'!$W$36</f>
        <v>0.11570899345787047</v>
      </c>
      <c r="AC3" s="53">
        <f>'[1]Financial Model'!$W$37</f>
        <v>0.19693654266958391</v>
      </c>
      <c r="AE3" s="56">
        <f>[1]Main!$C$26*E27</f>
        <v>8019.46</v>
      </c>
      <c r="AF3" s="53">
        <f>'[1]Financial Model'!$W$72</f>
        <v>0.44230482161516638</v>
      </c>
      <c r="AG3" s="53">
        <f>'[1]Financial Model'!$W$73</f>
        <v>0.14750593824228031</v>
      </c>
      <c r="AH3" s="53">
        <f>'[1]Financial Model'!$AD$85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27.456399999999999</v>
      </c>
      <c r="G4" s="49">
        <f>[2]Main!$C$8*$E$27</f>
        <v>10644.516803199998</v>
      </c>
      <c r="H4" s="49">
        <f>[2]Main!$C$11*$E$27</f>
        <v>-3872.8090499999998</v>
      </c>
      <c r="I4" s="49">
        <f>[2]Main!$C$12*$E$27</f>
        <v>14517.3258532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1151.127829999999</v>
      </c>
      <c r="P4" s="56">
        <f>'[2]Financial Model'!$Z$22*$E$27</f>
        <v>338.51467000000116</v>
      </c>
      <c r="Q4" s="56">
        <f>'[2]Financial Model'!$Y$22*$E$27</f>
        <v>563.94267000000013</v>
      </c>
      <c r="R4" s="51">
        <f>[2]Main!$C$34</f>
        <v>9.3091188772666609</v>
      </c>
      <c r="T4" s="51">
        <f>[2]Main!$C$36</f>
        <v>4.156264394115186</v>
      </c>
      <c r="U4" s="53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[2]Main!$C$26*E27</f>
        <v>1943.3578499999999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139">
        <f>[4]Main!$C$35</f>
        <v>0.11592388141302627</v>
      </c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s="96" customFormat="1" x14ac:dyDescent="0.2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4">
        <f>[5]Main!$D$29</f>
        <v>44765</v>
      </c>
      <c r="L7" s="133">
        <f>[5]Main!$C$36</f>
        <v>0.8656184985037354</v>
      </c>
      <c r="O7" s="96">
        <f>'[5]Financial Model'!$U$24</f>
        <v>256.89999999999992</v>
      </c>
      <c r="P7" s="132">
        <f>'[5]Financial Model'!$T$24</f>
        <v>-77.999999999999801</v>
      </c>
      <c r="Q7" s="55">
        <f>'[5]Financial Model'!$S$24</f>
        <v>100.99999999999994</v>
      </c>
      <c r="R7" s="133">
        <f>[5]Main!$C$35</f>
        <v>15.120111213935388</v>
      </c>
      <c r="S7" s="133">
        <f>'[5]Financial Model'!$U$87</f>
        <v>12.474551050136244</v>
      </c>
      <c r="T7" s="133">
        <f>[5]Main!$C$37</f>
        <v>2.9683299486932606</v>
      </c>
      <c r="U7" s="141">
        <f>[5]Main!$C$38</f>
        <v>0.14142624775276086</v>
      </c>
      <c r="V7" s="101"/>
      <c r="W7" s="101">
        <f>'[5]Financial Model'!$U$28</f>
        <v>0.3254903042506827</v>
      </c>
      <c r="X7" s="101">
        <f>'[5]Financial Model'!$T$28</f>
        <v>-8.3918734522666405E-2</v>
      </c>
      <c r="Y7" s="101">
        <f>'[5]Financial Model'!$S$28</f>
        <v>6.9018612064075224E-2</v>
      </c>
      <c r="Z7" s="101">
        <f>'[5]Financial Model'!$U$31</f>
        <v>0.43466588974673792</v>
      </c>
      <c r="AA7" s="101">
        <f>'[5]Financial Model'!$U$32</f>
        <v>6.8757413689051639E-2</v>
      </c>
      <c r="AB7" s="101">
        <f>'[5]Financial Model'!$U$33</f>
        <v>5.3461802592970245E-2</v>
      </c>
      <c r="AC7" s="101">
        <f>'[5]Financial Model'!$U$34</f>
        <v>0.2345053635280096</v>
      </c>
      <c r="AE7" s="100">
        <f>[5]Main!$C$27</f>
        <v>1277.5999999999999</v>
      </c>
      <c r="AF7" s="101">
        <f>'[5]Financial Model'!$U$76</f>
        <v>0.16505562648185301</v>
      </c>
      <c r="AG7" s="98"/>
      <c r="AH7" s="101">
        <f>'[5]Financial Model'!$U$78</f>
        <v>0.26587309845379059</v>
      </c>
      <c r="AI7" s="98">
        <f>[5]Main!$C$26</f>
        <v>0</v>
      </c>
      <c r="AJ7" s="98"/>
      <c r="AK7" s="98">
        <f>[5]Main!$C$24</f>
        <v>1982</v>
      </c>
      <c r="AL7" s="98" t="str">
        <f>[5]Main!$C$23</f>
        <v>Mansfiled, UK</v>
      </c>
      <c r="AM7" s="98" t="s">
        <v>550</v>
      </c>
    </row>
    <row r="8" spans="1:39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6.8806999999999992</v>
      </c>
      <c r="G8" s="49">
        <f>[6]Main!$C$8*E27</f>
        <v>3126.0533853999996</v>
      </c>
      <c r="H8" s="49">
        <f>[6]Main!$C$11*$E$27</f>
        <v>149.62410000000008</v>
      </c>
      <c r="I8" s="49">
        <f>[6]Main!$C$12*$E$27</f>
        <v>2976.4292853999996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-455.81691000000001</v>
      </c>
      <c r="P8" s="56">
        <f>'[6]Financial Model'!$Z$20*$E$27</f>
        <v>76.477859999999353</v>
      </c>
      <c r="Q8" s="56">
        <f>'[6]Financial Model'!$Y$20*$E$27</f>
        <v>-38.43066000000033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139">
        <f>[6]Main!$C$36</f>
        <v>5.8865441622757919E-2</v>
      </c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[6]Main!$C$27*E27</f>
        <v>896.74860000000001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Model'!$AA$96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21.189900000000002</v>
      </c>
      <c r="G9" s="49">
        <f>[7]Main!$C$8*$E$27</f>
        <v>1953.161232984</v>
      </c>
      <c r="H9" s="49">
        <f>[7]Main!$C$11*E27</f>
        <v>322.90402999999998</v>
      </c>
      <c r="I9" s="49">
        <f>[7]Main!$C$12*E27</f>
        <v>1630.2572029840001</v>
      </c>
      <c r="J9" s="98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136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[7]Main!$C$26*E27</f>
        <v>617.17056999999988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10.723599999999999</v>
      </c>
      <c r="G10" s="49">
        <f>[8]Main!$C$8*E27</f>
        <v>1932.2747603999996</v>
      </c>
      <c r="H10" s="49">
        <f>[8]Main!$C$11*$E$27</f>
        <v>-230.99563999999998</v>
      </c>
      <c r="I10" s="49">
        <f>[8]Main!$C$12*$E$27</f>
        <v>2163.2704003999997</v>
      </c>
      <c r="J10" s="4" t="str">
        <f>[8]Main!$C$28</f>
        <v>Q222</v>
      </c>
      <c r="K10" s="138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348.28957999999989</v>
      </c>
      <c r="P10" s="56">
        <f>'[8]Financial Model'!$Y$17*F27</f>
        <v>-252.21325301204848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139">
        <f>[8]Main!$C$35</f>
        <v>0.1187009559089242</v>
      </c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[8]Main!$C$26*E27</f>
        <v>570.24818000000005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Model'!$P$90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139">
        <f>[9]Main!$C$37</f>
        <v>-5.0872093023256269E-3</v>
      </c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Model'!$T$77</f>
        <v>0.27394893941318432</v>
      </c>
      <c r="AI11" s="57">
        <v>0</v>
      </c>
      <c r="AJ11" s="130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18.7746</v>
      </c>
      <c r="G12" s="49">
        <f>[10]Main!$C$8*E27</f>
        <v>929.07985559999986</v>
      </c>
      <c r="H12" s="49">
        <f>[10]Main!$C$11*E27</f>
        <v>123.55711999999997</v>
      </c>
      <c r="I12" s="49">
        <f>[10]Main!$C$12*E27</f>
        <v>805.52273559999992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Model'!$X$18*E27</f>
        <v>218.29829999999976</v>
      </c>
      <c r="P12" s="56">
        <f>'[10]Financial Model'!$W$18*$E$27</f>
        <v>-94.637430000000123</v>
      </c>
      <c r="Q12" s="56">
        <f>'[10]Financial Model'!$V$18*$E$27</f>
        <v>32.667140000000508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139">
        <f>[10]Main!$C$34</f>
        <v>5.9004197891159675E-2</v>
      </c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Model'!$Q$41*E27</f>
        <v>615.8292899999999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139">
        <f>[11]Main!$C$34</f>
        <v>-3.2615164861326026E-2</v>
      </c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Model'!$M$76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8" customFormat="1" x14ac:dyDescent="0.2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O14" s="115">
        <f>'[12]Financial Model'!$T$19</f>
        <v>-35.494000000000035</v>
      </c>
      <c r="P14" s="115">
        <f>'[12]Financial Model'!$S$19</f>
        <v>-86.51600000000002</v>
      </c>
      <c r="Q14" s="110"/>
      <c r="T14" s="135">
        <f>[12]Main!$C$36</f>
        <v>1.6714759317373831</v>
      </c>
      <c r="U14" s="140">
        <f>[12]Main!$C$35</f>
        <v>-0.16806005801057861</v>
      </c>
      <c r="V14" s="114"/>
      <c r="W14" s="114">
        <f>'[12]Financial Model'!$T$23</f>
        <v>0.20588400900900905</v>
      </c>
      <c r="X14" s="110"/>
      <c r="Y14" s="110"/>
      <c r="Z14" s="114">
        <f>'[12]Financial Model'!$T$26</f>
        <v>0.55486890948567691</v>
      </c>
      <c r="AA14" s="114">
        <f>'[12]Financial Model'!$T$27</f>
        <v>-8.0487007680993719E-2</v>
      </c>
      <c r="AB14" s="114">
        <f>'[12]Financial Model'!$T$28</f>
        <v>-8.2866014521513875E-2</v>
      </c>
      <c r="AC14" s="114">
        <f>'[12]Financial Model'!$T$29</f>
        <v>0.19258416742493159</v>
      </c>
      <c r="AE14" s="115">
        <f>[12]Main!$C$26</f>
        <v>103.071</v>
      </c>
      <c r="AF14" s="114">
        <f>'[12]Financial Model'!$T$74</f>
        <v>0.17328795191694746</v>
      </c>
      <c r="AG14" s="110"/>
      <c r="AH14" s="114">
        <f>'[12]Financial Model'!$T$76</f>
        <v>0.24063455746737328</v>
      </c>
      <c r="AI14" s="110">
        <f>[12]Main!$C$25</f>
        <v>85</v>
      </c>
      <c r="AJ14" s="110"/>
      <c r="AK14" s="110">
        <f>[12]Main!$C$24</f>
        <v>1987</v>
      </c>
      <c r="AL14" s="110" t="str">
        <f>[12]Main!$C$23</f>
        <v>London, UK</v>
      </c>
      <c r="AM14" s="110" t="s">
        <v>547</v>
      </c>
    </row>
    <row r="15" spans="1:39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139">
        <f>[13]Main!$C$38</f>
        <v>9.7478359051562061E-2</v>
      </c>
      <c r="V15" s="53">
        <f xml:space="preserve"> '[13]Financial Model'!$T$21</f>
        <v>9.6205718395971918E-2</v>
      </c>
      <c r="W15" s="53">
        <f>'[13]Financial Model'!$S$21</f>
        <v>-0.21053378762066999</v>
      </c>
      <c r="X15" s="53">
        <f>'[13]Financial Model'!$R$21</f>
        <v>-0.19192382700470356</v>
      </c>
      <c r="Y15" s="53">
        <f>'[13]Financial Model'!$Q$21</f>
        <v>-3.4403669724769603E-4</v>
      </c>
      <c r="Z15" s="53">
        <f>'[13]Financial Model'!$J$33</f>
        <v>0.5523088023088023</v>
      </c>
      <c r="AA15" s="53">
        <f>'[13]Financial Model'!T34</f>
        <v>4.2486876640420002E-2</v>
      </c>
      <c r="AB15" s="53">
        <f>'[13]Financial Model'!T35</f>
        <v>3.7237532808399004E-2</v>
      </c>
      <c r="AC15" s="53">
        <f>'[13]Financial Model'!T36</f>
        <v>-0.26815642458100508</v>
      </c>
      <c r="AE15" s="56">
        <f>[13]Main!$C$27</f>
        <v>132.69999999999999</v>
      </c>
      <c r="AF15" s="53">
        <f>'[13]Financial Model'!T79</f>
        <v>-0.10519217801753222</v>
      </c>
      <c r="AG15" s="53">
        <f>'[13]Financial Model'!$K$80</f>
        <v>-0.16750313676286088</v>
      </c>
      <c r="AH15" s="53">
        <f>'[13]Financial Model'!$T$82</f>
        <v>0.2176837270341207</v>
      </c>
      <c r="AI15" s="57">
        <f>[13]Main!$C$26</f>
        <v>220</v>
      </c>
      <c r="AJ15" s="130">
        <f>[13]Main!$C$42</f>
        <v>4.097646421860806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2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137">
        <f>[14]Main!$C$38</f>
        <v>5.1946894769669537E-2</v>
      </c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Model'!$S$83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1"/>
      <c r="W17" s="53"/>
      <c r="X17" s="53"/>
      <c r="Y17" s="53"/>
      <c r="Z17" s="53"/>
      <c r="AA17" s="53"/>
      <c r="AB17" s="53"/>
      <c r="AC17" s="53"/>
      <c r="AE17" s="55"/>
      <c r="AF17" s="53"/>
      <c r="AI17" s="57"/>
      <c r="AJ17" s="57"/>
      <c r="AK17" s="4"/>
      <c r="AL17" s="4"/>
    </row>
    <row r="18" spans="2:39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  <c r="AM18" s="4" t="s">
        <v>545</v>
      </c>
    </row>
    <row r="19" spans="2:39" x14ac:dyDescent="0.2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9" x14ac:dyDescent="0.2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9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9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  <c r="AM22" s="4" t="s">
        <v>546</v>
      </c>
    </row>
    <row r="23" spans="2:39" x14ac:dyDescent="0.2">
      <c r="B23" s="3" t="s">
        <v>540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K23" s="4">
        <f>[15]Main!$C$24</f>
        <v>1856</v>
      </c>
      <c r="AL23" s="4" t="str">
        <f>[15]Main!$C$23</f>
        <v>London, UK</v>
      </c>
      <c r="AM23" s="4" t="s">
        <v>546</v>
      </c>
    </row>
    <row r="24" spans="2:39" x14ac:dyDescent="0.2">
      <c r="B24" s="1" t="s">
        <v>541</v>
      </c>
      <c r="C24" s="1" t="s">
        <v>542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  <c r="AM24" s="4" t="s">
        <v>546</v>
      </c>
    </row>
    <row r="25" spans="2:39" x14ac:dyDescent="0.2">
      <c r="G25" s="49"/>
      <c r="I25" s="4"/>
      <c r="J25" s="1"/>
      <c r="K25" s="1"/>
      <c r="M25" s="56"/>
      <c r="N25" s="56"/>
    </row>
    <row r="26" spans="2:39" x14ac:dyDescent="0.2">
      <c r="D26" s="142" t="s">
        <v>495</v>
      </c>
      <c r="E26" s="143"/>
      <c r="F26" s="42" t="s">
        <v>496</v>
      </c>
      <c r="G26" s="49"/>
      <c r="I26" s="4"/>
      <c r="J26" s="1"/>
      <c r="K26" s="1"/>
    </row>
    <row r="27" spans="2:39" x14ac:dyDescent="0.2">
      <c r="D27" s="43" t="s">
        <v>497</v>
      </c>
      <c r="E27" s="44">
        <v>0.83</v>
      </c>
      <c r="F27" s="45">
        <f>1/E27</f>
        <v>1.2048192771084338</v>
      </c>
      <c r="G27" s="49"/>
      <c r="I27" s="4"/>
      <c r="J27" s="1"/>
      <c r="K27" s="1"/>
    </row>
    <row r="28" spans="2:39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9" x14ac:dyDescent="0.2">
      <c r="G29" s="49"/>
    </row>
    <row r="30" spans="2:39" x14ac:dyDescent="0.2">
      <c r="G30" s="49"/>
    </row>
    <row r="31" spans="2:39" x14ac:dyDescent="0.2">
      <c r="G31" s="49"/>
    </row>
    <row r="32" spans="2:39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I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2022-11-27T16:05:16Z</dcterms:modified>
</cp:coreProperties>
</file>