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8B59D5C-BA64-4727-AEDA-D523109C4EA1}" xr6:coauthVersionLast="36" xr6:coauthVersionMax="36" xr10:uidLastSave="{00000000-0000-0000-0000-000000000000}"/>
  <bookViews>
    <workbookView xWindow="0" yWindow="0" windowWidth="28800" windowHeight="12225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2" l="1"/>
  <c r="U37" i="2"/>
  <c r="U36" i="2"/>
  <c r="U35" i="2"/>
  <c r="U31" i="2"/>
  <c r="P31" i="2"/>
  <c r="T31" i="2"/>
  <c r="U23" i="2"/>
  <c r="U22" i="2"/>
  <c r="U20" i="2"/>
  <c r="U18" i="2"/>
  <c r="U13" i="2" l="1"/>
  <c r="U10" i="2"/>
  <c r="U8" i="2"/>
  <c r="Y7" i="2" l="1"/>
  <c r="P87" i="2"/>
  <c r="P85" i="2"/>
  <c r="P84" i="2"/>
  <c r="T87" i="2"/>
  <c r="T84" i="2"/>
  <c r="T85" i="2" s="1"/>
  <c r="P80" i="2"/>
  <c r="P79" i="2"/>
  <c r="P81" i="2" s="1"/>
  <c r="T80" i="2"/>
  <c r="T79" i="2"/>
  <c r="T81" i="2" s="1"/>
  <c r="Z85" i="2"/>
  <c r="Z89" i="2" s="1"/>
  <c r="AA85" i="2"/>
  <c r="AA89" i="2" s="1"/>
  <c r="Z81" i="2"/>
  <c r="AA81" i="2"/>
  <c r="Z84" i="2"/>
  <c r="AA84" i="2"/>
  <c r="Z80" i="2"/>
  <c r="Z79" i="2"/>
  <c r="AA80" i="2"/>
  <c r="AA79" i="2"/>
  <c r="Z30" i="2" l="1"/>
  <c r="Z29" i="2"/>
  <c r="Z28" i="2"/>
  <c r="Z27" i="2"/>
  <c r="Y10" i="2" l="1"/>
  <c r="C10" i="1"/>
  <c r="P22" i="2"/>
  <c r="P23" i="2" s="1"/>
  <c r="Y13" i="2" l="1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P72" i="2" s="1"/>
  <c r="P73" i="2" s="1"/>
  <c r="T51" i="2"/>
  <c r="T56" i="2" s="1"/>
  <c r="T27" i="2"/>
  <c r="T28" i="2"/>
  <c r="T29" i="2"/>
  <c r="T30" i="2"/>
  <c r="P8" i="2"/>
  <c r="P37" i="2" s="1"/>
  <c r="T8" i="2"/>
  <c r="T72" i="2" l="1"/>
  <c r="T73" i="2" s="1"/>
  <c r="C36" i="1" s="1"/>
  <c r="Y18" i="2"/>
  <c r="T26" i="2"/>
  <c r="T10" i="2"/>
  <c r="Y20" i="2" l="1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AA30" i="2"/>
  <c r="AA29" i="2"/>
  <c r="AA28" i="2"/>
  <c r="AA27" i="2"/>
  <c r="S30" i="2"/>
  <c r="S29" i="2"/>
  <c r="S28" i="2"/>
  <c r="S27" i="2"/>
  <c r="Z8" i="2"/>
  <c r="AA8" i="2"/>
  <c r="O8" i="2"/>
  <c r="S8" i="2"/>
  <c r="Z10" i="2" l="1"/>
  <c r="Z88" i="2"/>
  <c r="Z26" i="2"/>
  <c r="AA10" i="2"/>
  <c r="AA88" i="2"/>
  <c r="AA26" i="2"/>
  <c r="S26" i="2"/>
  <c r="P10" i="2"/>
  <c r="AA35" i="2"/>
  <c r="AA13" i="2"/>
  <c r="Z35" i="2"/>
  <c r="Z13" i="2"/>
  <c r="Z18" i="2" s="1"/>
  <c r="C11" i="1"/>
  <c r="C8" i="1"/>
  <c r="P35" i="2" l="1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<sst xmlns="http://schemas.openxmlformats.org/spreadsheetml/2006/main" count="1410" uniqueCount="1374">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</sst>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0</xdr:row>
      <xdr:rowOff>0</xdr:rowOff>
    </xdr:from>
    <xdr:to>
      <xdr:col>20</xdr:col>
      <xdr:colOff>19050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3154025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P20" sqref="P20"/>
    </sheetView>
  </sheetViews>
  <sheetFormatPr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1" t="s">
        <v>14</v>
      </c>
      <c r="S4" s="52"/>
      <c r="T4" s="52"/>
      <c r="U4" s="53"/>
      <c r="W4" s="51" t="s">
        <v>114</v>
      </c>
      <c r="X4" s="52"/>
      <c r="Y4" s="52"/>
      <c r="Z4" s="53"/>
    </row>
    <row r="5" spans="1:26" x14ac:dyDescent="0.2">
      <c r="B5" s="51" t="s">
        <v>2</v>
      </c>
      <c r="C5" s="52"/>
      <c r="D5" s="53"/>
      <c r="G5" s="51" t="s">
        <v>38</v>
      </c>
      <c r="H5" s="52"/>
      <c r="I5" s="52"/>
      <c r="J5" s="52"/>
      <c r="K5" s="52"/>
      <c r="L5" s="52"/>
      <c r="M5" s="52"/>
      <c r="N5" s="52"/>
      <c r="O5" s="52"/>
      <c r="P5" s="53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27.84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v>388.90166699999997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10827.02240928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v>528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4468.4+827.4+1.1</f>
        <v>5296.9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-4768.8999999999996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15595.92240928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51" t="s">
        <v>10</v>
      </c>
      <c r="C15" s="52"/>
      <c r="D15" s="53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4" t="s">
        <v>75</v>
      </c>
      <c r="D16" s="55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4" t="s">
        <v>78</v>
      </c>
      <c r="D17" s="55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64" t="s">
        <v>81</v>
      </c>
      <c r="D19" s="65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51" t="s">
        <v>31</v>
      </c>
      <c r="C22" s="52"/>
      <c r="D22" s="53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4" t="s">
        <v>74</v>
      </c>
      <c r="D23" s="55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4">
        <v>1899</v>
      </c>
      <c r="D24" s="55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58">
        <v>1297</v>
      </c>
      <c r="D25" s="59"/>
    </row>
    <row r="26" spans="1:21" x14ac:dyDescent="0.2">
      <c r="B26" s="19" t="s">
        <v>144</v>
      </c>
      <c r="C26" s="60">
        <f>'Financial Model'!T47</f>
        <v>2341.395</v>
      </c>
      <c r="D26" s="61"/>
    </row>
    <row r="27" spans="1:21" x14ac:dyDescent="0.2">
      <c r="B27" s="19"/>
      <c r="C27" s="54"/>
      <c r="D27" s="55"/>
    </row>
    <row r="28" spans="1:21" x14ac:dyDescent="0.2">
      <c r="B28" s="19" t="s">
        <v>35</v>
      </c>
      <c r="C28" s="54" t="s">
        <v>153</v>
      </c>
      <c r="D28" s="55"/>
    </row>
    <row r="29" spans="1:21" x14ac:dyDescent="0.2">
      <c r="B29" s="20" t="s">
        <v>36</v>
      </c>
      <c r="C29" s="62" t="s">
        <v>73</v>
      </c>
      <c r="D29" s="63"/>
    </row>
    <row r="32" spans="1:21" x14ac:dyDescent="0.2">
      <c r="B32" s="51" t="s">
        <v>37</v>
      </c>
      <c r="C32" s="52"/>
      <c r="D32" s="53"/>
    </row>
    <row r="33" spans="2:8" x14ac:dyDescent="0.2">
      <c r="B33" s="19" t="s">
        <v>82</v>
      </c>
      <c r="C33" s="56">
        <f>C12/'Financial Model'!AA22</f>
        <v>11.245159106006854</v>
      </c>
      <c r="D33" s="57"/>
    </row>
    <row r="34" spans="2:8" x14ac:dyDescent="0.2">
      <c r="B34" s="19" t="s">
        <v>83</v>
      </c>
      <c r="C34" s="56">
        <f>C6/'Financial Model'!AA23</f>
        <v>7.8345184263332488</v>
      </c>
      <c r="D34" s="57"/>
      <c r="H34" s="1" t="s">
        <v>11</v>
      </c>
    </row>
    <row r="35" spans="2:8" x14ac:dyDescent="0.2">
      <c r="B35" s="19" t="s">
        <v>84</v>
      </c>
      <c r="C35" s="54"/>
      <c r="D35" s="55"/>
      <c r="H35" s="1" t="s">
        <v>119</v>
      </c>
    </row>
    <row r="36" spans="2:8" x14ac:dyDescent="0.2">
      <c r="B36" s="19" t="s">
        <v>85</v>
      </c>
      <c r="C36" s="56">
        <f>C6/'Financial Model'!T73</f>
        <v>3.2184269795641627</v>
      </c>
      <c r="D36" s="57"/>
    </row>
    <row r="37" spans="2:8" x14ac:dyDescent="0.2">
      <c r="B37" s="19"/>
      <c r="C37" s="54"/>
      <c r="D37" s="55"/>
    </row>
    <row r="38" spans="2:8" x14ac:dyDescent="0.2">
      <c r="B38" s="19" t="s">
        <v>86</v>
      </c>
      <c r="C38" s="54"/>
      <c r="D38" s="55"/>
    </row>
    <row r="39" spans="2:8" x14ac:dyDescent="0.2">
      <c r="B39" s="19" t="s">
        <v>87</v>
      </c>
      <c r="C39" s="54"/>
      <c r="D39" s="55"/>
    </row>
    <row r="40" spans="2:8" x14ac:dyDescent="0.2">
      <c r="B40" s="20" t="s">
        <v>88</v>
      </c>
      <c r="C40" s="64"/>
      <c r="D40" s="65"/>
    </row>
  </sheetData>
  <mergeCells count="25">
    <mergeCell ref="C40:D40"/>
    <mergeCell ref="C34:D34"/>
    <mergeCell ref="C35:D35"/>
    <mergeCell ref="C36:D36"/>
    <mergeCell ref="C37:D37"/>
    <mergeCell ref="C38:D38"/>
    <mergeCell ref="C39:D39"/>
    <mergeCell ref="C33:D33"/>
    <mergeCell ref="C24:D24"/>
    <mergeCell ref="C25:D25"/>
    <mergeCell ref="C26:D26"/>
    <mergeCell ref="C27:D27"/>
    <mergeCell ref="C28:D28"/>
    <mergeCell ref="C29:D29"/>
    <mergeCell ref="B32:D32"/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T1" sqref="T1"/>
    </sheetView>
  </sheetViews>
  <sheetFormatPr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32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S2" s="33">
        <v>44651</v>
      </c>
      <c r="T2" s="33">
        <v>44744</v>
      </c>
      <c r="U2" s="33">
        <v>44834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S3" s="35">
        <v>991.2</v>
      </c>
      <c r="T3" s="34">
        <v>946.8</v>
      </c>
      <c r="U3" s="34">
        <v>952.1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S4" s="35">
        <v>769.5</v>
      </c>
      <c r="T4" s="34">
        <v>481.1</v>
      </c>
      <c r="U4" s="34">
        <v>950.8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S5" s="35">
        <v>434.9</v>
      </c>
      <c r="T5" s="34">
        <v>269.5</v>
      </c>
      <c r="U5" s="34">
        <v>524.20000000000005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S6" s="35">
        <v>197</v>
      </c>
      <c r="T6" s="34">
        <v>170.4</v>
      </c>
      <c r="U6" s="34">
        <v>186.4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S7" s="35">
        <v>432.1</v>
      </c>
      <c r="T7" s="34">
        <v>393.9</v>
      </c>
      <c r="U7" s="34">
        <v>467.1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S8" s="36">
        <f>SUM(S3:S7)</f>
        <v>2824.7</v>
      </c>
      <c r="T8" s="36">
        <f>SUM(T3:T7)</f>
        <v>2261.7000000000003</v>
      </c>
      <c r="U8" s="36">
        <f>SUM(U3:U7)</f>
        <v>3080.6000000000004</v>
      </c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S9" s="42"/>
      <c r="T9" s="42">
        <v>1042.982</v>
      </c>
      <c r="U9" s="42">
        <v>1498.1769999999999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S8-P9</f>
        <v>1869.1489999999999</v>
      </c>
      <c r="S10" s="36"/>
      <c r="T10" s="36">
        <f>T8-T9</f>
        <v>1218.7180000000003</v>
      </c>
      <c r="U10" s="36">
        <f>U8-U9</f>
        <v>1582.4230000000005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T11" s="42">
        <v>1155.251</v>
      </c>
      <c r="U11" s="42">
        <v>1251.32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T12" s="1">
        <v>0</v>
      </c>
      <c r="U12" s="42">
        <v>421.92200000000003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833.02699999999982</v>
      </c>
      <c r="T13" s="36">
        <f>T10-T11-T12</f>
        <v>63.467000000000326</v>
      </c>
      <c r="U13" s="36">
        <f>U10-U11-U12</f>
        <v>-90.818999999999505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T14" s="1">
        <v>0</v>
      </c>
      <c r="U14" s="42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T15" s="1">
        <v>31.262</v>
      </c>
      <c r="U15" s="42">
        <v>33.902999999999999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T16" s="1">
        <v>0</v>
      </c>
      <c r="U16" s="42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T17" s="1">
        <v>-94.713999999999999</v>
      </c>
      <c r="U17" s="42">
        <v>-9.2799999999999994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809.29299999999989</v>
      </c>
      <c r="T18" s="42">
        <f>T13+T14-T15-T16+T17</f>
        <v>-62.508999999999673</v>
      </c>
      <c r="U18" s="42">
        <f>U13+U14-U15-U16+U17</f>
        <v>-134.0019999999995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T19" s="1">
        <v>-6.6539999999999999</v>
      </c>
      <c r="U19" s="42">
        <v>-15.57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T20" s="42">
        <f>T18-T19</f>
        <v>-55.854999999999677</v>
      </c>
      <c r="U20" s="42">
        <f>U18-U19</f>
        <v>-118.4319999999995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T21" s="1">
        <v>0</v>
      </c>
      <c r="U21" s="42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T22" s="36">
        <f>T20+T21</f>
        <v>-55.854999999999677</v>
      </c>
      <c r="U22" s="36">
        <f>U20+U21</f>
        <v>-118.4319999999995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T23" s="47">
        <f>T22/T24</f>
        <v>-0.14411850460441186</v>
      </c>
      <c r="U23" s="47">
        <f>U22/U24</f>
        <v>-0.30548275933224528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T24" s="42">
        <v>387.56299999999999</v>
      </c>
      <c r="U24" s="46">
        <v>387.68799999999999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/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/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0">S4/O4-1</f>
        <v>0.23913043478260865</v>
      </c>
      <c r="T28" s="41">
        <f t="shared" si="0"/>
        <v>0.31376297105406903</v>
      </c>
      <c r="U28" s="41"/>
      <c r="V28" s="41"/>
      <c r="W28" s="41"/>
      <c r="X28" s="41"/>
      <c r="Y28" s="41"/>
      <c r="Z28" s="41">
        <f t="shared" ref="Z28:AA31" si="1">Z4/Y4-1</f>
        <v>-8.9784428476183398E-2</v>
      </c>
      <c r="AA28" s="41">
        <f t="shared" si="1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0"/>
        <v>9.0521564694082235E-2</v>
      </c>
      <c r="T29" s="41">
        <f t="shared" si="0"/>
        <v>8.0593424218123433E-2</v>
      </c>
      <c r="U29" s="41"/>
      <c r="V29" s="41"/>
      <c r="W29" s="41"/>
      <c r="X29" s="41"/>
      <c r="Y29" s="41"/>
      <c r="Z29" s="41">
        <f t="shared" si="1"/>
        <v>-0.14461781999095424</v>
      </c>
      <c r="AA29" s="41">
        <f t="shared" si="1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0"/>
        <v>6.7750677506775103E-2</v>
      </c>
      <c r="T30" s="41">
        <f t="shared" si="0"/>
        <v>-0.14500752634219771</v>
      </c>
      <c r="U30" s="41"/>
      <c r="V30" s="41"/>
      <c r="W30" s="41"/>
      <c r="X30" s="41"/>
      <c r="Y30" s="41"/>
      <c r="Z30" s="41">
        <f t="shared" si="1"/>
        <v>8.7428305689040364E-2</v>
      </c>
      <c r="AA30" s="41">
        <f t="shared" si="1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>
        <f>P8/O8-1</f>
        <v>-0.15026909823053403</v>
      </c>
      <c r="Q31" s="41"/>
      <c r="R31" s="41"/>
      <c r="S31" s="41"/>
      <c r="T31" s="41">
        <f>T8/S8-1</f>
        <v>-0.19931320140191866</v>
      </c>
      <c r="U31" s="41">
        <f>U8/T8-1</f>
        <v>0.36207277711455976</v>
      </c>
      <c r="V31" s="41"/>
      <c r="W31" s="41"/>
      <c r="X31" s="41"/>
      <c r="Y31" s="41"/>
      <c r="Z31" s="38" t="s">
        <v>146</v>
      </c>
      <c r="AA31" s="41">
        <f t="shared" si="1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0.85170372733072086</v>
      </c>
      <c r="T35" s="39">
        <f t="shared" ref="T35:U35" si="2">T10/T8</f>
        <v>0.53885042224875102</v>
      </c>
      <c r="U35" s="39">
        <f t="shared" si="2"/>
        <v>0.51367363500616769</v>
      </c>
      <c r="Y35" s="39">
        <f t="shared" ref="Y35" si="3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" si="4">P13/P8</f>
        <v>0.37958033354597642</v>
      </c>
      <c r="T36" s="39">
        <f t="shared" ref="T36:U36" si="5">T13/T8</f>
        <v>2.8061635053278647E-2</v>
      </c>
      <c r="U36" s="39">
        <f t="shared" si="5"/>
        <v>-2.9480945270401706E-2</v>
      </c>
      <c r="Y36" s="39">
        <f t="shared" ref="Y36:Z36" si="6">Y13/Y8</f>
        <v>8.8458792611680798E-2</v>
      </c>
      <c r="Z36" s="39">
        <f t="shared" si="6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" si="7">P22/P8</f>
        <v>0.14774674200309854</v>
      </c>
      <c r="T37" s="39">
        <f t="shared" ref="T37:U37" si="8">T22/T8</f>
        <v>-2.4696025113852268E-2</v>
      </c>
      <c r="U37" s="39">
        <f t="shared" si="8"/>
        <v>-3.8444458871648213E-2</v>
      </c>
      <c r="Y37" s="39">
        <f t="shared" ref="Y37:Z37" si="9">Y22/Y8</f>
        <v>6.4780032637476517E-2</v>
      </c>
      <c r="Z37" s="39">
        <f t="shared" si="9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" si="10">P19/P18</f>
        <v>3.1111105619349239E-2</v>
      </c>
      <c r="T38" s="39">
        <f t="shared" ref="T38:U38" si="11">T19/T18</f>
        <v>0.10644867139132021</v>
      </c>
      <c r="U38" s="39">
        <f t="shared" si="11"/>
        <v>0.11619229563737898</v>
      </c>
      <c r="Y38" s="39">
        <f t="shared" ref="Y38:Z38" si="12">Y19/Y18</f>
        <v>0.13484725140537504</v>
      </c>
      <c r="Z38" s="39">
        <f t="shared" si="12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T41" s="48">
        <v>1297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T45" s="36">
        <v>528.029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T46" s="42">
        <v>1249.713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T47" s="36">
        <v>2341.395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T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T49" s="42">
        <v>492.56900000000002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T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T51" s="42">
        <f>SUM(T45:T50)</f>
        <v>4611.7060000000001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T52" s="42">
        <v>1007.853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T53" s="42">
        <v>5343.6840000000002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T54" s="42">
        <v>1227.462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T55" s="42">
        <v>1021.048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T56" s="42">
        <f>T51+SUM(T52:T55)</f>
        <v>13211.753000000001</v>
      </c>
      <c r="Z56" s="42">
        <f>Z51+SUM(Z52:Z55)</f>
        <v>13754.002</v>
      </c>
      <c r="AA56" s="42">
        <f>AA51+SUM(AA52:AA55)</f>
        <v>13342.201000000001</v>
      </c>
    </row>
    <row r="58" spans="2:27" s="3" customFormat="1" x14ac:dyDescent="0.2">
      <c r="B58" s="3" t="s">
        <v>131</v>
      </c>
      <c r="P58" s="36">
        <v>8.0909999999999993</v>
      </c>
      <c r="T58" s="36">
        <v>827.38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T59" s="42">
        <v>1.0580000000000001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T60" s="42">
        <v>1022.755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T61" s="42">
        <v>1612.8040000000001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T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T63" s="42">
        <f>SUM(T58:T62)</f>
        <v>3463.9970000000003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T64" s="36">
        <v>4468.3990000000003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T65" s="42">
        <v>1006.274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T66" s="42">
        <v>920.59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T67" s="42">
        <f>T63+T64+T65+T66</f>
        <v>9859.26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T69" s="42">
        <v>3352.4929999999999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T70" s="42">
        <f>T69+T67</f>
        <v>13211.753000000001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T72" s="42">
        <f>T56-T67</f>
        <v>3352.4930000000004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T73" s="42">
        <f>T72/T24</f>
        <v>8.6501884854849411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AA76" s="39">
        <f>AA47/Z47-1</f>
        <v>0.33605282910121037</v>
      </c>
    </row>
    <row r="77" spans="2:27" s="34" customFormat="1" x14ac:dyDescent="0.2">
      <c r="B77" s="34" t="s">
        <v>147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" si="13">P45</f>
        <v>1274.9259999999999</v>
      </c>
      <c r="T79" s="35">
        <f t="shared" ref="T79" si="14">T45</f>
        <v>528.029</v>
      </c>
      <c r="Z79" s="35">
        <f t="shared" ref="Z79" si="15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" si="16">P58+P64</f>
        <v>4734.3250000000007</v>
      </c>
      <c r="T80" s="35">
        <f t="shared" ref="T80" si="17">T58+T64</f>
        <v>5295.7790000000005</v>
      </c>
      <c r="Z80" s="35">
        <f t="shared" ref="Z80" si="18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T81" s="42">
        <f>T79-T80</f>
        <v>-4767.75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T83" s="1">
        <v>44.26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" si="19">P83*P24</f>
        <v>31593.766230000001</v>
      </c>
      <c r="T84" s="49">
        <f t="shared" ref="T84" si="20">T83*T24</f>
        <v>17153.538379999998</v>
      </c>
      <c r="Z84" s="49">
        <f t="shared" ref="Z84" si="21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T85" s="49">
        <f>T84-T81</f>
        <v>21921.288379999998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85</v>
      </c>
      <c r="P87" s="50">
        <f t="shared" ref="P87" si="22">P83/P73</f>
        <v>9.6498096321658622</v>
      </c>
      <c r="T87" s="50">
        <f t="shared" ref="T87" si="23">T83/T73</f>
        <v>5.1166515127697503</v>
      </c>
      <c r="Z87" s="50">
        <f t="shared" ref="Z87" si="24">Z83/Z73</f>
        <v>9.6822886866655491</v>
      </c>
      <c r="AA87" s="50">
        <f>AA83/AA73</f>
        <v>6.2606234087970929</v>
      </c>
    </row>
    <row r="88" spans="2:27" x14ac:dyDescent="0.2">
      <c r="B88" s="1" t="s">
        <v>154</v>
      </c>
      <c r="T88" s="50"/>
      <c r="Z88" s="50">
        <f t="shared" ref="Z88" si="25">Z84/Z8</f>
        <v>3.2028402714638258</v>
      </c>
      <c r="AA88" s="50">
        <f>AA84/AA8</f>
        <v>1.8664543675792531</v>
      </c>
    </row>
    <row r="89" spans="2:27" x14ac:dyDescent="0.2">
      <c r="B89" s="1" t="s">
        <v>1373</v>
      </c>
      <c r="T89" s="50"/>
      <c r="Z89" s="50">
        <f t="shared" ref="Z89" si="26">Z85/Z8</f>
        <v>3.7336949279127154</v>
      </c>
      <c r="AA89" s="50">
        <f>AA85/AA8</f>
        <v>2.1741592773058152</v>
      </c>
    </row>
    <row r="90" spans="2:27" x14ac:dyDescent="0.2">
      <c r="B90" s="1" t="s">
        <v>83</v>
      </c>
      <c r="T90" s="50"/>
      <c r="Z90" s="50">
        <f t="shared" ref="Z90" si="27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  <hyperlink ref="U1" r:id="rId4" xr:uid="{9531B1A7-B365-4021-B8C5-6A1EC1D04E83}"/>
  </hyperlinks>
  <pageMargins left="0.7" right="0.7" top="0.75" bottom="0.75" header="0.3" footer="0.3"/>
  <pageSetup paperSize="256" orientation="portrait" horizontalDpi="203" verticalDpi="203" r:id="rId5"/>
  <ignoredErrors>
    <ignoredError sqref="O8:P8 S8:U8 Z8:AA8 Y7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2022-10-27T18:35:08Z</dcterms:modified>
</cp:coreProperties>
</file>