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7686EA1A-D653-4145-B86A-5F6323A153EE}" xr6:coauthVersionLast="36" xr6:coauthVersionMax="47" xr10:uidLastSave="{00000000-0000-0000-0000-000000000000}"/>
  <bookViews>
    <workbookView xWindow="45" yWindow="495" windowWidth="33555" windowHeight="18900" xr2:uid="{A3BECAAA-F859-43CD-816A-424A712E82D6}"/>
  </bookViews>
  <sheets>
    <sheet name="Main" sheetId="1" r:id="rId1"/>
    <sheet name="Financial Model" sheetId="2" r:id="rId2"/>
    <sheet name="Metrics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7" i="1" l="1"/>
  <c r="I79" i="2"/>
  <c r="I78" i="2"/>
  <c r="C11" i="1" l="1"/>
  <c r="I65" i="2"/>
  <c r="I73" i="2" s="1"/>
  <c r="I76" i="2" s="1"/>
  <c r="I49" i="2"/>
  <c r="I56" i="2" s="1"/>
  <c r="G11" i="2"/>
  <c r="G16" i="2"/>
  <c r="G24" i="2"/>
  <c r="G5" i="2"/>
  <c r="G34" i="2" s="1"/>
  <c r="I24" i="2"/>
  <c r="I16" i="2"/>
  <c r="I5" i="2"/>
  <c r="C8" i="1"/>
  <c r="C12" i="1" s="1"/>
  <c r="I36" i="2" l="1"/>
  <c r="G12" i="2"/>
  <c r="I34" i="2"/>
  <c r="I11" i="2"/>
  <c r="G17" i="2" l="1"/>
  <c r="G31" i="2"/>
  <c r="I12" i="2"/>
  <c r="G21" i="2" l="1"/>
  <c r="G25" i="2" s="1"/>
  <c r="G27" i="2" s="1"/>
  <c r="G32" i="2"/>
  <c r="I31" i="2"/>
  <c r="I17" i="2"/>
  <c r="I21" i="2" s="1"/>
  <c r="I25" i="2" s="1"/>
  <c r="I27" i="2" s="1"/>
  <c r="G28" i="2" l="1"/>
  <c r="G33" i="2"/>
  <c r="I32" i="2"/>
  <c r="I28" i="2" l="1"/>
  <c r="I33" i="2"/>
</calcChain>
</file>

<file path=xl/sharedStrings.xml><?xml version="1.0" encoding="utf-8"?>
<sst xmlns="http://schemas.openxmlformats.org/spreadsheetml/2006/main" count="118" uniqueCount="104">
  <si>
    <t>£EZJ</t>
  </si>
  <si>
    <t>easyJet Plc</t>
  </si>
  <si>
    <t>Stock Snapshot</t>
  </si>
  <si>
    <t>Price</t>
  </si>
  <si>
    <t>Shares</t>
  </si>
  <si>
    <t>MC</t>
  </si>
  <si>
    <t>Cash</t>
  </si>
  <si>
    <t>Debt</t>
  </si>
  <si>
    <t>Net Cash</t>
  </si>
  <si>
    <t>EV</t>
  </si>
  <si>
    <t>Management</t>
  </si>
  <si>
    <t>CEO</t>
  </si>
  <si>
    <t>CFO</t>
  </si>
  <si>
    <t>Johan Lundgren</t>
  </si>
  <si>
    <t>Kenton Jarvis</t>
  </si>
  <si>
    <t>H121</t>
  </si>
  <si>
    <t>H221</t>
  </si>
  <si>
    <t>H122</t>
  </si>
  <si>
    <t>H222</t>
  </si>
  <si>
    <t>FY20</t>
  </si>
  <si>
    <t>FY21</t>
  </si>
  <si>
    <t>FY22</t>
  </si>
  <si>
    <t>Revenue</t>
  </si>
  <si>
    <t>Passenger Revenue</t>
  </si>
  <si>
    <t>Ancillary Revenue</t>
  </si>
  <si>
    <t>Fuel</t>
  </si>
  <si>
    <t>Airports, Ground Handling &amp; Other</t>
  </si>
  <si>
    <t>Crew</t>
  </si>
  <si>
    <t>Navigation</t>
  </si>
  <si>
    <t>Maintenance</t>
  </si>
  <si>
    <t>Selling &amp; Marketing</t>
  </si>
  <si>
    <t>Other Costs</t>
  </si>
  <si>
    <t>Other Income</t>
  </si>
  <si>
    <t>Total COGS</t>
  </si>
  <si>
    <t>Gross Profit</t>
  </si>
  <si>
    <t>Operating Income</t>
  </si>
  <si>
    <t>Finance Income</t>
  </si>
  <si>
    <t>Finance Costs</t>
  </si>
  <si>
    <t>Net Finance Charge</t>
  </si>
  <si>
    <t>Pretax Income</t>
  </si>
  <si>
    <t>Taxes</t>
  </si>
  <si>
    <t>Net Income</t>
  </si>
  <si>
    <t>EPS</t>
  </si>
  <si>
    <t>Gross Margin %</t>
  </si>
  <si>
    <t>Operating Margin %</t>
  </si>
  <si>
    <t>Net Margin %</t>
  </si>
  <si>
    <t>Taxes %</t>
  </si>
  <si>
    <t>Revenue Growth Y/Y</t>
  </si>
  <si>
    <t>Revenue Growth H/H</t>
  </si>
  <si>
    <t>Operating Expenses</t>
  </si>
  <si>
    <t>Balance Sheet</t>
  </si>
  <si>
    <t>Key Events</t>
  </si>
  <si>
    <t>Airline Profile</t>
  </si>
  <si>
    <t>Aircraft</t>
  </si>
  <si>
    <t>Orders</t>
  </si>
  <si>
    <t>Destinations</t>
  </si>
  <si>
    <t>Aircraft Dry Leasing</t>
  </si>
  <si>
    <t>Depreciation</t>
  </si>
  <si>
    <t>Amortisation of Intangibles</t>
  </si>
  <si>
    <t>EBITDA</t>
  </si>
  <si>
    <t>Goodwill</t>
  </si>
  <si>
    <t>Other Intangibles</t>
  </si>
  <si>
    <t>PP&amp;E</t>
  </si>
  <si>
    <t>Derivative Financial Instruments</t>
  </si>
  <si>
    <t>Equity Instruments</t>
  </si>
  <si>
    <t>Restricted Cash</t>
  </si>
  <si>
    <t>Other NCA</t>
  </si>
  <si>
    <t>Deferred Taxes</t>
  </si>
  <si>
    <t>Total NCA</t>
  </si>
  <si>
    <t>Trade &amp; AR</t>
  </si>
  <si>
    <t>Intangibles</t>
  </si>
  <si>
    <t>Money market desposists</t>
  </si>
  <si>
    <t>Cash &amp; Cash Equivalents</t>
  </si>
  <si>
    <t>Assets</t>
  </si>
  <si>
    <t>Unearned Revenue</t>
  </si>
  <si>
    <t>Borrowings</t>
  </si>
  <si>
    <t>Lease liabilities</t>
  </si>
  <si>
    <t>Non-current Deferred Income</t>
  </si>
  <si>
    <t>Post-employment benefit obligations</t>
  </si>
  <si>
    <t>Provisions for liabilities &amp; charges</t>
  </si>
  <si>
    <t>Total NCL</t>
  </si>
  <si>
    <t>Trade &amp; AP</t>
  </si>
  <si>
    <t>Current Tax Payable</t>
  </si>
  <si>
    <t>Liabilities</t>
  </si>
  <si>
    <t>S/E</t>
  </si>
  <si>
    <t>L+S/E</t>
  </si>
  <si>
    <t>H120</t>
  </si>
  <si>
    <t>FY19</t>
  </si>
  <si>
    <t>Company Profile</t>
  </si>
  <si>
    <t>HQ</t>
  </si>
  <si>
    <t>Founded</t>
  </si>
  <si>
    <t>Update</t>
  </si>
  <si>
    <t>IR</t>
  </si>
  <si>
    <t>Luton, UK</t>
  </si>
  <si>
    <t>Link</t>
  </si>
  <si>
    <t>H119</t>
  </si>
  <si>
    <t>H219</t>
  </si>
  <si>
    <t>H220</t>
  </si>
  <si>
    <t>P/S</t>
  </si>
  <si>
    <t>P/B</t>
  </si>
  <si>
    <t>P/E</t>
  </si>
  <si>
    <t>Book Value</t>
  </si>
  <si>
    <t>Book Value per Share</t>
  </si>
  <si>
    <t>IPO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</si>
</sst>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0.0\x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b/>
      <u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sz val="8"/>
      <color theme="1"/>
      <name val="Calibri"/>
      <family val="2"/>
      <scheme val="minor"/>
    </font>
    <font>
      <sz val="8"/>
      <color theme="1"/>
      <name val="Arial"/>
      <family val="2"/>
    </font>
    <font>
      <sz val="8"/>
      <color theme="1" tint="0.499984740745262"/>
      <name val="Arial"/>
      <family val="2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58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4" fillId="3" borderId="4" xfId="0" applyFont="1" applyFill="1" applyBorder="1"/>
    <xf numFmtId="0" fontId="4" fillId="3" borderId="6" xfId="0" applyFont="1" applyFill="1" applyBorder="1"/>
    <xf numFmtId="0" fontId="2" fillId="4" borderId="5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4" fontId="2" fillId="0" borderId="0" xfId="0" applyNumberFormat="1" applyFont="1" applyBorder="1"/>
    <xf numFmtId="4" fontId="2" fillId="0" borderId="7" xfId="0" applyNumberFormat="1" applyFont="1" applyBorder="1"/>
    <xf numFmtId="0" fontId="4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164" fontId="2" fillId="0" borderId="0" xfId="0" applyNumberFormat="1" applyFont="1"/>
    <xf numFmtId="2" fontId="2" fillId="0" borderId="0" xfId="0" applyNumberFormat="1" applyFont="1"/>
    <xf numFmtId="9" fontId="2" fillId="0" borderId="0" xfId="1" applyFont="1"/>
    <xf numFmtId="0" fontId="4" fillId="5" borderId="0" xfId="0" applyFont="1" applyFill="1" applyAlignment="1">
      <alignment horizontal="right"/>
    </xf>
    <xf numFmtId="0" fontId="2" fillId="5" borderId="0" xfId="0" applyFont="1" applyFill="1"/>
    <xf numFmtId="0" fontId="4" fillId="5" borderId="0" xfId="0" applyFont="1" applyFill="1"/>
    <xf numFmtId="0" fontId="5" fillId="0" borderId="0" xfId="0" applyFont="1"/>
    <xf numFmtId="0" fontId="2" fillId="4" borderId="8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3" fontId="2" fillId="0" borderId="0" xfId="0" applyNumberFormat="1" applyFont="1"/>
    <xf numFmtId="3" fontId="4" fillId="0" borderId="0" xfId="0" applyNumberFormat="1" applyFont="1"/>
    <xf numFmtId="9" fontId="4" fillId="0" borderId="0" xfId="1" applyFont="1"/>
    <xf numFmtId="3" fontId="2" fillId="0" borderId="0" xfId="0" applyNumberFormat="1" applyFont="1" applyBorder="1"/>
    <xf numFmtId="0" fontId="2" fillId="3" borderId="4" xfId="0" applyFont="1" applyFill="1" applyBorder="1"/>
    <xf numFmtId="0" fontId="2" fillId="4" borderId="0" xfId="0" applyFont="1" applyFill="1" applyBorder="1"/>
    <xf numFmtId="0" fontId="2" fillId="4" borderId="5" xfId="0" applyFont="1" applyFill="1" applyBorder="1"/>
    <xf numFmtId="0" fontId="2" fillId="3" borderId="6" xfId="0" applyFont="1" applyFill="1" applyBorder="1"/>
    <xf numFmtId="0" fontId="2" fillId="4" borderId="7" xfId="0" applyFont="1" applyFill="1" applyBorder="1"/>
    <xf numFmtId="0" fontId="2" fillId="4" borderId="8" xfId="0" applyFont="1" applyFill="1" applyBorder="1"/>
    <xf numFmtId="0" fontId="2" fillId="0" borderId="5" xfId="0" applyFont="1" applyBorder="1" applyAlignment="1">
      <alignment horizontal="right"/>
    </xf>
    <xf numFmtId="0" fontId="2" fillId="0" borderId="8" xfId="0" applyFont="1" applyBorder="1" applyAlignment="1">
      <alignment horizontal="right"/>
    </xf>
    <xf numFmtId="0" fontId="7" fillId="0" borderId="0" xfId="2" applyFont="1" applyAlignment="1">
      <alignment horizontal="right"/>
    </xf>
    <xf numFmtId="0" fontId="8" fillId="0" borderId="0" xfId="0" applyFont="1"/>
    <xf numFmtId="0" fontId="9" fillId="0" borderId="0" xfId="0" applyFont="1"/>
    <xf numFmtId="14" fontId="10" fillId="0" borderId="0" xfId="0" applyNumberFormat="1" applyFont="1" applyAlignment="1">
      <alignment horizontal="right"/>
    </xf>
    <xf numFmtId="0" fontId="9" fillId="5" borderId="0" xfId="0" applyFont="1" applyFill="1"/>
    <xf numFmtId="0" fontId="11" fillId="0" borderId="0" xfId="0" applyFont="1"/>
    <xf numFmtId="16" fontId="2" fillId="4" borderId="5" xfId="0" applyNumberFormat="1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165" fontId="2" fillId="4" borderId="0" xfId="0" applyNumberFormat="1" applyFont="1" applyFill="1" applyBorder="1" applyAlignment="1">
      <alignment horizontal="center"/>
    </xf>
    <xf numFmtId="165" fontId="2" fillId="4" borderId="5" xfId="0" applyNumberFormat="1" applyFont="1" applyFill="1" applyBorder="1" applyAlignment="1">
      <alignment horizontal="center"/>
    </xf>
    <xf numFmtId="0" fontId="7" fillId="4" borderId="7" xfId="2" applyFont="1" applyFill="1" applyBorder="1" applyAlignment="1">
      <alignment horizontal="center"/>
    </xf>
    <xf numFmtId="0" fontId="7" fillId="4" borderId="8" xfId="2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415926</xdr:colOff>
      <xdr:row>0</xdr:row>
      <xdr:rowOff>38100</xdr:rowOff>
    </xdr:from>
    <xdr:to>
      <xdr:col>4</xdr:col>
      <xdr:colOff>167855</xdr:colOff>
      <xdr:row>3</xdr:row>
      <xdr:rowOff>127000</xdr:rowOff>
    </xdr:to>
    <xdr:pic>
      <xdr:nvPicPr>
        <xdr:cNvPr id="4" name="Picture 3" descr="EasyJet Logo | evolution history and meaning">
          <a:extLst>
            <a:ext uri="{FF2B5EF4-FFF2-40B4-BE49-F238E27FC236}">
              <a16:creationId xmlns:a16="http://schemas.microsoft.com/office/drawing/2014/main" id="{D0E5D507-AE84-4B43-A3F0-3ACC313759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12926" y="38100"/>
          <a:ext cx="1148929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25400</xdr:rowOff>
    </xdr:from>
    <xdr:to>
      <xdr:col>9</xdr:col>
      <xdr:colOff>0</xdr:colOff>
      <xdr:row>86</xdr:row>
      <xdr:rowOff>12700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F049C141-6877-3CFE-9D0F-731C0C7695BB}"/>
            </a:ext>
          </a:extLst>
        </xdr:cNvPr>
        <xdr:cNvCxnSpPr/>
      </xdr:nvCxnSpPr>
      <xdr:spPr>
        <a:xfrm>
          <a:off x="7747000" y="25400"/>
          <a:ext cx="0" cy="1637030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0</xdr:row>
      <xdr:rowOff>25400</xdr:rowOff>
    </xdr:from>
    <xdr:to>
      <xdr:col>16</xdr:col>
      <xdr:colOff>0</xdr:colOff>
      <xdr:row>86</xdr:row>
      <xdr:rowOff>12700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F7A5A2CB-C2B2-5BC6-FC0A-31D13543E863}"/>
            </a:ext>
          </a:extLst>
        </xdr:cNvPr>
        <xdr:cNvCxnSpPr/>
      </xdr:nvCxnSpPr>
      <xdr:spPr>
        <a:xfrm>
          <a:off x="12636500" y="25400"/>
          <a:ext cx="0" cy="1637030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porate.easyjet.com/investors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corporate.easyjet.com/~/media/Files/E/Easyjet/pdf/investors/results-centre/2022/2022-hy-results-release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F3537-1844-4F9B-8CFD-EA6C074BFE32}">
  <dimension ref="B2:Q41"/>
  <sheetViews>
    <sheetView tabSelected="1" workbookViewId="0">
      <selection activeCell="C29" sqref="C29:D29"/>
    </sheetView>
  </sheetViews>
  <sheetFormatPr defaultColWidth="9.140625" defaultRowHeight="12.75" x14ac:dyDescent="0.2"/>
  <cols>
    <col min="1" max="16384" width="9.140625" style="1"/>
  </cols>
  <sheetData>
    <row r="2" spans="2:17" ht="15" x14ac:dyDescent="0.25">
      <c r="B2" s="2" t="s">
        <v>0</v>
      </c>
      <c r="F2"/>
    </row>
    <row r="3" spans="2:17" x14ac:dyDescent="0.2">
      <c r="B3" s="3" t="s">
        <v>1</v>
      </c>
    </row>
    <row r="5" spans="2:17" x14ac:dyDescent="0.2">
      <c r="B5" s="45" t="s">
        <v>2</v>
      </c>
      <c r="C5" s="46"/>
      <c r="D5" s="47"/>
      <c r="F5" s="45" t="s">
        <v>51</v>
      </c>
      <c r="G5" s="46"/>
      <c r="H5" s="46"/>
      <c r="I5" s="46"/>
      <c r="J5" s="46"/>
      <c r="K5" s="46"/>
      <c r="L5" s="46"/>
      <c r="M5" s="46"/>
      <c r="N5" s="46"/>
      <c r="O5" s="46"/>
      <c r="P5" s="46"/>
      <c r="Q5" s="47"/>
    </row>
    <row r="6" spans="2:17" x14ac:dyDescent="0.2">
      <c r="B6" s="4" t="s">
        <v>3</v>
      </c>
      <c r="C6" s="9">
        <v>3.54</v>
      </c>
      <c r="D6" s="34"/>
      <c r="F6" s="28"/>
      <c r="G6" s="29"/>
      <c r="H6" s="29"/>
      <c r="I6" s="29"/>
      <c r="J6" s="29"/>
      <c r="K6" s="29"/>
      <c r="L6" s="29"/>
      <c r="M6" s="29"/>
      <c r="N6" s="29"/>
      <c r="O6" s="29"/>
      <c r="P6" s="29"/>
      <c r="Q6" s="30"/>
    </row>
    <row r="7" spans="2:17" x14ac:dyDescent="0.2">
      <c r="B7" s="4" t="s">
        <v>4</v>
      </c>
      <c r="C7" s="27">
        <v>758</v>
      </c>
      <c r="D7" s="34" t="s">
        <v>17</v>
      </c>
      <c r="F7" s="28"/>
      <c r="G7" s="29"/>
      <c r="H7" s="29"/>
      <c r="I7" s="29"/>
      <c r="J7" s="29"/>
      <c r="K7" s="29"/>
      <c r="L7" s="29"/>
      <c r="M7" s="29"/>
      <c r="N7" s="29"/>
      <c r="O7" s="29"/>
      <c r="P7" s="29"/>
      <c r="Q7" s="30"/>
    </row>
    <row r="8" spans="2:17" x14ac:dyDescent="0.2">
      <c r="B8" s="4" t="s">
        <v>5</v>
      </c>
      <c r="C8" s="27">
        <f>C6*C7</f>
        <v>2683.32</v>
      </c>
      <c r="D8" s="34"/>
      <c r="F8" s="28"/>
      <c r="G8" s="29"/>
      <c r="H8" s="29"/>
      <c r="I8" s="29"/>
      <c r="J8" s="29"/>
      <c r="K8" s="29"/>
      <c r="L8" s="29"/>
      <c r="M8" s="29"/>
      <c r="N8" s="29"/>
      <c r="O8" s="29"/>
      <c r="P8" s="29"/>
      <c r="Q8" s="30"/>
    </row>
    <row r="9" spans="2:17" x14ac:dyDescent="0.2">
      <c r="B9" s="4" t="s">
        <v>6</v>
      </c>
      <c r="C9" s="27">
        <v>3571</v>
      </c>
      <c r="D9" s="34" t="s">
        <v>17</v>
      </c>
      <c r="F9" s="28"/>
      <c r="G9" s="29"/>
      <c r="H9" s="29"/>
      <c r="I9" s="29"/>
      <c r="J9" s="29"/>
      <c r="K9" s="29"/>
      <c r="L9" s="29"/>
      <c r="M9" s="29"/>
      <c r="N9" s="29"/>
      <c r="O9" s="29"/>
      <c r="P9" s="29"/>
      <c r="Q9" s="30"/>
    </row>
    <row r="10" spans="2:17" x14ac:dyDescent="0.2">
      <c r="B10" s="4" t="s">
        <v>7</v>
      </c>
      <c r="C10" s="27">
        <v>3093</v>
      </c>
      <c r="D10" s="34" t="s">
        <v>17</v>
      </c>
      <c r="F10" s="28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30"/>
    </row>
    <row r="11" spans="2:17" x14ac:dyDescent="0.2">
      <c r="B11" s="4" t="s">
        <v>8</v>
      </c>
      <c r="C11" s="9">
        <f>C9-C10</f>
        <v>478</v>
      </c>
      <c r="D11" s="34"/>
      <c r="F11" s="28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30"/>
    </row>
    <row r="12" spans="2:17" x14ac:dyDescent="0.2">
      <c r="B12" s="5" t="s">
        <v>9</v>
      </c>
      <c r="C12" s="10">
        <f>C8-C11</f>
        <v>2205.3200000000002</v>
      </c>
      <c r="D12" s="35"/>
      <c r="F12" s="28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30"/>
    </row>
    <row r="13" spans="2:17" x14ac:dyDescent="0.2">
      <c r="F13" s="28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30"/>
    </row>
    <row r="14" spans="2:17" x14ac:dyDescent="0.2">
      <c r="F14" s="28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30"/>
    </row>
    <row r="15" spans="2:17" x14ac:dyDescent="0.2">
      <c r="B15" s="45" t="s">
        <v>10</v>
      </c>
      <c r="C15" s="46"/>
      <c r="D15" s="47"/>
      <c r="F15" s="28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30"/>
    </row>
    <row r="16" spans="2:17" x14ac:dyDescent="0.2">
      <c r="B16" s="7" t="s">
        <v>11</v>
      </c>
      <c r="C16" s="43" t="s">
        <v>13</v>
      </c>
      <c r="D16" s="44"/>
      <c r="F16" s="28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30"/>
    </row>
    <row r="17" spans="2:17" x14ac:dyDescent="0.2">
      <c r="B17" s="7" t="s">
        <v>12</v>
      </c>
      <c r="C17" s="43" t="s">
        <v>14</v>
      </c>
      <c r="D17" s="44"/>
      <c r="F17" s="28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30"/>
    </row>
    <row r="18" spans="2:17" x14ac:dyDescent="0.2">
      <c r="B18" s="8"/>
      <c r="C18" s="56"/>
      <c r="D18" s="57"/>
      <c r="F18" s="28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30"/>
    </row>
    <row r="19" spans="2:17" x14ac:dyDescent="0.2">
      <c r="F19" s="28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30"/>
    </row>
    <row r="20" spans="2:17" x14ac:dyDescent="0.2">
      <c r="B20" s="45" t="s">
        <v>52</v>
      </c>
      <c r="C20" s="46"/>
      <c r="D20" s="47"/>
      <c r="F20" s="28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30"/>
    </row>
    <row r="21" spans="2:17" x14ac:dyDescent="0.2">
      <c r="B21" s="52" t="s">
        <v>53</v>
      </c>
      <c r="C21" s="53"/>
      <c r="D21" s="6"/>
      <c r="F21" s="28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30"/>
    </row>
    <row r="22" spans="2:17" x14ac:dyDescent="0.2">
      <c r="B22" s="52" t="s">
        <v>54</v>
      </c>
      <c r="C22" s="53"/>
      <c r="D22" s="6"/>
      <c r="F22" s="28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30"/>
    </row>
    <row r="23" spans="2:17" x14ac:dyDescent="0.2">
      <c r="B23" s="54" t="s">
        <v>55</v>
      </c>
      <c r="C23" s="55"/>
      <c r="D23" s="20"/>
      <c r="F23" s="28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30"/>
    </row>
    <row r="24" spans="2:17" x14ac:dyDescent="0.2">
      <c r="F24" s="28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30"/>
    </row>
    <row r="25" spans="2:17" x14ac:dyDescent="0.2">
      <c r="F25" s="28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30"/>
    </row>
    <row r="26" spans="2:17" x14ac:dyDescent="0.2">
      <c r="B26" s="45" t="s">
        <v>88</v>
      </c>
      <c r="C26" s="46"/>
      <c r="D26" s="47"/>
      <c r="F26" s="28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30"/>
    </row>
    <row r="27" spans="2:17" x14ac:dyDescent="0.2">
      <c r="B27" s="21" t="s">
        <v>89</v>
      </c>
      <c r="C27" s="43" t="s">
        <v>93</v>
      </c>
      <c r="D27" s="44"/>
      <c r="F27" s="28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30"/>
    </row>
    <row r="28" spans="2:17" x14ac:dyDescent="0.2">
      <c r="B28" s="21" t="s">
        <v>90</v>
      </c>
      <c r="C28" s="43">
        <v>1995</v>
      </c>
      <c r="D28" s="44"/>
      <c r="F28" s="28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30"/>
    </row>
    <row r="29" spans="2:17" x14ac:dyDescent="0.2">
      <c r="B29" s="21" t="s">
        <v>103</v>
      </c>
      <c r="C29" s="43">
        <v>2000</v>
      </c>
      <c r="D29" s="44"/>
      <c r="F29" s="31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3"/>
    </row>
    <row r="30" spans="2:17" x14ac:dyDescent="0.2">
      <c r="B30" s="21"/>
      <c r="C30" s="43"/>
      <c r="D30" s="44"/>
    </row>
    <row r="31" spans="2:17" x14ac:dyDescent="0.2">
      <c r="B31" s="21" t="s">
        <v>91</v>
      </c>
      <c r="C31" s="23" t="s">
        <v>17</v>
      </c>
      <c r="D31" s="42">
        <v>44700</v>
      </c>
    </row>
    <row r="32" spans="2:17" x14ac:dyDescent="0.2">
      <c r="B32" s="22" t="s">
        <v>92</v>
      </c>
      <c r="C32" s="50" t="s">
        <v>94</v>
      </c>
      <c r="D32" s="51"/>
    </row>
    <row r="35" spans="2:4" x14ac:dyDescent="0.2">
      <c r="B35" s="45" t="s">
        <v>88</v>
      </c>
      <c r="C35" s="46"/>
      <c r="D35" s="47"/>
    </row>
    <row r="36" spans="2:4" x14ac:dyDescent="0.2">
      <c r="B36" s="21" t="s">
        <v>98</v>
      </c>
      <c r="C36" s="43"/>
      <c r="D36" s="44"/>
    </row>
    <row r="37" spans="2:4" x14ac:dyDescent="0.2">
      <c r="B37" s="21" t="s">
        <v>99</v>
      </c>
      <c r="C37" s="48">
        <f>C6/'Financial Model'!I79</f>
        <v>1.0939180327868854</v>
      </c>
      <c r="D37" s="49"/>
    </row>
    <row r="38" spans="2:4" x14ac:dyDescent="0.2">
      <c r="B38" s="21" t="s">
        <v>100</v>
      </c>
      <c r="C38" s="43"/>
      <c r="D38" s="44"/>
    </row>
    <row r="39" spans="2:4" x14ac:dyDescent="0.2">
      <c r="B39" s="21"/>
      <c r="C39" s="43"/>
      <c r="D39" s="44"/>
    </row>
    <row r="40" spans="2:4" x14ac:dyDescent="0.2">
      <c r="B40" s="21"/>
      <c r="C40" s="43"/>
      <c r="D40" s="44"/>
    </row>
    <row r="41" spans="2:4" x14ac:dyDescent="0.2">
      <c r="B41" s="21"/>
      <c r="C41" s="43"/>
      <c r="D41" s="44"/>
    </row>
  </sheetData>
  <mergeCells count="23">
    <mergeCell ref="F5:Q5"/>
    <mergeCell ref="B26:D26"/>
    <mergeCell ref="C32:D32"/>
    <mergeCell ref="C28:D28"/>
    <mergeCell ref="C27:D27"/>
    <mergeCell ref="C29:D29"/>
    <mergeCell ref="C30:D30"/>
    <mergeCell ref="B20:D20"/>
    <mergeCell ref="B21:C21"/>
    <mergeCell ref="B22:C22"/>
    <mergeCell ref="B23:C23"/>
    <mergeCell ref="B5:D5"/>
    <mergeCell ref="B15:D15"/>
    <mergeCell ref="C16:D16"/>
    <mergeCell ref="C17:D17"/>
    <mergeCell ref="C18:D18"/>
    <mergeCell ref="C40:D40"/>
    <mergeCell ref="C41:D41"/>
    <mergeCell ref="B35:D35"/>
    <mergeCell ref="C36:D36"/>
    <mergeCell ref="C37:D37"/>
    <mergeCell ref="C38:D38"/>
    <mergeCell ref="C39:D39"/>
  </mergeCells>
  <hyperlinks>
    <hyperlink ref="C32:D32" r:id="rId1" display="Link" xr:uid="{8C1D0C19-C5CD-414D-A3C6-0CDA8270B05E}"/>
  </hyperlinks>
  <pageMargins left="0.7" right="0.7" top="0.75" bottom="0.75" header="0.3" footer="0.3"/>
  <pageSetup paperSize="256" orientation="portrait" horizontalDpi="203" verticalDpi="203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F551C-614D-4D64-8353-4526FE5F6F34}">
  <dimension ref="A1:Q79"/>
  <sheetViews>
    <sheetView workbookViewId="0">
      <pane xSplit="2" ySplit="2" topLeftCell="C36" activePane="bottomRight" state="frozen"/>
      <selection pane="topRight" activeCell="C1" sqref="C1"/>
      <selection pane="bottomLeft" activeCell="A3" sqref="A3"/>
      <selection pane="bottomRight" activeCell="I80" sqref="I80"/>
    </sheetView>
  </sheetViews>
  <sheetFormatPr defaultColWidth="9.140625" defaultRowHeight="15" x14ac:dyDescent="0.25"/>
  <cols>
    <col min="1" max="1" width="3.42578125" customWidth="1"/>
    <col min="2" max="2" width="30" style="1" bestFit="1" customWidth="1"/>
    <col min="3" max="3" width="10.140625" style="1" bestFit="1" customWidth="1"/>
    <col min="4" max="4" width="9.140625" style="17"/>
    <col min="5" max="5" width="10.140625" style="1" bestFit="1" customWidth="1"/>
    <col min="6" max="6" width="9.140625" style="17"/>
    <col min="7" max="7" width="10.140625" style="1" bestFit="1" customWidth="1"/>
    <col min="8" max="8" width="9.140625" style="17"/>
    <col min="9" max="9" width="10.140625" style="1" bestFit="1" customWidth="1"/>
    <col min="10" max="10" width="9.140625" style="17"/>
    <col min="11" max="16384" width="9.140625" style="1"/>
  </cols>
  <sheetData>
    <row r="1" spans="1:17" s="12" customFormat="1" x14ac:dyDescent="0.25">
      <c r="A1"/>
      <c r="B1" s="1"/>
      <c r="C1" s="11" t="s">
        <v>95</v>
      </c>
      <c r="D1" s="16" t="s">
        <v>96</v>
      </c>
      <c r="E1" s="11" t="s">
        <v>86</v>
      </c>
      <c r="F1" s="16" t="s">
        <v>97</v>
      </c>
      <c r="G1" s="11" t="s">
        <v>15</v>
      </c>
      <c r="H1" s="16" t="s">
        <v>16</v>
      </c>
      <c r="I1" s="36" t="s">
        <v>17</v>
      </c>
      <c r="J1" s="16" t="s">
        <v>18</v>
      </c>
      <c r="K1" s="11"/>
      <c r="L1" s="11"/>
      <c r="M1" s="11"/>
      <c r="N1" s="11" t="s">
        <v>87</v>
      </c>
      <c r="O1" s="11" t="s">
        <v>19</v>
      </c>
      <c r="P1" s="11" t="s">
        <v>20</v>
      </c>
      <c r="Q1" s="11" t="s">
        <v>21</v>
      </c>
    </row>
    <row r="2" spans="1:17" s="38" customFormat="1" ht="12.75" x14ac:dyDescent="0.2">
      <c r="A2" s="37"/>
      <c r="B2" s="1"/>
      <c r="C2" s="39"/>
      <c r="D2" s="40"/>
      <c r="E2" s="39"/>
      <c r="F2" s="40"/>
      <c r="G2" s="39">
        <v>44286</v>
      </c>
      <c r="H2" s="40"/>
      <c r="I2" s="39">
        <v>44651</v>
      </c>
      <c r="J2" s="40"/>
    </row>
    <row r="3" spans="1:17" x14ac:dyDescent="0.25">
      <c r="B3" s="1" t="s">
        <v>23</v>
      </c>
      <c r="G3" s="1">
        <v>170</v>
      </c>
      <c r="I3" s="24">
        <v>985</v>
      </c>
    </row>
    <row r="4" spans="1:17" x14ac:dyDescent="0.25">
      <c r="B4" s="1" t="s">
        <v>24</v>
      </c>
      <c r="G4" s="1">
        <v>70</v>
      </c>
      <c r="I4" s="24">
        <v>513</v>
      </c>
    </row>
    <row r="5" spans="1:17" x14ac:dyDescent="0.25">
      <c r="B5" s="3" t="s">
        <v>22</v>
      </c>
      <c r="C5" s="25"/>
      <c r="E5" s="25"/>
      <c r="G5" s="25">
        <f>G3+G4</f>
        <v>240</v>
      </c>
      <c r="I5" s="25">
        <f>I3+I4</f>
        <v>1498</v>
      </c>
    </row>
    <row r="6" spans="1:17" x14ac:dyDescent="0.25">
      <c r="B6" s="1" t="s">
        <v>25</v>
      </c>
      <c r="G6" s="1">
        <v>97</v>
      </c>
      <c r="I6" s="24">
        <v>362</v>
      </c>
    </row>
    <row r="7" spans="1:17" x14ac:dyDescent="0.25">
      <c r="B7" s="1" t="s">
        <v>26</v>
      </c>
      <c r="G7" s="1">
        <v>86</v>
      </c>
      <c r="I7" s="24">
        <v>514</v>
      </c>
    </row>
    <row r="8" spans="1:17" x14ac:dyDescent="0.25">
      <c r="B8" s="1" t="s">
        <v>27</v>
      </c>
      <c r="G8" s="1">
        <v>224</v>
      </c>
      <c r="I8" s="24">
        <v>318</v>
      </c>
    </row>
    <row r="9" spans="1:17" x14ac:dyDescent="0.25">
      <c r="B9" s="1" t="s">
        <v>28</v>
      </c>
      <c r="G9" s="1">
        <v>25</v>
      </c>
      <c r="I9" s="24">
        <v>110</v>
      </c>
    </row>
    <row r="10" spans="1:17" x14ac:dyDescent="0.25">
      <c r="B10" s="1" t="s">
        <v>29</v>
      </c>
      <c r="G10" s="1">
        <v>109</v>
      </c>
      <c r="I10" s="24">
        <v>157</v>
      </c>
      <c r="Q10" s="13"/>
    </row>
    <row r="11" spans="1:17" x14ac:dyDescent="0.25">
      <c r="B11" s="1" t="s">
        <v>33</v>
      </c>
      <c r="C11" s="24"/>
      <c r="E11" s="24"/>
      <c r="G11" s="24">
        <f>SUM(G6:G10)</f>
        <v>541</v>
      </c>
      <c r="I11" s="24">
        <f>SUM(I6:I10)</f>
        <v>1461</v>
      </c>
      <c r="Q11" s="13"/>
    </row>
    <row r="12" spans="1:17" x14ac:dyDescent="0.25">
      <c r="B12" s="3" t="s">
        <v>34</v>
      </c>
      <c r="C12" s="25"/>
      <c r="E12" s="25"/>
      <c r="G12" s="25">
        <f>G5-G11</f>
        <v>-301</v>
      </c>
      <c r="I12" s="25">
        <f>I5-I11</f>
        <v>37</v>
      </c>
      <c r="Q12" s="13"/>
    </row>
    <row r="13" spans="1:17" x14ac:dyDescent="0.25">
      <c r="B13" s="1" t="s">
        <v>30</v>
      </c>
      <c r="G13" s="1">
        <v>17</v>
      </c>
      <c r="I13" s="24">
        <v>68</v>
      </c>
      <c r="Q13" s="13"/>
    </row>
    <row r="14" spans="1:17" x14ac:dyDescent="0.25">
      <c r="B14" s="1" t="s">
        <v>31</v>
      </c>
      <c r="G14" s="1">
        <v>141</v>
      </c>
      <c r="I14" s="24">
        <v>195</v>
      </c>
      <c r="Q14" s="13"/>
    </row>
    <row r="15" spans="1:17" x14ac:dyDescent="0.25">
      <c r="B15" s="1" t="s">
        <v>32</v>
      </c>
      <c r="G15" s="1">
        <v>75</v>
      </c>
      <c r="I15" s="24">
        <v>5</v>
      </c>
      <c r="Q15" s="13"/>
    </row>
    <row r="16" spans="1:17" x14ac:dyDescent="0.25">
      <c r="B16" s="1" t="s">
        <v>49</v>
      </c>
      <c r="C16" s="24"/>
      <c r="E16" s="24"/>
      <c r="G16" s="24">
        <f>G13+G14-G15</f>
        <v>83</v>
      </c>
      <c r="I16" s="24">
        <f>I13+I14-I15</f>
        <v>258</v>
      </c>
      <c r="Q16" s="13"/>
    </row>
    <row r="17" spans="2:17" x14ac:dyDescent="0.25">
      <c r="B17" s="3" t="s">
        <v>59</v>
      </c>
      <c r="C17" s="25"/>
      <c r="D17" s="18"/>
      <c r="E17" s="25"/>
      <c r="F17" s="18"/>
      <c r="G17" s="25">
        <f>G12-G16</f>
        <v>-384</v>
      </c>
      <c r="H17" s="18"/>
      <c r="I17" s="25">
        <f>I12-I16</f>
        <v>-221</v>
      </c>
      <c r="Q17" s="13"/>
    </row>
    <row r="18" spans="2:17" x14ac:dyDescent="0.25">
      <c r="B18" s="1" t="s">
        <v>56</v>
      </c>
      <c r="G18" s="1">
        <v>2</v>
      </c>
      <c r="I18" s="24">
        <v>1</v>
      </c>
      <c r="Q18" s="13"/>
    </row>
    <row r="19" spans="2:17" x14ac:dyDescent="0.25">
      <c r="B19" s="1" t="s">
        <v>57</v>
      </c>
      <c r="G19" s="1">
        <v>204</v>
      </c>
      <c r="I19" s="24">
        <v>265</v>
      </c>
      <c r="Q19" s="13"/>
    </row>
    <row r="20" spans="2:17" x14ac:dyDescent="0.25">
      <c r="B20" s="1" t="s">
        <v>58</v>
      </c>
      <c r="G20" s="1">
        <v>11</v>
      </c>
      <c r="I20" s="24">
        <v>12</v>
      </c>
      <c r="Q20" s="13"/>
    </row>
    <row r="21" spans="2:17" x14ac:dyDescent="0.25">
      <c r="B21" s="3" t="s">
        <v>35</v>
      </c>
      <c r="C21" s="25"/>
      <c r="D21" s="18"/>
      <c r="E21" s="25"/>
      <c r="F21" s="18"/>
      <c r="G21" s="25">
        <f>G17-G18-G19-G20</f>
        <v>-601</v>
      </c>
      <c r="H21" s="18"/>
      <c r="I21" s="25">
        <f>I17-I18-I19-I20</f>
        <v>-499</v>
      </c>
      <c r="Q21" s="13"/>
    </row>
    <row r="22" spans="2:17" x14ac:dyDescent="0.25">
      <c r="B22" s="1" t="s">
        <v>36</v>
      </c>
      <c r="G22" s="1">
        <v>51</v>
      </c>
      <c r="I22" s="24">
        <v>8</v>
      </c>
      <c r="Q22" s="13"/>
    </row>
    <row r="23" spans="2:17" x14ac:dyDescent="0.25">
      <c r="B23" s="1" t="s">
        <v>37</v>
      </c>
      <c r="G23" s="1">
        <v>95</v>
      </c>
      <c r="I23" s="24">
        <v>66</v>
      </c>
      <c r="Q23" s="13"/>
    </row>
    <row r="24" spans="2:17" x14ac:dyDescent="0.25">
      <c r="B24" s="1" t="s">
        <v>38</v>
      </c>
      <c r="C24" s="24"/>
      <c r="E24" s="24"/>
      <c r="G24" s="24">
        <f>G23-G22</f>
        <v>44</v>
      </c>
      <c r="I24" s="24">
        <f>I23-I22</f>
        <v>58</v>
      </c>
      <c r="Q24" s="13"/>
    </row>
    <row r="25" spans="2:17" x14ac:dyDescent="0.25">
      <c r="B25" s="1" t="s">
        <v>39</v>
      </c>
      <c r="C25" s="24"/>
      <c r="E25" s="24"/>
      <c r="G25" s="24">
        <f>G21-G24</f>
        <v>-645</v>
      </c>
      <c r="I25" s="24">
        <f>I21-I24</f>
        <v>-557</v>
      </c>
      <c r="Q25" s="13"/>
    </row>
    <row r="26" spans="2:17" x14ac:dyDescent="0.25">
      <c r="B26" s="1" t="s">
        <v>40</v>
      </c>
      <c r="G26" s="1">
        <v>-96</v>
      </c>
      <c r="I26" s="24">
        <v>-126</v>
      </c>
      <c r="Q26" s="13"/>
    </row>
    <row r="27" spans="2:17" x14ac:dyDescent="0.25">
      <c r="B27" s="3" t="s">
        <v>41</v>
      </c>
      <c r="C27" s="25"/>
      <c r="E27" s="25"/>
      <c r="G27" s="25">
        <f>G25-G26</f>
        <v>-549</v>
      </c>
      <c r="I27" s="25">
        <f>I25-I26</f>
        <v>-431</v>
      </c>
      <c r="Q27" s="13"/>
    </row>
    <row r="28" spans="2:17" x14ac:dyDescent="0.25">
      <c r="B28" s="1" t="s">
        <v>42</v>
      </c>
      <c r="C28" s="14"/>
      <c r="E28" s="14"/>
      <c r="G28" s="14">
        <f>G27/G29</f>
        <v>-1.020446096654275</v>
      </c>
      <c r="I28" s="14">
        <f>I27/I29</f>
        <v>-0.57161803713527848</v>
      </c>
      <c r="Q28" s="13"/>
    </row>
    <row r="29" spans="2:17" x14ac:dyDescent="0.25">
      <c r="B29" s="1" t="s">
        <v>4</v>
      </c>
      <c r="G29" s="1">
        <v>538</v>
      </c>
      <c r="I29" s="1">
        <v>754</v>
      </c>
      <c r="Q29" s="13"/>
    </row>
    <row r="31" spans="2:17" x14ac:dyDescent="0.25">
      <c r="B31" s="1" t="s">
        <v>43</v>
      </c>
      <c r="C31" s="15"/>
      <c r="E31" s="15"/>
      <c r="G31" s="15">
        <f>G12/G5</f>
        <v>-1.2541666666666667</v>
      </c>
      <c r="I31" s="15">
        <f>I12/I5</f>
        <v>2.4699599465954607E-2</v>
      </c>
    </row>
    <row r="32" spans="2:17" x14ac:dyDescent="0.25">
      <c r="B32" s="1" t="s">
        <v>44</v>
      </c>
      <c r="C32" s="15"/>
      <c r="E32" s="15"/>
      <c r="G32" s="15">
        <f>G17/G5</f>
        <v>-1.6</v>
      </c>
      <c r="I32" s="15">
        <f>I17/I5</f>
        <v>-0.14753004005340453</v>
      </c>
    </row>
    <row r="33" spans="1:10" x14ac:dyDescent="0.25">
      <c r="B33" s="1" t="s">
        <v>45</v>
      </c>
      <c r="C33" s="15"/>
      <c r="E33" s="15"/>
      <c r="G33" s="15">
        <f>G27/G5</f>
        <v>-2.2875000000000001</v>
      </c>
      <c r="I33" s="15">
        <f>I27/I5</f>
        <v>-0.28771695594125501</v>
      </c>
    </row>
    <row r="34" spans="1:10" x14ac:dyDescent="0.25">
      <c r="B34" s="1" t="s">
        <v>46</v>
      </c>
      <c r="C34" s="15"/>
      <c r="E34" s="15"/>
      <c r="G34" s="15">
        <f>G26/G5</f>
        <v>-0.4</v>
      </c>
      <c r="I34" s="15">
        <f>I26/I5</f>
        <v>-8.4112149532710276E-2</v>
      </c>
    </row>
    <row r="36" spans="1:10" s="3" customFormat="1" x14ac:dyDescent="0.25">
      <c r="A36"/>
      <c r="B36" s="3" t="s">
        <v>47</v>
      </c>
      <c r="D36" s="18"/>
      <c r="F36" s="18"/>
      <c r="H36" s="18"/>
      <c r="I36" s="26">
        <f>I5/G5-1</f>
        <v>5.2416666666666663</v>
      </c>
      <c r="J36" s="18"/>
    </row>
    <row r="37" spans="1:10" x14ac:dyDescent="0.25">
      <c r="B37" s="1" t="s">
        <v>48</v>
      </c>
    </row>
    <row r="40" spans="1:10" x14ac:dyDescent="0.25">
      <c r="B40" s="19" t="s">
        <v>50</v>
      </c>
    </row>
    <row r="41" spans="1:10" x14ac:dyDescent="0.25">
      <c r="B41" s="1" t="s">
        <v>60</v>
      </c>
      <c r="I41" s="24">
        <v>365</v>
      </c>
    </row>
    <row r="42" spans="1:10" x14ac:dyDescent="0.25">
      <c r="B42" s="1" t="s">
        <v>61</v>
      </c>
      <c r="I42" s="24">
        <v>216</v>
      </c>
    </row>
    <row r="43" spans="1:10" x14ac:dyDescent="0.25">
      <c r="B43" s="1" t="s">
        <v>62</v>
      </c>
      <c r="I43" s="24">
        <v>4683</v>
      </c>
    </row>
    <row r="44" spans="1:10" s="3" customFormat="1" x14ac:dyDescent="0.25">
      <c r="A44" s="41"/>
      <c r="B44" s="3" t="s">
        <v>63</v>
      </c>
      <c r="D44" s="18"/>
      <c r="F44" s="18"/>
      <c r="H44" s="18"/>
      <c r="I44" s="25">
        <v>31</v>
      </c>
      <c r="J44" s="18"/>
    </row>
    <row r="45" spans="1:10" s="3" customFormat="1" x14ac:dyDescent="0.25">
      <c r="A45" s="41"/>
      <c r="B45" s="3" t="s">
        <v>64</v>
      </c>
      <c r="D45" s="18"/>
      <c r="F45" s="18"/>
      <c r="H45" s="18"/>
      <c r="I45" s="25">
        <v>30</v>
      </c>
      <c r="J45" s="18"/>
    </row>
    <row r="46" spans="1:10" s="3" customFormat="1" x14ac:dyDescent="0.25">
      <c r="A46" s="41"/>
      <c r="B46" s="3" t="s">
        <v>65</v>
      </c>
      <c r="D46" s="18"/>
      <c r="F46" s="18"/>
      <c r="H46" s="18"/>
      <c r="I46" s="25">
        <v>1</v>
      </c>
      <c r="J46" s="18"/>
    </row>
    <row r="47" spans="1:10" x14ac:dyDescent="0.25">
      <c r="B47" s="1" t="s">
        <v>66</v>
      </c>
      <c r="I47" s="24">
        <v>49</v>
      </c>
    </row>
    <row r="48" spans="1:10" x14ac:dyDescent="0.25">
      <c r="B48" s="1" t="s">
        <v>67</v>
      </c>
      <c r="I48" s="24">
        <v>109</v>
      </c>
    </row>
    <row r="49" spans="1:10" x14ac:dyDescent="0.25">
      <c r="B49" s="1" t="s">
        <v>68</v>
      </c>
      <c r="I49" s="24">
        <f>SUM(I41:I48)</f>
        <v>5484</v>
      </c>
    </row>
    <row r="50" spans="1:10" x14ac:dyDescent="0.25">
      <c r="B50" s="1" t="s">
        <v>69</v>
      </c>
      <c r="I50" s="24">
        <v>336</v>
      </c>
    </row>
    <row r="51" spans="1:10" x14ac:dyDescent="0.25">
      <c r="B51" s="1" t="s">
        <v>70</v>
      </c>
      <c r="I51" s="24">
        <v>519</v>
      </c>
    </row>
    <row r="52" spans="1:10" s="3" customFormat="1" x14ac:dyDescent="0.25">
      <c r="A52" s="41"/>
      <c r="B52" s="3" t="s">
        <v>63</v>
      </c>
      <c r="D52" s="18"/>
      <c r="F52" s="18"/>
      <c r="H52" s="18"/>
      <c r="I52" s="25">
        <v>487</v>
      </c>
      <c r="J52" s="18"/>
    </row>
    <row r="53" spans="1:10" s="3" customFormat="1" x14ac:dyDescent="0.25">
      <c r="A53" s="41"/>
      <c r="B53" s="3" t="s">
        <v>65</v>
      </c>
      <c r="D53" s="18"/>
      <c r="F53" s="18"/>
      <c r="H53" s="18"/>
      <c r="I53" s="25">
        <v>4</v>
      </c>
      <c r="J53" s="18"/>
    </row>
    <row r="54" spans="1:10" s="3" customFormat="1" x14ac:dyDescent="0.25">
      <c r="A54" s="41"/>
      <c r="B54" s="3" t="s">
        <v>71</v>
      </c>
      <c r="D54" s="18"/>
      <c r="F54" s="18"/>
      <c r="H54" s="18"/>
      <c r="I54" s="25">
        <v>258</v>
      </c>
      <c r="J54" s="18"/>
    </row>
    <row r="55" spans="1:10" s="3" customFormat="1" x14ac:dyDescent="0.25">
      <c r="A55" s="41"/>
      <c r="B55" s="3" t="s">
        <v>72</v>
      </c>
      <c r="D55" s="18"/>
      <c r="F55" s="18"/>
      <c r="H55" s="18"/>
      <c r="I55" s="25">
        <v>3247</v>
      </c>
      <c r="J55" s="18"/>
    </row>
    <row r="56" spans="1:10" x14ac:dyDescent="0.25">
      <c r="B56" s="1" t="s">
        <v>73</v>
      </c>
      <c r="I56" s="24">
        <f>SUM(I49:I55)</f>
        <v>10335</v>
      </c>
    </row>
    <row r="58" spans="1:10" x14ac:dyDescent="0.25">
      <c r="B58" s="1" t="s">
        <v>74</v>
      </c>
      <c r="I58" s="24">
        <v>2</v>
      </c>
    </row>
    <row r="59" spans="1:10" s="3" customFormat="1" x14ac:dyDescent="0.25">
      <c r="A59" s="41"/>
      <c r="B59" s="3" t="s">
        <v>75</v>
      </c>
      <c r="D59" s="18"/>
      <c r="F59" s="18"/>
      <c r="H59" s="18"/>
      <c r="I59" s="25">
        <v>2623</v>
      </c>
      <c r="J59" s="18"/>
    </row>
    <row r="60" spans="1:10" x14ac:dyDescent="0.25">
      <c r="B60" s="1" t="s">
        <v>76</v>
      </c>
      <c r="I60" s="24">
        <v>825</v>
      </c>
    </row>
    <row r="61" spans="1:10" s="3" customFormat="1" x14ac:dyDescent="0.25">
      <c r="A61" s="41"/>
      <c r="B61" s="3" t="s">
        <v>63</v>
      </c>
      <c r="D61" s="18"/>
      <c r="F61" s="18"/>
      <c r="H61" s="18"/>
      <c r="I61" s="25">
        <v>38</v>
      </c>
      <c r="J61" s="18"/>
    </row>
    <row r="62" spans="1:10" x14ac:dyDescent="0.25">
      <c r="B62" s="1" t="s">
        <v>77</v>
      </c>
      <c r="I62" s="24">
        <v>4</v>
      </c>
    </row>
    <row r="63" spans="1:10" x14ac:dyDescent="0.25">
      <c r="B63" s="1" t="s">
        <v>78</v>
      </c>
      <c r="I63" s="24">
        <v>11</v>
      </c>
    </row>
    <row r="64" spans="1:10" x14ac:dyDescent="0.25">
      <c r="B64" s="1" t="s">
        <v>79</v>
      </c>
      <c r="I64" s="24">
        <v>407</v>
      </c>
    </row>
    <row r="65" spans="1:10" x14ac:dyDescent="0.25">
      <c r="B65" s="1" t="s">
        <v>80</v>
      </c>
      <c r="I65" s="24">
        <f>SUM(I58:I64)</f>
        <v>3910</v>
      </c>
    </row>
    <row r="66" spans="1:10" x14ac:dyDescent="0.25">
      <c r="B66" s="1" t="s">
        <v>81</v>
      </c>
      <c r="I66" s="24">
        <v>1362</v>
      </c>
    </row>
    <row r="67" spans="1:10" x14ac:dyDescent="0.25">
      <c r="B67" s="1" t="s">
        <v>74</v>
      </c>
      <c r="I67" s="24">
        <v>1778</v>
      </c>
    </row>
    <row r="68" spans="1:10" s="3" customFormat="1" x14ac:dyDescent="0.25">
      <c r="A68" s="41"/>
      <c r="B68" s="3" t="s">
        <v>75</v>
      </c>
      <c r="D68" s="18"/>
      <c r="F68" s="18"/>
      <c r="H68" s="18"/>
      <c r="I68" s="25">
        <v>423</v>
      </c>
      <c r="J68" s="18"/>
    </row>
    <row r="69" spans="1:10" x14ac:dyDescent="0.25">
      <c r="B69" s="1" t="s">
        <v>76</v>
      </c>
      <c r="I69" s="24">
        <v>230</v>
      </c>
    </row>
    <row r="70" spans="1:10" s="3" customFormat="1" x14ac:dyDescent="0.25">
      <c r="A70" s="41"/>
      <c r="B70" s="3" t="s">
        <v>63</v>
      </c>
      <c r="D70" s="18"/>
      <c r="F70" s="18"/>
      <c r="H70" s="18"/>
      <c r="I70" s="25">
        <v>9</v>
      </c>
      <c r="J70" s="18"/>
    </row>
    <row r="71" spans="1:10" x14ac:dyDescent="0.25">
      <c r="B71" s="1" t="s">
        <v>82</v>
      </c>
      <c r="I71" s="24">
        <v>6</v>
      </c>
    </row>
    <row r="72" spans="1:10" x14ac:dyDescent="0.25">
      <c r="B72" s="1" t="s">
        <v>79</v>
      </c>
      <c r="I72" s="24">
        <v>177</v>
      </c>
    </row>
    <row r="73" spans="1:10" x14ac:dyDescent="0.25">
      <c r="B73" s="1" t="s">
        <v>83</v>
      </c>
      <c r="I73" s="24">
        <f>I65+SUM(I66:I72)</f>
        <v>7895</v>
      </c>
    </row>
    <row r="75" spans="1:10" x14ac:dyDescent="0.25">
      <c r="B75" s="1" t="s">
        <v>84</v>
      </c>
      <c r="I75" s="24">
        <v>2440</v>
      </c>
    </row>
    <row r="76" spans="1:10" x14ac:dyDescent="0.25">
      <c r="B76" s="1" t="s">
        <v>85</v>
      </c>
      <c r="I76" s="24">
        <f>I73+I75</f>
        <v>10335</v>
      </c>
    </row>
    <row r="78" spans="1:10" x14ac:dyDescent="0.25">
      <c r="B78" s="1" t="s">
        <v>101</v>
      </c>
      <c r="I78" s="24">
        <f>I56-I73</f>
        <v>2440</v>
      </c>
    </row>
    <row r="79" spans="1:10" x14ac:dyDescent="0.25">
      <c r="B79" s="1" t="s">
        <v>102</v>
      </c>
      <c r="I79" s="1">
        <f>I78/I29</f>
        <v>3.2360742705570291</v>
      </c>
    </row>
  </sheetData>
  <hyperlinks>
    <hyperlink ref="I1" r:id="rId1" xr:uid="{0247E3F9-3A6B-974D-952C-89D0A16A0F38}"/>
  </hyperlink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7EAEF4-214F-4CD3-94CF-F70C76D1D3D4}">
  <dimension ref="A1"/>
  <sheetViews>
    <sheetView workbookViewId="0">
      <selection activeCell="E30" sqref="E30"/>
    </sheetView>
  </sheetViews>
  <sheetFormatPr defaultColWidth="9.140625" defaultRowHeight="12.75" x14ac:dyDescent="0.2"/>
  <cols>
    <col min="1" max="16384" width="9.140625" style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Financial Model</vt:lpstr>
      <vt:lpstr>Metrics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2022-06-11T20:17:17Z</dcterms:created>
  <dcterms:modified xsi:type="dcterms:W3CDTF">2022-11-06T22:59:53Z</dcterms:modified>
</cp:coreProperties>
</file>