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6EA241D-AAB9-4349-B415-D852E4A18DFE}" xr6:coauthVersionLast="36" xr6:coauthVersionMax="36" xr10:uidLastSave="{00000000-0000-0000-0000-000000000000}"/>
  <bookViews>
    <workbookView xWindow="0" yWindow="0" windowWidth="27435" windowHeight="11100" xr2:uid="{A0DE9234-8F94-41AD-8663-2284C148F32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3" i="2" l="1"/>
  <c r="AH60" i="2"/>
  <c r="AH59" i="2"/>
  <c r="AH58" i="2"/>
  <c r="AH57" i="2"/>
  <c r="AH54" i="2"/>
  <c r="AH53" i="2"/>
  <c r="AH52" i="2"/>
  <c r="AH51" i="2"/>
  <c r="AH50" i="2"/>
  <c r="AH55" i="2" s="1"/>
  <c r="AH56" i="2"/>
  <c r="AH47" i="2"/>
  <c r="AH46" i="2"/>
  <c r="AH45" i="2"/>
  <c r="AH44" i="2"/>
  <c r="AH48" i="2" s="1"/>
  <c r="AH43" i="2"/>
  <c r="AH42" i="2"/>
  <c r="AH41" i="2"/>
  <c r="AH40" i="2"/>
  <c r="AH39" i="2"/>
  <c r="AH38" i="2"/>
  <c r="AH37" i="2"/>
  <c r="V45" i="2"/>
  <c r="X45" i="2"/>
  <c r="M71" i="2"/>
  <c r="L71" i="2"/>
  <c r="K71" i="2"/>
  <c r="J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V69" i="2"/>
  <c r="V71" i="2" s="1"/>
  <c r="U69" i="2"/>
  <c r="U71" i="2" s="1"/>
  <c r="T69" i="2"/>
  <c r="T71" i="2" s="1"/>
  <c r="S69" i="2"/>
  <c r="S71" i="2" s="1"/>
  <c r="R69" i="2"/>
  <c r="R71" i="2" s="1"/>
  <c r="Q69" i="2"/>
  <c r="Q71" i="2" s="1"/>
  <c r="P69" i="2"/>
  <c r="P71" i="2" s="1"/>
  <c r="O69" i="2"/>
  <c r="O71" i="2" s="1"/>
  <c r="N69" i="2"/>
  <c r="N71" i="2" s="1"/>
  <c r="M69" i="2"/>
  <c r="L69" i="2"/>
  <c r="K69" i="2"/>
  <c r="J69" i="2"/>
  <c r="I69" i="2"/>
  <c r="I71" i="2" s="1"/>
  <c r="H69" i="2"/>
  <c r="H71" i="2" s="1"/>
  <c r="G69" i="2"/>
  <c r="G71" i="2" s="1"/>
  <c r="F69" i="2"/>
  <c r="F71" i="2" s="1"/>
  <c r="E69" i="2"/>
  <c r="E71" i="2" s="1"/>
  <c r="D69" i="2"/>
  <c r="D71" i="2" s="1"/>
  <c r="C69" i="2"/>
  <c r="C71" i="2" s="1"/>
  <c r="X70" i="2"/>
  <c r="X69" i="2"/>
  <c r="X71" i="2" s="1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X64" i="2"/>
  <c r="R67" i="2"/>
  <c r="Q67" i="2"/>
  <c r="P67" i="2"/>
  <c r="O67" i="2"/>
  <c r="M67" i="2"/>
  <c r="L67" i="2"/>
  <c r="K67" i="2"/>
  <c r="F67" i="2"/>
  <c r="E67" i="2"/>
  <c r="D67" i="2"/>
  <c r="C67" i="2"/>
  <c r="U66" i="2"/>
  <c r="U67" i="2" s="1"/>
  <c r="T66" i="2"/>
  <c r="T67" i="2" s="1"/>
  <c r="S66" i="2"/>
  <c r="S67" i="2" s="1"/>
  <c r="R66" i="2"/>
  <c r="Q66" i="2"/>
  <c r="P66" i="2"/>
  <c r="O66" i="2"/>
  <c r="N66" i="2"/>
  <c r="N67" i="2" s="1"/>
  <c r="M66" i="2"/>
  <c r="L66" i="2"/>
  <c r="K66" i="2"/>
  <c r="J66" i="2"/>
  <c r="J67" i="2" s="1"/>
  <c r="I66" i="2"/>
  <c r="I67" i="2" s="1"/>
  <c r="H66" i="2"/>
  <c r="H67" i="2" s="1"/>
  <c r="G66" i="2"/>
  <c r="G67" i="2" s="1"/>
  <c r="F66" i="2"/>
  <c r="E66" i="2"/>
  <c r="D66" i="2"/>
  <c r="C66" i="2"/>
  <c r="X55" i="2"/>
  <c r="V55" i="2"/>
  <c r="V61" i="2" s="1"/>
  <c r="U55" i="2"/>
  <c r="U61" i="2" s="1"/>
  <c r="T55" i="2"/>
  <c r="T61" i="2" s="1"/>
  <c r="S55" i="2"/>
  <c r="S61" i="2" s="1"/>
  <c r="R55" i="2"/>
  <c r="R61" i="2" s="1"/>
  <c r="Q55" i="2"/>
  <c r="P55" i="2"/>
  <c r="O55" i="2"/>
  <c r="N55" i="2"/>
  <c r="M55" i="2"/>
  <c r="M61" i="2" s="1"/>
  <c r="L55" i="2"/>
  <c r="L61" i="2" s="1"/>
  <c r="K55" i="2"/>
  <c r="K61" i="2" s="1"/>
  <c r="J55" i="2"/>
  <c r="J61" i="2" s="1"/>
  <c r="I55" i="2"/>
  <c r="I61" i="2" s="1"/>
  <c r="H55" i="2"/>
  <c r="H61" i="2" s="1"/>
  <c r="G55" i="2"/>
  <c r="G61" i="2" s="1"/>
  <c r="F55" i="2"/>
  <c r="F61" i="2" s="1"/>
  <c r="E55" i="2"/>
  <c r="D55" i="2"/>
  <c r="C55" i="2"/>
  <c r="Q61" i="2"/>
  <c r="P61" i="2"/>
  <c r="O61" i="2"/>
  <c r="N61" i="2"/>
  <c r="E61" i="2"/>
  <c r="D61" i="2"/>
  <c r="C61" i="2"/>
  <c r="X61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V42" i="2"/>
  <c r="V48" i="2" s="1"/>
  <c r="V66" i="2" s="1"/>
  <c r="V67" i="2" s="1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X42" i="2"/>
  <c r="AH61" i="2" l="1"/>
  <c r="AH64" i="2" s="1"/>
  <c r="X48" i="2"/>
  <c r="X66" i="2" s="1"/>
  <c r="X67" i="2" s="1"/>
  <c r="AH6" i="2"/>
  <c r="AG6" i="2"/>
  <c r="AF6" i="2"/>
  <c r="AH5" i="2"/>
  <c r="AG5" i="2"/>
  <c r="AF5" i="2"/>
  <c r="AF4" i="2"/>
  <c r="AG4" i="2"/>
  <c r="AH4" i="2"/>
  <c r="T27" i="2"/>
  <c r="X26" i="2"/>
  <c r="T22" i="2"/>
  <c r="W22" i="2"/>
  <c r="T32" i="2"/>
  <c r="T31" i="2"/>
  <c r="T30" i="2"/>
  <c r="T29" i="2"/>
  <c r="T21" i="2"/>
  <c r="T19" i="2"/>
  <c r="T14" i="2"/>
  <c r="T15" i="2" s="1"/>
  <c r="T9" i="2"/>
  <c r="T10" i="2" s="1"/>
  <c r="T6" i="2"/>
  <c r="X22" i="2"/>
  <c r="X21" i="2"/>
  <c r="X19" i="2"/>
  <c r="X32" i="2" s="1"/>
  <c r="X15" i="2"/>
  <c r="X30" i="2" s="1"/>
  <c r="X14" i="2"/>
  <c r="X27" i="2"/>
  <c r="X31" i="2"/>
  <c r="X29" i="2"/>
  <c r="X10" i="2"/>
  <c r="X9" i="2"/>
  <c r="X6" i="2"/>
  <c r="W74" i="2"/>
  <c r="W71" i="2" l="1"/>
  <c r="W75" i="2" s="1"/>
  <c r="W70" i="2"/>
  <c r="W69" i="2"/>
  <c r="W61" i="2"/>
  <c r="W55" i="2"/>
  <c r="W48" i="2"/>
  <c r="W45" i="2"/>
  <c r="W42" i="2"/>
  <c r="S14" i="2"/>
  <c r="W14" i="2"/>
  <c r="W26" i="2"/>
  <c r="W9" i="2"/>
  <c r="S9" i="2"/>
  <c r="S6" i="2"/>
  <c r="W6" i="2"/>
  <c r="W66" i="2" l="1"/>
  <c r="W67" i="2" s="1"/>
  <c r="W77" i="2" s="1"/>
  <c r="S10" i="2"/>
  <c r="W10" i="2"/>
  <c r="S29" i="2" l="1"/>
  <c r="S15" i="2"/>
  <c r="W29" i="2"/>
  <c r="W15" i="2"/>
  <c r="C11" i="1"/>
  <c r="C8" i="1"/>
  <c r="C12" i="1" s="1"/>
  <c r="S30" i="2" l="1"/>
  <c r="S19" i="2"/>
  <c r="W19" i="2"/>
  <c r="W30" i="2"/>
  <c r="S21" i="2" l="1"/>
  <c r="S32" i="2"/>
  <c r="W21" i="2"/>
  <c r="W32" i="2"/>
  <c r="S22" i="2" l="1"/>
  <c r="S31" i="2"/>
  <c r="W31" i="2"/>
</calcChain>
</file>

<file path=xl/sharedStrings.xml><?xml version="1.0" encoding="utf-8"?>
<sst xmlns="http://schemas.openxmlformats.org/spreadsheetml/2006/main" count="158" uniqueCount="142">
  <si>
    <t>$MDB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</si>
  <si>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</si>
  <si>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</si>
  <si>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</si>
  <si>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</si>
  <si>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</si>
  <si>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</si>
  <si>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</si>
  <si>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</si>
  <si>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</si>
  <si>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</si>
  <si>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</si>
  <si>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</si>
  <si>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MongoDB, Inc.</t>
  </si>
  <si>
    <t>Profile</t>
  </si>
  <si>
    <t>HQ</t>
  </si>
  <si>
    <t>Founded</t>
  </si>
  <si>
    <t>Update</t>
  </si>
  <si>
    <t>IR</t>
  </si>
  <si>
    <t>Key Metrics</t>
  </si>
  <si>
    <t>P/E</t>
  </si>
  <si>
    <t>P/B</t>
  </si>
  <si>
    <t>P/S</t>
  </si>
  <si>
    <t>EV/S</t>
  </si>
  <si>
    <t>EV/E</t>
  </si>
  <si>
    <t>Key Events</t>
  </si>
  <si>
    <t>Source-Available NoSQL database software</t>
  </si>
  <si>
    <t>Dev Ittycheria</t>
  </si>
  <si>
    <t>Director</t>
  </si>
  <si>
    <t>Co-Found</t>
  </si>
  <si>
    <t>Dwight Merriman</t>
  </si>
  <si>
    <t>Michael Gordon</t>
  </si>
  <si>
    <t>CTO</t>
  </si>
  <si>
    <t>Mark Porter</t>
  </si>
  <si>
    <t>Products</t>
  </si>
  <si>
    <t>AWS Collaboration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</si>
  <si>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</si>
  <si>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</si>
  <si>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</si>
  <si>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</si>
  <si>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</si>
  <si>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</si>
  <si>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</si>
  <si>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</si>
  <si>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</si>
  <si>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</si>
  <si>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</si>
  <si>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</si>
  <si>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</si>
  <si>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</si>
  <si>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</si>
  <si>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</si>
  <si>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</si>
  <si>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</si>
  <si>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</si>
  <si>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</si>
  <si>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</si>
  <si>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</si>
  <si>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</si>
  <si>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</si>
  <si>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</si>
  <si>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</si>
  <si>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</si>
  <si>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</si>
  <si>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</si>
  <si>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</si>
  <si>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</si>
  <si>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</si>
  <si>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</si>
  <si>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</si>
  <si>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</si>
  <si>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FQ323</t>
  </si>
  <si>
    <t>IPO</t>
  </si>
  <si>
    <t>In 2013 MongoDB, Inc. was revealed to have received funding through CIA-sponsered In-Q-Tel which has been</t>
  </si>
  <si>
    <t>a concern for foreign nations, such as India</t>
  </si>
  <si>
    <t>FQ123</t>
  </si>
  <si>
    <t>Revenue</t>
  </si>
  <si>
    <t>COGS</t>
  </si>
  <si>
    <t>Subscription COGS</t>
  </si>
  <si>
    <t>Services COGS</t>
  </si>
  <si>
    <t>Subscription Revenue</t>
  </si>
  <si>
    <t>Services Revenue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</si>
  <si>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</si>
  <si>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</si>
  <si>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</si>
  <si>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</si>
  <si>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</si>
  <si>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</si>
  <si>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</si>
  <si>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FQ223</t>
  </si>
  <si>
    <t>FQ423</t>
  </si>
  <si>
    <t>Sales &amp; Marketing</t>
  </si>
  <si>
    <t>R&amp;D</t>
  </si>
  <si>
    <t>G&amp;A</t>
  </si>
  <si>
    <t>Total Operating Expenses</t>
  </si>
  <si>
    <t>Operating Income</t>
  </si>
  <si>
    <t>Interest Income</t>
  </si>
  <si>
    <t>Interest Expense</t>
  </si>
  <si>
    <t>Other Income, Net</t>
  </si>
  <si>
    <t>Pretax Income</t>
  </si>
  <si>
    <t>Taxes</t>
  </si>
  <si>
    <t>Net Income</t>
  </si>
  <si>
    <t>EPS</t>
  </si>
  <si>
    <t>Balance Sheet</t>
  </si>
  <si>
    <t>Short-Term Investments</t>
  </si>
  <si>
    <t>A/R</t>
  </si>
  <si>
    <t>Deferred Commission</t>
  </si>
  <si>
    <t>Prepaid Expenses &amp; OCA</t>
  </si>
  <si>
    <t>TCA</t>
  </si>
  <si>
    <t>PP&amp;E</t>
  </si>
  <si>
    <t>Operating Lease ROU</t>
  </si>
  <si>
    <t>Goodwill+Intangibles</t>
  </si>
  <si>
    <t>Deferred Taxes</t>
  </si>
  <si>
    <t>Other Assets</t>
  </si>
  <si>
    <t>Assets</t>
  </si>
  <si>
    <t>A/P</t>
  </si>
  <si>
    <t>Accrued Compensation &amp; Benefits</t>
  </si>
  <si>
    <t>Operating Lease Liabiltiies</t>
  </si>
  <si>
    <t>Other Accrued Liabilities</t>
  </si>
  <si>
    <t>Deferred Revenue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</si>
  <si>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</si>
  <si>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</si>
  <si>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</si>
  <si>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</si>
  <si>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</si>
  <si>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</si>
  <si>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</si>
  <si>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</si>
  <si>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</si>
  <si>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ROCE</t>
  </si>
  <si>
    <t>Link</t>
  </si>
  <si>
    <t>Competition</t>
  </si>
  <si>
    <t>Microsoft SQL Server</t>
  </si>
  <si>
    <t>MySQL</t>
  </si>
  <si>
    <t>PostgreSQL</t>
  </si>
  <si>
    <t>SQLite</t>
  </si>
  <si>
    <t>Open Source</t>
  </si>
  <si>
    <t>Open Source/Oracle</t>
  </si>
  <si>
    <t>MariaDB</t>
  </si>
  <si>
    <t>Open Source Fork</t>
  </si>
  <si>
    <t>Relational DB Software</t>
  </si>
  <si>
    <t>New York City,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</si>
</sst>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1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64" fontId="1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64" fontId="5" fillId="0" borderId="0" xfId="0" applyNumberFormat="1" applyFont="1"/>
    <xf numFmtId="0" fontId="7" fillId="0" borderId="0" xfId="1" applyFont="1" applyAlignment="1">
      <alignment horizontal="right"/>
    </xf>
    <xf numFmtId="4" fontId="1" fillId="0" borderId="0" xfId="0" applyNumberFormat="1" applyFont="1"/>
    <xf numFmtId="0" fontId="8" fillId="0" borderId="0" xfId="0" applyFont="1"/>
    <xf numFmtId="0" fontId="5" fillId="0" borderId="0" xfId="0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0" fontId="1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114300</xdr:rowOff>
    </xdr:from>
    <xdr:to>
      <xdr:col>5</xdr:col>
      <xdr:colOff>221911</xdr:colOff>
      <xdr:row>3</xdr:row>
      <xdr:rowOff>38100</xdr:rowOff>
    </xdr:to>
    <xdr:pic>
      <xdr:nvPicPr>
        <xdr:cNvPr id="2" name="Picture 1" descr="webassets.mongodb.com/_com_assets/cms/mongodb_l...">
          <a:extLst>
            <a:ext uri="{FF2B5EF4-FFF2-40B4-BE49-F238E27FC236}">
              <a16:creationId xmlns:a16="http://schemas.microsoft.com/office/drawing/2014/main" id="{282B382D-258B-4C28-8CEF-157EE2BA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4300"/>
          <a:ext cx="15077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24</xdr:col>
      <xdr:colOff>19050</xdr:colOff>
      <xdr:row>85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38A8F7-E425-4B32-9431-AC4CC1F21B15}"/>
            </a:ext>
          </a:extLst>
        </xdr:cNvPr>
        <xdr:cNvCxnSpPr/>
      </xdr:nvCxnSpPr>
      <xdr:spPr>
        <a:xfrm>
          <a:off x="15782925" y="0"/>
          <a:ext cx="0" cy="13916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0</xdr:row>
      <xdr:rowOff>0</xdr:rowOff>
    </xdr:from>
    <xdr:to>
      <xdr:col>34</xdr:col>
      <xdr:colOff>9525</xdr:colOff>
      <xdr:row>85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E59225-2260-40BB-8240-59ADFAA9D236}"/>
            </a:ext>
          </a:extLst>
        </xdr:cNvPr>
        <xdr:cNvCxnSpPr/>
      </xdr:nvCxnSpPr>
      <xdr:spPr>
        <a:xfrm>
          <a:off x="21869400" y="0"/>
          <a:ext cx="0" cy="13916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ongodb.com/financial-information/sec-filings?field_nir_sec_form_group_target_id%5B%5D=496&amp;field_nir_sec_date_filed_value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nvestors.mongodb.com/static-files/9fa5e495-3da6-441e-9ab3-c58421e0cc37" TargetMode="External"/><Relationship Id="rId1" Type="http://schemas.openxmlformats.org/officeDocument/2006/relationships/hyperlink" Target="https://investors.mongodb.com/node/9541/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16A-4CA6-4CC0-B1CB-A0561C46DE09}">
  <dimension ref="A2:AB38"/>
  <sheetViews>
    <sheetView tabSelected="1" workbookViewId="0">
      <selection activeCell="C24" sqref="C24:D24"/>
    </sheetView>
  </sheetViews>
  <sheetFormatPr defaultRowHeight="12.75" x14ac:dyDescent="0.2"/>
  <cols>
    <col min="1" max="16384" width="9.140625" style="1"/>
  </cols>
  <sheetData>
    <row r="2" spans="1:28" x14ac:dyDescent="0.2">
      <c r="B2" s="2" t="s">
        <v>0</v>
      </c>
      <c r="G2" s="20" t="s">
        <v>26</v>
      </c>
      <c r="H2" s="20"/>
      <c r="I2" s="20"/>
      <c r="J2" s="20"/>
    </row>
    <row r="3" spans="1:28" ht="12.75" customHeight="1" x14ac:dyDescent="0.25">
      <c r="B3" s="2" t="s">
        <v>13</v>
      </c>
      <c r="G3"/>
    </row>
    <row r="5" spans="1:28" x14ac:dyDescent="0.2">
      <c r="B5" s="41" t="s">
        <v>1</v>
      </c>
      <c r="C5" s="42"/>
      <c r="D5" s="43"/>
      <c r="G5" s="41" t="s">
        <v>25</v>
      </c>
      <c r="H5" s="42"/>
      <c r="I5" s="42"/>
      <c r="J5" s="42"/>
      <c r="K5" s="42"/>
      <c r="L5" s="42"/>
      <c r="M5" s="42"/>
      <c r="N5" s="42"/>
      <c r="O5" s="42"/>
      <c r="P5" s="42"/>
      <c r="Q5" s="43"/>
      <c r="T5" s="44" t="s">
        <v>34</v>
      </c>
      <c r="U5" s="44"/>
      <c r="V5" s="44"/>
      <c r="W5" s="44"/>
      <c r="Z5" s="44" t="s">
        <v>131</v>
      </c>
      <c r="AA5" s="44"/>
      <c r="AB5" s="44"/>
    </row>
    <row r="6" spans="1:28" x14ac:dyDescent="0.2">
      <c r="B6" s="3" t="s">
        <v>2</v>
      </c>
      <c r="C6" s="4">
        <v>178.79</v>
      </c>
      <c r="D6" s="10"/>
      <c r="G6" s="14"/>
      <c r="H6" s="16"/>
      <c r="I6" s="16"/>
      <c r="J6" s="16"/>
      <c r="K6" s="16"/>
      <c r="L6" s="16"/>
      <c r="M6" s="16"/>
      <c r="N6" s="16"/>
      <c r="O6" s="16"/>
      <c r="P6" s="16"/>
      <c r="Q6" s="17"/>
      <c r="T6" s="6"/>
      <c r="U6" s="6"/>
      <c r="V6" s="6"/>
      <c r="W6" s="6"/>
      <c r="Z6" s="22" t="s">
        <v>140</v>
      </c>
      <c r="AA6" s="6"/>
      <c r="AB6" s="6"/>
    </row>
    <row r="7" spans="1:28" x14ac:dyDescent="0.2">
      <c r="B7" s="3" t="s">
        <v>3</v>
      </c>
      <c r="C7" s="12">
        <v>68.709999999999994</v>
      </c>
      <c r="D7" s="10"/>
      <c r="G7" s="14"/>
      <c r="H7" s="16"/>
      <c r="I7" s="16"/>
      <c r="J7" s="16"/>
      <c r="K7" s="16"/>
      <c r="L7" s="16"/>
      <c r="M7" s="16"/>
      <c r="N7" s="16"/>
      <c r="O7" s="16"/>
      <c r="P7" s="16"/>
      <c r="Q7" s="17"/>
      <c r="T7" s="6"/>
      <c r="U7" s="6"/>
      <c r="V7" s="6"/>
      <c r="W7" s="6"/>
      <c r="Z7" s="53" t="s">
        <v>134</v>
      </c>
      <c r="AA7" s="53"/>
      <c r="AB7" s="6"/>
    </row>
    <row r="8" spans="1:28" x14ac:dyDescent="0.2">
      <c r="B8" s="3" t="s">
        <v>4</v>
      </c>
      <c r="C8" s="12">
        <f>C6*C7</f>
        <v>12284.660899999999</v>
      </c>
      <c r="D8" s="10"/>
      <c r="G8" s="14"/>
      <c r="H8" s="16"/>
      <c r="I8" s="16"/>
      <c r="J8" s="16"/>
      <c r="K8" s="16"/>
      <c r="L8" s="16"/>
      <c r="M8" s="16"/>
      <c r="N8" s="16"/>
      <c r="O8" s="16"/>
      <c r="P8" s="16"/>
      <c r="Q8" s="17"/>
      <c r="T8" s="22" t="s">
        <v>35</v>
      </c>
      <c r="U8" s="6"/>
      <c r="V8" s="6"/>
      <c r="W8" s="6"/>
      <c r="Z8" s="53" t="s">
        <v>133</v>
      </c>
      <c r="AA8" s="54" t="s">
        <v>137</v>
      </c>
      <c r="AB8" s="6"/>
    </row>
    <row r="9" spans="1:28" x14ac:dyDescent="0.2">
      <c r="B9" s="3" t="s">
        <v>5</v>
      </c>
      <c r="C9" s="12"/>
      <c r="D9" s="10"/>
      <c r="G9" s="14"/>
      <c r="H9" s="16"/>
      <c r="I9" s="16"/>
      <c r="J9" s="16"/>
      <c r="K9" s="16"/>
      <c r="L9" s="16"/>
      <c r="M9" s="16"/>
      <c r="N9" s="16"/>
      <c r="O9" s="16"/>
      <c r="P9" s="16"/>
      <c r="Q9" s="17"/>
      <c r="T9" s="6"/>
      <c r="U9" s="6"/>
      <c r="V9" s="6"/>
      <c r="W9" s="6"/>
      <c r="Z9" s="54" t="s">
        <v>138</v>
      </c>
      <c r="AA9" s="55" t="s">
        <v>139</v>
      </c>
      <c r="AB9" s="6"/>
    </row>
    <row r="10" spans="1:28" x14ac:dyDescent="0.2">
      <c r="B10" s="3" t="s">
        <v>6</v>
      </c>
      <c r="C10" s="12"/>
      <c r="D10" s="10"/>
      <c r="G10" s="14"/>
      <c r="H10" s="16"/>
      <c r="I10" s="16"/>
      <c r="J10" s="16"/>
      <c r="K10" s="16"/>
      <c r="L10" s="16"/>
      <c r="M10" s="16"/>
      <c r="N10" s="16"/>
      <c r="O10" s="16"/>
      <c r="P10" s="16"/>
      <c r="Q10" s="17"/>
      <c r="T10" s="6"/>
      <c r="U10" s="6"/>
      <c r="V10" s="6"/>
      <c r="W10" s="6"/>
      <c r="Z10" s="53" t="s">
        <v>135</v>
      </c>
      <c r="AA10" s="54" t="s">
        <v>136</v>
      </c>
      <c r="AB10" s="6"/>
    </row>
    <row r="11" spans="1:28" x14ac:dyDescent="0.2">
      <c r="B11" s="3" t="s">
        <v>7</v>
      </c>
      <c r="C11" s="12">
        <f>C9-C10</f>
        <v>0</v>
      </c>
      <c r="D11" s="10"/>
      <c r="G11" s="14"/>
      <c r="H11" s="16"/>
      <c r="I11" s="16"/>
      <c r="J11" s="16"/>
      <c r="K11" s="16"/>
      <c r="L11" s="16"/>
      <c r="M11" s="16"/>
      <c r="N11" s="16"/>
      <c r="O11" s="16"/>
      <c r="P11" s="16"/>
      <c r="Q11" s="17"/>
      <c r="T11" s="6"/>
      <c r="U11" s="6"/>
      <c r="V11" s="6"/>
      <c r="W11" s="6"/>
      <c r="Z11" s="53" t="s">
        <v>132</v>
      </c>
      <c r="AA11" s="53"/>
      <c r="AB11" s="6"/>
    </row>
    <row r="12" spans="1:28" x14ac:dyDescent="0.2">
      <c r="B12" s="5" t="s">
        <v>8</v>
      </c>
      <c r="C12" s="13">
        <f>C8-C11</f>
        <v>12284.660899999999</v>
      </c>
      <c r="D12" s="11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7"/>
      <c r="T12" s="6"/>
      <c r="U12" s="6"/>
      <c r="V12" s="6"/>
      <c r="W12" s="6"/>
      <c r="Z12" s="6"/>
      <c r="AA12" s="6"/>
      <c r="AB12" s="6"/>
    </row>
    <row r="13" spans="1:28" x14ac:dyDescent="0.2"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7"/>
      <c r="T13" s="6"/>
      <c r="U13" s="6"/>
      <c r="V13" s="6"/>
      <c r="W13" s="6"/>
      <c r="Z13" s="6"/>
      <c r="AA13" s="6"/>
      <c r="AB13" s="6"/>
    </row>
    <row r="14" spans="1:28" x14ac:dyDescent="0.2"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7"/>
      <c r="T14" s="6"/>
      <c r="U14" s="6"/>
      <c r="V14" s="6"/>
      <c r="W14" s="6"/>
      <c r="Z14" s="6"/>
      <c r="AA14" s="6"/>
      <c r="AB14" s="6"/>
    </row>
    <row r="15" spans="1:28" x14ac:dyDescent="0.2">
      <c r="B15" s="41" t="s">
        <v>9</v>
      </c>
      <c r="C15" s="42"/>
      <c r="D15" s="43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7"/>
      <c r="T15" s="6"/>
      <c r="U15" s="6"/>
      <c r="V15" s="6"/>
      <c r="W15" s="6"/>
      <c r="Z15" s="6"/>
      <c r="AA15" s="6"/>
      <c r="AB15" s="6"/>
    </row>
    <row r="16" spans="1:28" x14ac:dyDescent="0.2">
      <c r="A16" s="21"/>
      <c r="B16" s="7" t="s">
        <v>10</v>
      </c>
      <c r="C16" s="39" t="s">
        <v>27</v>
      </c>
      <c r="D16" s="40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7"/>
      <c r="T16" s="6"/>
      <c r="U16" s="6"/>
      <c r="V16" s="6"/>
      <c r="W16" s="6"/>
      <c r="Z16" s="6"/>
      <c r="AA16" s="6"/>
      <c r="AB16" s="6"/>
    </row>
    <row r="17" spans="1:28" x14ac:dyDescent="0.2">
      <c r="A17" s="21" t="s">
        <v>12</v>
      </c>
      <c r="B17" s="7" t="s">
        <v>11</v>
      </c>
      <c r="C17" s="39" t="s">
        <v>31</v>
      </c>
      <c r="D17" s="40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7"/>
      <c r="T17" s="6"/>
      <c r="U17" s="6"/>
      <c r="V17" s="6"/>
      <c r="W17" s="6"/>
      <c r="Z17" s="6"/>
      <c r="AA17" s="6"/>
      <c r="AB17" s="6"/>
    </row>
    <row r="18" spans="1:28" x14ac:dyDescent="0.2">
      <c r="A18" s="21"/>
      <c r="B18" s="7" t="s">
        <v>32</v>
      </c>
      <c r="C18" s="39" t="s">
        <v>33</v>
      </c>
      <c r="D18" s="40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28" x14ac:dyDescent="0.2">
      <c r="A19" s="21" t="s">
        <v>29</v>
      </c>
      <c r="B19" s="9" t="s">
        <v>28</v>
      </c>
      <c r="C19" s="45" t="s">
        <v>30</v>
      </c>
      <c r="D19" s="46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7"/>
    </row>
    <row r="20" spans="1:28" x14ac:dyDescent="0.2"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28" x14ac:dyDescent="0.2"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28" x14ac:dyDescent="0.2">
      <c r="B22" s="41" t="s">
        <v>14</v>
      </c>
      <c r="C22" s="42"/>
      <c r="D22" s="43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28" x14ac:dyDescent="0.2">
      <c r="B23" s="14" t="s">
        <v>15</v>
      </c>
      <c r="C23" s="39" t="s">
        <v>141</v>
      </c>
      <c r="D23" s="40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28" x14ac:dyDescent="0.2">
      <c r="B24" s="14" t="s">
        <v>16</v>
      </c>
      <c r="C24" s="39">
        <v>2007</v>
      </c>
      <c r="D24" s="40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28" x14ac:dyDescent="0.2">
      <c r="B25" s="14" t="s">
        <v>72</v>
      </c>
      <c r="C25" s="39">
        <v>2017</v>
      </c>
      <c r="D25" s="40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28" x14ac:dyDescent="0.2">
      <c r="B26" s="14"/>
      <c r="C26" s="39"/>
      <c r="D26" s="40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28" x14ac:dyDescent="0.2">
      <c r="B27" s="14"/>
      <c r="C27" s="39"/>
      <c r="D27" s="40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28" x14ac:dyDescent="0.2">
      <c r="B28" s="14" t="s">
        <v>17</v>
      </c>
      <c r="C28" s="8" t="s">
        <v>71</v>
      </c>
      <c r="D28" s="26">
        <v>44901</v>
      </c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28" x14ac:dyDescent="0.2">
      <c r="B29" s="15" t="s">
        <v>18</v>
      </c>
      <c r="C29" s="47" t="s">
        <v>130</v>
      </c>
      <c r="D29" s="48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28" x14ac:dyDescent="0.2"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28" x14ac:dyDescent="0.2"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28" x14ac:dyDescent="0.2">
      <c r="B32" s="41" t="s">
        <v>19</v>
      </c>
      <c r="C32" s="42"/>
      <c r="D32" s="43"/>
      <c r="G32" s="14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2:17" x14ac:dyDescent="0.2">
      <c r="B33" s="14" t="s">
        <v>21</v>
      </c>
      <c r="C33" s="39"/>
      <c r="D33" s="40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2:17" x14ac:dyDescent="0.2">
      <c r="B34" s="14" t="s">
        <v>22</v>
      </c>
      <c r="C34" s="39"/>
      <c r="D34" s="40"/>
      <c r="G34" s="14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2:17" x14ac:dyDescent="0.2">
      <c r="B35" s="14" t="s">
        <v>23</v>
      </c>
      <c r="C35" s="39"/>
      <c r="D35" s="40"/>
      <c r="G35" s="14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2:17" x14ac:dyDescent="0.2">
      <c r="B36" s="14" t="s">
        <v>20</v>
      </c>
      <c r="C36" s="39"/>
      <c r="D36" s="40"/>
      <c r="G36" s="14">
        <v>2013</v>
      </c>
      <c r="H36" s="16" t="s">
        <v>73</v>
      </c>
      <c r="I36" s="16"/>
      <c r="J36" s="16"/>
      <c r="K36" s="16"/>
      <c r="L36" s="16"/>
      <c r="M36" s="16"/>
      <c r="N36" s="16"/>
      <c r="O36" s="16"/>
      <c r="P36" s="16"/>
      <c r="Q36" s="17"/>
    </row>
    <row r="37" spans="2:17" x14ac:dyDescent="0.2">
      <c r="B37" s="14" t="s">
        <v>24</v>
      </c>
      <c r="C37" s="39"/>
      <c r="D37" s="40"/>
      <c r="G37" s="14"/>
      <c r="H37" s="27" t="s">
        <v>74</v>
      </c>
      <c r="I37" s="16"/>
      <c r="J37" s="16"/>
      <c r="K37" s="16"/>
      <c r="L37" s="16"/>
      <c r="M37" s="16"/>
      <c r="N37" s="16"/>
      <c r="O37" s="16"/>
      <c r="P37" s="16"/>
      <c r="Q37" s="17"/>
    </row>
    <row r="38" spans="2:17" x14ac:dyDescent="0.2">
      <c r="B38" s="14"/>
      <c r="C38" s="39"/>
      <c r="D38" s="40"/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9"/>
    </row>
  </sheetData>
  <mergeCells count="23">
    <mergeCell ref="Z5:AB5"/>
    <mergeCell ref="T5:W5"/>
    <mergeCell ref="C27:D27"/>
    <mergeCell ref="C29:D29"/>
    <mergeCell ref="B32:D32"/>
    <mergeCell ref="C33:D33"/>
    <mergeCell ref="B22:D22"/>
    <mergeCell ref="C23:D23"/>
    <mergeCell ref="C24:D24"/>
    <mergeCell ref="C25:D25"/>
    <mergeCell ref="C26:D26"/>
    <mergeCell ref="B5:D5"/>
    <mergeCell ref="B15:D15"/>
    <mergeCell ref="C16:D16"/>
    <mergeCell ref="C17:D17"/>
    <mergeCell ref="C18:D18"/>
    <mergeCell ref="C19:D19"/>
    <mergeCell ref="C35:D35"/>
    <mergeCell ref="C36:D36"/>
    <mergeCell ref="C37:D37"/>
    <mergeCell ref="C38:D38"/>
    <mergeCell ref="G5:Q5"/>
    <mergeCell ref="C34:D34"/>
  </mergeCells>
  <hyperlinks>
    <hyperlink ref="C29:D29" r:id="rId1" location="views-exposed-form-widget-sec-filings-table" display="Link" xr:uid="{8C8DCE07-3950-4AA9-A781-B1A96427FDB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013-A317-41E1-99F6-617E09116884}">
  <dimension ref="B1:AR82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AB17" sqref="AB17"/>
    </sheetView>
  </sheetViews>
  <sheetFormatPr defaultRowHeight="12.75" x14ac:dyDescent="0.2"/>
  <cols>
    <col min="1" max="1" width="5.140625" style="1" customWidth="1"/>
    <col min="2" max="2" width="30.140625" style="1" bestFit="1" customWidth="1"/>
    <col min="3" max="16384" width="9.140625" style="1"/>
  </cols>
  <sheetData>
    <row r="1" spans="2:44" s="23" customFormat="1" x14ac:dyDescent="0.2"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35" t="s">
        <v>75</v>
      </c>
      <c r="X1" s="35" t="s">
        <v>89</v>
      </c>
      <c r="Y1" s="23" t="s">
        <v>71</v>
      </c>
      <c r="Z1" s="23" t="s">
        <v>90</v>
      </c>
      <c r="AD1" s="23" t="s">
        <v>56</v>
      </c>
      <c r="AE1" s="23" t="s">
        <v>57</v>
      </c>
      <c r="AF1" s="23" t="s">
        <v>58</v>
      </c>
      <c r="AG1" s="23" t="s">
        <v>59</v>
      </c>
      <c r="AH1" s="23" t="s">
        <v>60</v>
      </c>
      <c r="AI1" s="23" t="s">
        <v>61</v>
      </c>
      <c r="AJ1" s="23" t="s">
        <v>62</v>
      </c>
      <c r="AK1" s="23" t="s">
        <v>63</v>
      </c>
      <c r="AL1" s="23" t="s">
        <v>64</v>
      </c>
      <c r="AM1" s="23" t="s">
        <v>65</v>
      </c>
      <c r="AN1" s="23" t="s">
        <v>66</v>
      </c>
      <c r="AO1" s="23" t="s">
        <v>67</v>
      </c>
      <c r="AP1" s="23" t="s">
        <v>68</v>
      </c>
      <c r="AQ1" s="23" t="s">
        <v>69</v>
      </c>
      <c r="AR1" s="23" t="s">
        <v>70</v>
      </c>
    </row>
    <row r="2" spans="2:44" s="24" customFormat="1" x14ac:dyDescent="0.2">
      <c r="B2" s="25"/>
      <c r="S2" s="28">
        <v>44316</v>
      </c>
      <c r="T2" s="28">
        <v>44408</v>
      </c>
      <c r="V2" s="28">
        <v>44592</v>
      </c>
      <c r="W2" s="28">
        <v>44681</v>
      </c>
      <c r="X2" s="28">
        <v>44773</v>
      </c>
    </row>
    <row r="3" spans="2:44" s="24" customFormat="1" x14ac:dyDescent="0.2">
      <c r="B3" s="25"/>
    </row>
    <row r="4" spans="2:44" s="38" customFormat="1" x14ac:dyDescent="0.2">
      <c r="B4" s="29" t="s">
        <v>80</v>
      </c>
      <c r="S4" s="34">
        <v>174.57</v>
      </c>
      <c r="T4" s="38">
        <v>191.381</v>
      </c>
      <c r="W4" s="34">
        <v>274.58100000000002</v>
      </c>
      <c r="X4" s="52">
        <v>291.60700000000003</v>
      </c>
      <c r="AF4" s="38">
        <f>SUM(K4:N4)</f>
        <v>0</v>
      </c>
      <c r="AG4" s="38">
        <f>SUM(O4:R4)</f>
        <v>0</v>
      </c>
      <c r="AH4" s="34">
        <f>SUM(S4:V4)</f>
        <v>365.95100000000002</v>
      </c>
    </row>
    <row r="5" spans="2:44" s="38" customFormat="1" x14ac:dyDescent="0.2">
      <c r="B5" s="29" t="s">
        <v>81</v>
      </c>
      <c r="S5" s="34">
        <v>7.0780000000000003</v>
      </c>
      <c r="T5" s="38">
        <v>7.3659999999999997</v>
      </c>
      <c r="W5" s="34">
        <v>10.866</v>
      </c>
      <c r="X5" s="52">
        <v>12.053000000000001</v>
      </c>
      <c r="AF5" s="38">
        <f>SUM(K5:N5)</f>
        <v>0</v>
      </c>
      <c r="AG5" s="38">
        <f>SUM(O5:R5)</f>
        <v>0</v>
      </c>
      <c r="AH5" s="34">
        <f>SUM(S5:V5)</f>
        <v>14.443999999999999</v>
      </c>
    </row>
    <row r="6" spans="2:44" s="2" customFormat="1" x14ac:dyDescent="0.2">
      <c r="B6" s="2" t="s">
        <v>76</v>
      </c>
      <c r="S6" s="31">
        <f>S4+S5</f>
        <v>181.648</v>
      </c>
      <c r="T6" s="31">
        <f>T4+T5</f>
        <v>198.74700000000001</v>
      </c>
      <c r="W6" s="31">
        <f>W4+W5</f>
        <v>285.447</v>
      </c>
      <c r="X6" s="51">
        <f>X4+X5</f>
        <v>303.66000000000003</v>
      </c>
      <c r="AF6" s="51">
        <f>AF4+AF5</f>
        <v>0</v>
      </c>
      <c r="AG6" s="51">
        <f>AG4+AG5</f>
        <v>0</v>
      </c>
      <c r="AH6" s="51">
        <f>AH4+AH5</f>
        <v>380.39500000000004</v>
      </c>
    </row>
    <row r="7" spans="2:44" s="38" customFormat="1" x14ac:dyDescent="0.2">
      <c r="B7" s="29" t="s">
        <v>78</v>
      </c>
      <c r="S7" s="38">
        <v>45.402000000000001</v>
      </c>
      <c r="T7" s="38">
        <v>50.954999999999998</v>
      </c>
      <c r="W7" s="38">
        <v>64.569000000000003</v>
      </c>
      <c r="X7" s="52">
        <v>71.435000000000002</v>
      </c>
      <c r="Z7" s="2"/>
    </row>
    <row r="8" spans="2:44" s="38" customFormat="1" x14ac:dyDescent="0.2">
      <c r="B8" s="29" t="s">
        <v>79</v>
      </c>
      <c r="S8" s="38">
        <v>9.1259999999999994</v>
      </c>
      <c r="T8" s="38">
        <v>9.7469999999999999</v>
      </c>
      <c r="W8" s="38">
        <v>13.646000000000001</v>
      </c>
      <c r="X8" s="52">
        <v>16.841999999999999</v>
      </c>
    </row>
    <row r="9" spans="2:44" x14ac:dyDescent="0.2">
      <c r="B9" s="1" t="s">
        <v>77</v>
      </c>
      <c r="S9" s="1">
        <f>S7+S8</f>
        <v>54.527999999999999</v>
      </c>
      <c r="T9" s="1">
        <f t="shared" ref="T9" si="0">T7+T8</f>
        <v>60.701999999999998</v>
      </c>
      <c r="W9" s="1">
        <f>W7+W8</f>
        <v>78.215000000000003</v>
      </c>
      <c r="X9" s="49">
        <f t="shared" ref="X9" si="1">X7+X8</f>
        <v>88.277000000000001</v>
      </c>
    </row>
    <row r="10" spans="2:44" s="2" customFormat="1" x14ac:dyDescent="0.2">
      <c r="B10" s="2" t="s">
        <v>82</v>
      </c>
      <c r="S10" s="31">
        <f>S6-S9</f>
        <v>127.12</v>
      </c>
      <c r="T10" s="31">
        <f t="shared" ref="T10" si="2">T6-T9</f>
        <v>138.04500000000002</v>
      </c>
      <c r="W10" s="31">
        <f>W6-W9</f>
        <v>207.232</v>
      </c>
      <c r="X10" s="51">
        <f t="shared" ref="X10" si="3">X6-X9</f>
        <v>215.38300000000004</v>
      </c>
    </row>
    <row r="11" spans="2:44" s="30" customFormat="1" x14ac:dyDescent="0.2">
      <c r="B11" s="30" t="s">
        <v>91</v>
      </c>
      <c r="S11" s="30">
        <v>97.89</v>
      </c>
      <c r="T11" s="30">
        <v>109.377</v>
      </c>
      <c r="W11" s="30">
        <v>150.268</v>
      </c>
      <c r="X11" s="30">
        <v>181.59800000000001</v>
      </c>
    </row>
    <row r="12" spans="2:44" s="30" customFormat="1" x14ac:dyDescent="0.2">
      <c r="B12" s="30" t="s">
        <v>92</v>
      </c>
      <c r="S12" s="30">
        <v>64.751000000000005</v>
      </c>
      <c r="T12" s="30">
        <v>72.396000000000001</v>
      </c>
      <c r="W12" s="30">
        <v>96.372</v>
      </c>
      <c r="X12" s="30">
        <v>108.03700000000001</v>
      </c>
    </row>
    <row r="13" spans="2:44" s="30" customFormat="1" x14ac:dyDescent="0.2">
      <c r="B13" s="30" t="s">
        <v>93</v>
      </c>
      <c r="S13" s="30">
        <v>25.925000000000001</v>
      </c>
      <c r="T13" s="30">
        <v>28.803000000000001</v>
      </c>
      <c r="W13" s="30">
        <v>36.531999999999996</v>
      </c>
      <c r="X13" s="30">
        <v>40.591000000000001</v>
      </c>
    </row>
    <row r="14" spans="2:44" s="30" customFormat="1" x14ac:dyDescent="0.2">
      <c r="B14" s="30" t="s">
        <v>94</v>
      </c>
      <c r="S14" s="30">
        <f>S11+S12+S13</f>
        <v>188.56600000000003</v>
      </c>
      <c r="T14" s="30">
        <f t="shared" ref="T14" si="4">T11+T12+T13</f>
        <v>210.57599999999999</v>
      </c>
      <c r="W14" s="30">
        <f>W11+W12+W13</f>
        <v>283.17199999999997</v>
      </c>
      <c r="X14" s="30">
        <f>X11+X12+X13</f>
        <v>330.226</v>
      </c>
    </row>
    <row r="15" spans="2:44" s="31" customFormat="1" x14ac:dyDescent="0.2">
      <c r="B15" s="31" t="s">
        <v>95</v>
      </c>
      <c r="S15" s="31">
        <f>S10-S14</f>
        <v>-61.446000000000026</v>
      </c>
      <c r="T15" s="31">
        <f t="shared" ref="T15" si="5">T10-T14</f>
        <v>-72.530999999999977</v>
      </c>
      <c r="W15" s="31">
        <f>W10-W14</f>
        <v>-75.939999999999969</v>
      </c>
      <c r="X15" s="31">
        <f>X10-X14</f>
        <v>-114.84299999999996</v>
      </c>
    </row>
    <row r="16" spans="2:44" s="30" customFormat="1" x14ac:dyDescent="0.2">
      <c r="B16" s="30" t="s">
        <v>96</v>
      </c>
      <c r="S16" s="30">
        <v>0.17299999999999999</v>
      </c>
      <c r="T16" s="30">
        <v>0.157</v>
      </c>
      <c r="W16" s="30">
        <v>0.624</v>
      </c>
      <c r="X16" s="30">
        <v>1.68</v>
      </c>
    </row>
    <row r="17" spans="2:24" s="30" customFormat="1" x14ac:dyDescent="0.2">
      <c r="B17" s="30" t="s">
        <v>97</v>
      </c>
      <c r="S17" s="30">
        <v>3.6579999999999999</v>
      </c>
      <c r="T17" s="30">
        <v>2.556</v>
      </c>
      <c r="W17" s="30">
        <v>2.4529999999999998</v>
      </c>
      <c r="X17" s="30">
        <v>2.4289999999999998</v>
      </c>
    </row>
    <row r="18" spans="2:24" s="30" customFormat="1" x14ac:dyDescent="0.2">
      <c r="B18" s="30" t="s">
        <v>98</v>
      </c>
      <c r="S18" s="30">
        <v>-0.437</v>
      </c>
      <c r="T18" s="30">
        <v>-0.66500000000000004</v>
      </c>
      <c r="W18" s="30">
        <v>1.621</v>
      </c>
      <c r="X18" s="30">
        <v>-0.224</v>
      </c>
    </row>
    <row r="19" spans="2:24" s="30" customFormat="1" x14ac:dyDescent="0.2">
      <c r="B19" s="30" t="s">
        <v>99</v>
      </c>
      <c r="S19" s="30">
        <f>S15+S16-S17+S18</f>
        <v>-65.368000000000023</v>
      </c>
      <c r="T19" s="30">
        <f>T15+T16-T17+T18</f>
        <v>-75.594999999999985</v>
      </c>
      <c r="W19" s="30">
        <f>W15+W16-W17+W18</f>
        <v>-76.147999999999982</v>
      </c>
      <c r="X19" s="30">
        <f>X15+X16-X17+X18</f>
        <v>-115.81599999999996</v>
      </c>
    </row>
    <row r="20" spans="2:24" s="30" customFormat="1" x14ac:dyDescent="0.2">
      <c r="B20" s="30" t="s">
        <v>100</v>
      </c>
      <c r="S20" s="30">
        <v>-1.3759999999999999</v>
      </c>
      <c r="T20" s="30">
        <v>1.538</v>
      </c>
      <c r="W20" s="30">
        <v>1.1459999999999999</v>
      </c>
      <c r="X20" s="30">
        <v>3.0489999999999999</v>
      </c>
    </row>
    <row r="21" spans="2:24" s="31" customFormat="1" x14ac:dyDescent="0.2">
      <c r="B21" s="31" t="s">
        <v>101</v>
      </c>
      <c r="S21" s="31">
        <f>S19-S20</f>
        <v>-63.992000000000026</v>
      </c>
      <c r="T21" s="31">
        <f>T19-T20</f>
        <v>-77.132999999999981</v>
      </c>
      <c r="W21" s="31">
        <f>W19-W20</f>
        <v>-77.293999999999983</v>
      </c>
      <c r="X21" s="31">
        <f>X19-X20</f>
        <v>-118.86499999999997</v>
      </c>
    </row>
    <row r="22" spans="2:24" s="36" customFormat="1" x14ac:dyDescent="0.2">
      <c r="B22" s="36" t="s">
        <v>102</v>
      </c>
      <c r="S22" s="36">
        <f>S21/S23</f>
        <v>-1.0428660106545344</v>
      </c>
      <c r="T22" s="36">
        <f>T21/T23</f>
        <v>-1.2160968061806907</v>
      </c>
      <c r="W22" s="36">
        <f>W21/W23</f>
        <v>-1.1416038004739926</v>
      </c>
      <c r="X22" s="36">
        <f>X21/X23</f>
        <v>-1.739459023195089</v>
      </c>
    </row>
    <row r="23" spans="2:24" s="30" customFormat="1" x14ac:dyDescent="0.2">
      <c r="B23" s="30" t="s">
        <v>3</v>
      </c>
      <c r="S23" s="30">
        <v>61.361669999999997</v>
      </c>
      <c r="T23" s="30">
        <v>63.426693999999998</v>
      </c>
      <c r="W23" s="30">
        <v>67.706502</v>
      </c>
      <c r="X23" s="30">
        <v>68.334463999999997</v>
      </c>
    </row>
    <row r="24" spans="2:24" s="30" customFormat="1" x14ac:dyDescent="0.2"/>
    <row r="26" spans="2:24" s="2" customFormat="1" x14ac:dyDescent="0.2">
      <c r="B26" s="2" t="s">
        <v>83</v>
      </c>
      <c r="W26" s="32">
        <f>W6/S6-1</f>
        <v>0.57142935787897486</v>
      </c>
      <c r="X26" s="32">
        <f>X6/T6-1</f>
        <v>0.52787211882443508</v>
      </c>
    </row>
    <row r="27" spans="2:24" x14ac:dyDescent="0.2">
      <c r="B27" s="1" t="s">
        <v>84</v>
      </c>
      <c r="T27" s="33">
        <f>T6/S6-1</f>
        <v>9.41326081212015E-2</v>
      </c>
      <c r="X27" s="33">
        <f>X6/W6-1</f>
        <v>6.3805189755015812E-2</v>
      </c>
    </row>
    <row r="29" spans="2:24" s="33" customFormat="1" x14ac:dyDescent="0.2">
      <c r="B29" s="33" t="s">
        <v>85</v>
      </c>
      <c r="S29" s="33">
        <f>S10/S6</f>
        <v>0.69981502686514585</v>
      </c>
      <c r="T29" s="33">
        <f t="shared" ref="T29" si="6">T10/T6</f>
        <v>0.69457652190976471</v>
      </c>
      <c r="W29" s="33">
        <f>W10/W6</f>
        <v>0.72599116473460923</v>
      </c>
      <c r="X29" s="33">
        <f t="shared" ref="X29" si="7">X10/X6</f>
        <v>0.70928999538958049</v>
      </c>
    </row>
    <row r="30" spans="2:24" s="33" customFormat="1" x14ac:dyDescent="0.2">
      <c r="B30" s="33" t="s">
        <v>86</v>
      </c>
      <c r="S30" s="33">
        <f>S15/S6</f>
        <v>-0.33826962036466146</v>
      </c>
      <c r="T30" s="33">
        <f t="shared" ref="T30" si="8">T15/T6</f>
        <v>-0.3649413576053977</v>
      </c>
      <c r="W30" s="33">
        <f>W15/W6</f>
        <v>-0.26603887937165205</v>
      </c>
      <c r="X30" s="33">
        <f t="shared" ref="X30" si="9">X15/X6</f>
        <v>-0.37819600869393383</v>
      </c>
    </row>
    <row r="31" spans="2:24" s="33" customFormat="1" x14ac:dyDescent="0.2">
      <c r="B31" s="33" t="s">
        <v>87</v>
      </c>
      <c r="S31" s="33">
        <f>S21/S6</f>
        <v>-0.35228573945212732</v>
      </c>
      <c r="T31" s="33">
        <f t="shared" ref="T31" si="10">T21/T6</f>
        <v>-0.38809642409696737</v>
      </c>
      <c r="W31" s="33">
        <f>W21/W6</f>
        <v>-0.27078231685742005</v>
      </c>
      <c r="X31" s="33">
        <f t="shared" ref="X31" si="11">X21/X6</f>
        <v>-0.39144108542448774</v>
      </c>
    </row>
    <row r="32" spans="2:24" s="33" customFormat="1" x14ac:dyDescent="0.2">
      <c r="B32" s="33" t="s">
        <v>88</v>
      </c>
      <c r="S32" s="33">
        <f>S20/S19</f>
        <v>2.1050055072818496E-2</v>
      </c>
      <c r="T32" s="33">
        <f t="shared" ref="T32" si="12">T20/T19</f>
        <v>-2.0345260929955689E-2</v>
      </c>
      <c r="W32" s="33">
        <f>W20/W19</f>
        <v>-1.5049640174397229E-2</v>
      </c>
      <c r="X32" s="33">
        <f t="shared" ref="X32" si="13">X20/X19</f>
        <v>-2.6326241624645998E-2</v>
      </c>
    </row>
    <row r="36" spans="2:34" x14ac:dyDescent="0.2">
      <c r="B36" s="37" t="s">
        <v>103</v>
      </c>
    </row>
    <row r="37" spans="2:34" s="2" customFormat="1" x14ac:dyDescent="0.2">
      <c r="B37" s="2" t="s">
        <v>5</v>
      </c>
      <c r="V37" s="31">
        <v>473.904</v>
      </c>
      <c r="W37" s="31">
        <v>456.27499999999998</v>
      </c>
      <c r="X37" s="31">
        <v>651.41999999999996</v>
      </c>
      <c r="AH37" s="31">
        <f>V37</f>
        <v>473.904</v>
      </c>
    </row>
    <row r="38" spans="2:34" s="2" customFormat="1" x14ac:dyDescent="0.2">
      <c r="B38" s="2" t="s">
        <v>104</v>
      </c>
      <c r="V38" s="31">
        <v>1352.019</v>
      </c>
      <c r="W38" s="31">
        <v>1372.42</v>
      </c>
      <c r="X38" s="31">
        <v>1144.192</v>
      </c>
      <c r="AH38" s="31">
        <f>V38</f>
        <v>1352.019</v>
      </c>
    </row>
    <row r="39" spans="2:34" x14ac:dyDescent="0.2">
      <c r="B39" s="1" t="s">
        <v>105</v>
      </c>
      <c r="V39" s="30">
        <v>195.38300000000001</v>
      </c>
      <c r="W39" s="30">
        <v>164.88499999999999</v>
      </c>
      <c r="X39" s="30">
        <v>213.267</v>
      </c>
      <c r="AH39" s="30">
        <f>V39</f>
        <v>195.38300000000001</v>
      </c>
    </row>
    <row r="40" spans="2:34" x14ac:dyDescent="0.2">
      <c r="B40" s="1" t="s">
        <v>106</v>
      </c>
      <c r="V40" s="30">
        <v>63.523000000000003</v>
      </c>
      <c r="W40" s="30">
        <v>66.754000000000005</v>
      </c>
      <c r="X40" s="30">
        <v>72.069000000000003</v>
      </c>
      <c r="AH40" s="30">
        <f t="shared" ref="AH40:AH47" si="14">V40</f>
        <v>63.523000000000003</v>
      </c>
    </row>
    <row r="41" spans="2:34" x14ac:dyDescent="0.2">
      <c r="B41" s="1" t="s">
        <v>107</v>
      </c>
      <c r="V41" s="30">
        <v>32.573</v>
      </c>
      <c r="W41" s="30">
        <v>35.972999999999999</v>
      </c>
      <c r="X41" s="30">
        <v>27.565999999999999</v>
      </c>
      <c r="AH41" s="30">
        <f t="shared" si="14"/>
        <v>32.573</v>
      </c>
    </row>
    <row r="42" spans="2:34" x14ac:dyDescent="0.2">
      <c r="B42" s="1" t="s">
        <v>108</v>
      </c>
      <c r="C42" s="30">
        <f t="shared" ref="C42:V42" si="15">SUM(C37:C41)</f>
        <v>0</v>
      </c>
      <c r="D42" s="30">
        <f t="shared" si="15"/>
        <v>0</v>
      </c>
      <c r="E42" s="30">
        <f t="shared" si="15"/>
        <v>0</v>
      </c>
      <c r="F42" s="30">
        <f t="shared" si="15"/>
        <v>0</v>
      </c>
      <c r="G42" s="30">
        <f t="shared" si="15"/>
        <v>0</v>
      </c>
      <c r="H42" s="30">
        <f t="shared" si="15"/>
        <v>0</v>
      </c>
      <c r="I42" s="30">
        <f t="shared" si="15"/>
        <v>0</v>
      </c>
      <c r="J42" s="30">
        <f t="shared" si="15"/>
        <v>0</v>
      </c>
      <c r="K42" s="30">
        <f t="shared" si="15"/>
        <v>0</v>
      </c>
      <c r="L42" s="30">
        <f t="shared" si="15"/>
        <v>0</v>
      </c>
      <c r="M42" s="30">
        <f t="shared" si="15"/>
        <v>0</v>
      </c>
      <c r="N42" s="30">
        <f t="shared" si="15"/>
        <v>0</v>
      </c>
      <c r="O42" s="30">
        <f t="shared" si="15"/>
        <v>0</v>
      </c>
      <c r="P42" s="30">
        <f t="shared" si="15"/>
        <v>0</v>
      </c>
      <c r="Q42" s="30">
        <f t="shared" si="15"/>
        <v>0</v>
      </c>
      <c r="R42" s="30">
        <f t="shared" si="15"/>
        <v>0</v>
      </c>
      <c r="S42" s="30">
        <f t="shared" si="15"/>
        <v>0</v>
      </c>
      <c r="T42" s="30">
        <f t="shared" si="15"/>
        <v>0</v>
      </c>
      <c r="U42" s="30">
        <f t="shared" si="15"/>
        <v>0</v>
      </c>
      <c r="V42" s="30">
        <f t="shared" si="15"/>
        <v>2117.402</v>
      </c>
      <c r="W42" s="30">
        <f>SUM(W37:W41)</f>
        <v>2096.3070000000002</v>
      </c>
      <c r="X42" s="30">
        <f t="shared" ref="X42" si="16">SUM(X37:X41)</f>
        <v>2108.5140000000001</v>
      </c>
      <c r="AH42" s="30">
        <f t="shared" ref="AH42" si="17">SUM(AH37:AH41)</f>
        <v>2117.402</v>
      </c>
    </row>
    <row r="43" spans="2:34" x14ac:dyDescent="0.2">
      <c r="B43" s="1" t="s">
        <v>109</v>
      </c>
      <c r="V43" s="30">
        <v>62.625</v>
      </c>
      <c r="W43" s="30">
        <v>62.761000000000003</v>
      </c>
      <c r="X43" s="30">
        <v>61.603999999999999</v>
      </c>
      <c r="AH43" s="30">
        <f t="shared" si="14"/>
        <v>62.625</v>
      </c>
    </row>
    <row r="44" spans="2:34" x14ac:dyDescent="0.2">
      <c r="B44" s="1" t="s">
        <v>110</v>
      </c>
      <c r="V44" s="30">
        <v>41.744999999999997</v>
      </c>
      <c r="W44" s="30">
        <v>45.247999999999998</v>
      </c>
      <c r="X44" s="30">
        <v>46.417999999999999</v>
      </c>
      <c r="AH44" s="30">
        <f t="shared" si="14"/>
        <v>41.744999999999997</v>
      </c>
    </row>
    <row r="45" spans="2:34" x14ac:dyDescent="0.2">
      <c r="B45" s="1" t="s">
        <v>111</v>
      </c>
      <c r="V45" s="30">
        <f>57.775+20.608</f>
        <v>78.382999999999996</v>
      </c>
      <c r="W45" s="30">
        <f>57.775+18.313</f>
        <v>76.087999999999994</v>
      </c>
      <c r="X45" s="30">
        <f>16.018+57.779</f>
        <v>73.796999999999997</v>
      </c>
      <c r="AH45" s="30">
        <f t="shared" si="14"/>
        <v>78.382999999999996</v>
      </c>
    </row>
    <row r="46" spans="2:34" x14ac:dyDescent="0.2">
      <c r="B46" s="1" t="s">
        <v>112</v>
      </c>
      <c r="V46" s="30">
        <v>1.9390000000000001</v>
      </c>
      <c r="W46" s="30">
        <v>1.9630000000000001</v>
      </c>
      <c r="X46" s="30">
        <v>2.1629999999999998</v>
      </c>
      <c r="AH46" s="30">
        <f t="shared" si="14"/>
        <v>1.9390000000000001</v>
      </c>
    </row>
    <row r="47" spans="2:34" x14ac:dyDescent="0.2">
      <c r="B47" s="1" t="s">
        <v>113</v>
      </c>
      <c r="V47" s="30">
        <v>147.494</v>
      </c>
      <c r="W47" s="30">
        <v>152.17400000000001</v>
      </c>
      <c r="X47" s="30">
        <v>159.102</v>
      </c>
      <c r="AH47" s="30">
        <f t="shared" si="14"/>
        <v>147.494</v>
      </c>
    </row>
    <row r="48" spans="2:34" x14ac:dyDescent="0.2">
      <c r="B48" s="1" t="s">
        <v>114</v>
      </c>
      <c r="C48" s="30">
        <f t="shared" ref="C48:V48" si="18">C42+SUM(C43:C47)</f>
        <v>0</v>
      </c>
      <c r="D48" s="30">
        <f t="shared" si="18"/>
        <v>0</v>
      </c>
      <c r="E48" s="30">
        <f t="shared" si="18"/>
        <v>0</v>
      </c>
      <c r="F48" s="30">
        <f t="shared" si="18"/>
        <v>0</v>
      </c>
      <c r="G48" s="30">
        <f t="shared" si="18"/>
        <v>0</v>
      </c>
      <c r="H48" s="30">
        <f t="shared" si="18"/>
        <v>0</v>
      </c>
      <c r="I48" s="30">
        <f t="shared" si="18"/>
        <v>0</v>
      </c>
      <c r="J48" s="30">
        <f t="shared" si="18"/>
        <v>0</v>
      </c>
      <c r="K48" s="30">
        <f t="shared" si="18"/>
        <v>0</v>
      </c>
      <c r="L48" s="30">
        <f t="shared" si="18"/>
        <v>0</v>
      </c>
      <c r="M48" s="30">
        <f t="shared" si="18"/>
        <v>0</v>
      </c>
      <c r="N48" s="30">
        <f t="shared" si="18"/>
        <v>0</v>
      </c>
      <c r="O48" s="30">
        <f t="shared" si="18"/>
        <v>0</v>
      </c>
      <c r="P48" s="30">
        <f t="shared" si="18"/>
        <v>0</v>
      </c>
      <c r="Q48" s="30">
        <f t="shared" si="18"/>
        <v>0</v>
      </c>
      <c r="R48" s="30">
        <f t="shared" si="18"/>
        <v>0</v>
      </c>
      <c r="S48" s="30">
        <f t="shared" si="18"/>
        <v>0</v>
      </c>
      <c r="T48" s="30">
        <f t="shared" si="18"/>
        <v>0</v>
      </c>
      <c r="U48" s="30">
        <f t="shared" si="18"/>
        <v>0</v>
      </c>
      <c r="V48" s="30">
        <f t="shared" si="18"/>
        <v>2449.5880000000002</v>
      </c>
      <c r="W48" s="30">
        <f>W42+SUM(W43:W47)</f>
        <v>2434.5410000000002</v>
      </c>
      <c r="X48" s="30">
        <f>X42+SUM(X43:X47)</f>
        <v>2451.598</v>
      </c>
      <c r="AH48" s="30">
        <f>AH42+SUM(AH43:AH47)</f>
        <v>2449.5880000000002</v>
      </c>
    </row>
    <row r="50" spans="2:34" x14ac:dyDescent="0.2">
      <c r="B50" s="1" t="s">
        <v>115</v>
      </c>
      <c r="W50" s="30">
        <v>6.2039999999999997</v>
      </c>
      <c r="AH50" s="30">
        <f>V50</f>
        <v>0</v>
      </c>
    </row>
    <row r="51" spans="2:34" x14ac:dyDescent="0.2">
      <c r="B51" s="1" t="s">
        <v>116</v>
      </c>
      <c r="W51" s="30">
        <v>87.716999999999999</v>
      </c>
      <c r="AH51" s="30">
        <f t="shared" ref="AH51:AH54" si="19">V51</f>
        <v>0</v>
      </c>
    </row>
    <row r="52" spans="2:34" x14ac:dyDescent="0.2">
      <c r="B52" s="1" t="s">
        <v>117</v>
      </c>
      <c r="W52" s="30">
        <v>8.6709999999999994</v>
      </c>
      <c r="AH52" s="30">
        <f t="shared" si="19"/>
        <v>0</v>
      </c>
    </row>
    <row r="53" spans="2:34" x14ac:dyDescent="0.2">
      <c r="B53" s="1" t="s">
        <v>118</v>
      </c>
      <c r="W53" s="30">
        <v>49.216000000000001</v>
      </c>
      <c r="AH53" s="30">
        <f t="shared" si="19"/>
        <v>0</v>
      </c>
    </row>
    <row r="54" spans="2:34" x14ac:dyDescent="0.2">
      <c r="B54" s="1" t="s">
        <v>119</v>
      </c>
      <c r="W54" s="30">
        <v>351.91399999999999</v>
      </c>
      <c r="AH54" s="30">
        <f t="shared" si="19"/>
        <v>0</v>
      </c>
    </row>
    <row r="55" spans="2:34" x14ac:dyDescent="0.2">
      <c r="B55" s="1" t="s">
        <v>120</v>
      </c>
      <c r="C55" s="30">
        <f t="shared" ref="C55:V55" si="20">SUM(C50:C54)</f>
        <v>0</v>
      </c>
      <c r="D55" s="30">
        <f t="shared" si="20"/>
        <v>0</v>
      </c>
      <c r="E55" s="30">
        <f t="shared" si="20"/>
        <v>0</v>
      </c>
      <c r="F55" s="30">
        <f t="shared" si="20"/>
        <v>0</v>
      </c>
      <c r="G55" s="30">
        <f t="shared" si="20"/>
        <v>0</v>
      </c>
      <c r="H55" s="30">
        <f t="shared" si="20"/>
        <v>0</v>
      </c>
      <c r="I55" s="30">
        <f t="shared" si="20"/>
        <v>0</v>
      </c>
      <c r="J55" s="30">
        <f t="shared" si="20"/>
        <v>0</v>
      </c>
      <c r="K55" s="30">
        <f t="shared" si="20"/>
        <v>0</v>
      </c>
      <c r="L55" s="30">
        <f t="shared" si="20"/>
        <v>0</v>
      </c>
      <c r="M55" s="30">
        <f t="shared" si="20"/>
        <v>0</v>
      </c>
      <c r="N55" s="30">
        <f t="shared" si="20"/>
        <v>0</v>
      </c>
      <c r="O55" s="30">
        <f t="shared" si="20"/>
        <v>0</v>
      </c>
      <c r="P55" s="30">
        <f t="shared" si="20"/>
        <v>0</v>
      </c>
      <c r="Q55" s="30">
        <f t="shared" si="20"/>
        <v>0</v>
      </c>
      <c r="R55" s="30">
        <f t="shared" si="20"/>
        <v>0</v>
      </c>
      <c r="S55" s="30">
        <f t="shared" si="20"/>
        <v>0</v>
      </c>
      <c r="T55" s="30">
        <f t="shared" si="20"/>
        <v>0</v>
      </c>
      <c r="U55" s="30">
        <f t="shared" si="20"/>
        <v>0</v>
      </c>
      <c r="V55" s="30">
        <f t="shared" si="20"/>
        <v>0</v>
      </c>
      <c r="W55" s="30">
        <f>SUM(W50:W54)</f>
        <v>503.72199999999998</v>
      </c>
      <c r="X55" s="30">
        <f>SUM(X50:X54)</f>
        <v>0</v>
      </c>
      <c r="AH55" s="30">
        <f>SUM(AH50:AH54)</f>
        <v>0</v>
      </c>
    </row>
    <row r="56" spans="2:34" x14ac:dyDescent="0.2">
      <c r="B56" s="1" t="s">
        <v>112</v>
      </c>
      <c r="W56" s="30">
        <v>9.2999999999999999E-2</v>
      </c>
      <c r="AH56" s="30">
        <f>W56</f>
        <v>9.2999999999999999E-2</v>
      </c>
    </row>
    <row r="57" spans="2:34" x14ac:dyDescent="0.2">
      <c r="B57" s="1" t="s">
        <v>117</v>
      </c>
      <c r="W57" s="30">
        <v>40.279000000000003</v>
      </c>
      <c r="AH57" s="30">
        <f>V57</f>
        <v>0</v>
      </c>
    </row>
    <row r="58" spans="2:34" x14ac:dyDescent="0.2">
      <c r="B58" s="1" t="s">
        <v>119</v>
      </c>
      <c r="W58" s="30">
        <v>23.555</v>
      </c>
      <c r="AH58" s="30">
        <f t="shared" ref="AH58" si="21">V58</f>
        <v>0</v>
      </c>
    </row>
    <row r="59" spans="2:34" s="2" customFormat="1" x14ac:dyDescent="0.2">
      <c r="B59" s="2" t="s">
        <v>121</v>
      </c>
      <c r="W59" s="31">
        <v>1137.3610000000001</v>
      </c>
      <c r="AH59" s="31">
        <f>V59</f>
        <v>0</v>
      </c>
    </row>
    <row r="60" spans="2:34" x14ac:dyDescent="0.2">
      <c r="B60" s="1" t="s">
        <v>122</v>
      </c>
      <c r="W60" s="31">
        <v>56.652000000000001</v>
      </c>
      <c r="AH60" s="31">
        <f t="shared" ref="AH60" si="22">V60</f>
        <v>0</v>
      </c>
    </row>
    <row r="61" spans="2:34" x14ac:dyDescent="0.2">
      <c r="B61" s="1" t="s">
        <v>123</v>
      </c>
      <c r="C61" s="30">
        <f t="shared" ref="C61:V61" si="23">C55+SUM(C56:C60)</f>
        <v>0</v>
      </c>
      <c r="D61" s="30">
        <f t="shared" si="23"/>
        <v>0</v>
      </c>
      <c r="E61" s="30">
        <f t="shared" si="23"/>
        <v>0</v>
      </c>
      <c r="F61" s="30">
        <f t="shared" si="23"/>
        <v>0</v>
      </c>
      <c r="G61" s="30">
        <f t="shared" si="23"/>
        <v>0</v>
      </c>
      <c r="H61" s="30">
        <f t="shared" si="23"/>
        <v>0</v>
      </c>
      <c r="I61" s="30">
        <f t="shared" si="23"/>
        <v>0</v>
      </c>
      <c r="J61" s="30">
        <f t="shared" si="23"/>
        <v>0</v>
      </c>
      <c r="K61" s="30">
        <f t="shared" si="23"/>
        <v>0</v>
      </c>
      <c r="L61" s="30">
        <f t="shared" si="23"/>
        <v>0</v>
      </c>
      <c r="M61" s="30">
        <f t="shared" si="23"/>
        <v>0</v>
      </c>
      <c r="N61" s="30">
        <f t="shared" si="23"/>
        <v>0</v>
      </c>
      <c r="O61" s="30">
        <f t="shared" si="23"/>
        <v>0</v>
      </c>
      <c r="P61" s="30">
        <f t="shared" si="23"/>
        <v>0</v>
      </c>
      <c r="Q61" s="30">
        <f t="shared" si="23"/>
        <v>0</v>
      </c>
      <c r="R61" s="30">
        <f t="shared" si="23"/>
        <v>0</v>
      </c>
      <c r="S61" s="30">
        <f t="shared" si="23"/>
        <v>0</v>
      </c>
      <c r="T61" s="30">
        <f t="shared" si="23"/>
        <v>0</v>
      </c>
      <c r="U61" s="30">
        <f t="shared" si="23"/>
        <v>0</v>
      </c>
      <c r="V61" s="30">
        <f t="shared" si="23"/>
        <v>0</v>
      </c>
      <c r="W61" s="30">
        <f>W55+SUM(W56:W60)</f>
        <v>1761.662</v>
      </c>
      <c r="X61" s="30">
        <f>X55+SUM(X56:X60)</f>
        <v>0</v>
      </c>
      <c r="AH61" s="30">
        <f>AH55+SUM(AH56:AH60)</f>
        <v>9.2999999999999999E-2</v>
      </c>
    </row>
    <row r="63" spans="2:34" x14ac:dyDescent="0.2">
      <c r="B63" s="1" t="s">
        <v>124</v>
      </c>
      <c r="W63" s="30">
        <v>672.87900000000002</v>
      </c>
      <c r="AH63" s="1">
        <f>V63</f>
        <v>0</v>
      </c>
    </row>
    <row r="64" spans="2:34" x14ac:dyDescent="0.2">
      <c r="B64" s="1" t="s">
        <v>125</v>
      </c>
      <c r="C64" s="30">
        <f t="shared" ref="C64" si="24">C63+C61</f>
        <v>0</v>
      </c>
      <c r="D64" s="30">
        <f t="shared" ref="D64" si="25">D63+D61</f>
        <v>0</v>
      </c>
      <c r="E64" s="30">
        <f t="shared" ref="E64" si="26">E63+E61</f>
        <v>0</v>
      </c>
      <c r="F64" s="30">
        <f t="shared" ref="F64" si="27">F63+F61</f>
        <v>0</v>
      </c>
      <c r="G64" s="30">
        <f t="shared" ref="G64" si="28">G63+G61</f>
        <v>0</v>
      </c>
      <c r="H64" s="30">
        <f t="shared" ref="H64" si="29">H63+H61</f>
        <v>0</v>
      </c>
      <c r="I64" s="30">
        <f t="shared" ref="I64" si="30">I63+I61</f>
        <v>0</v>
      </c>
      <c r="J64" s="30">
        <f t="shared" ref="J64" si="31">J63+J61</f>
        <v>0</v>
      </c>
      <c r="K64" s="30">
        <f t="shared" ref="K64" si="32">K63+K61</f>
        <v>0</v>
      </c>
      <c r="L64" s="30">
        <f t="shared" ref="L64" si="33">L63+L61</f>
        <v>0</v>
      </c>
      <c r="M64" s="30">
        <f t="shared" ref="M64" si="34">M63+M61</f>
        <v>0</v>
      </c>
      <c r="N64" s="30">
        <f t="shared" ref="N64" si="35">N63+N61</f>
        <v>0</v>
      </c>
      <c r="O64" s="30">
        <f t="shared" ref="O64" si="36">O63+O61</f>
        <v>0</v>
      </c>
      <c r="P64" s="30">
        <f t="shared" ref="P64" si="37">P63+P61</f>
        <v>0</v>
      </c>
      <c r="Q64" s="30">
        <f t="shared" ref="Q64" si="38">Q63+Q61</f>
        <v>0</v>
      </c>
      <c r="R64" s="30">
        <f t="shared" ref="R64" si="39">R63+R61</f>
        <v>0</v>
      </c>
      <c r="S64" s="30">
        <f t="shared" ref="S64" si="40">S63+S61</f>
        <v>0</v>
      </c>
      <c r="T64" s="30">
        <f t="shared" ref="T64" si="41">T63+T61</f>
        <v>0</v>
      </c>
      <c r="U64" s="30">
        <f t="shared" ref="U64" si="42">U63+U61</f>
        <v>0</v>
      </c>
      <c r="V64" s="30">
        <f t="shared" ref="V64" si="43">V63+V61</f>
        <v>0</v>
      </c>
      <c r="W64" s="30">
        <f t="shared" ref="W64" si="44">W63+W61</f>
        <v>2434.5410000000002</v>
      </c>
      <c r="X64" s="30">
        <f t="shared" ref="X64" si="45">X63+X61</f>
        <v>0</v>
      </c>
      <c r="AH64" s="30">
        <f t="shared" ref="AH64" si="46">AH63+AH61</f>
        <v>9.2999999999999999E-2</v>
      </c>
    </row>
    <row r="66" spans="2:24" x14ac:dyDescent="0.2">
      <c r="B66" s="1" t="s">
        <v>126</v>
      </c>
      <c r="C66" s="30">
        <f t="shared" ref="C66:W66" si="47">C48-C61</f>
        <v>0</v>
      </c>
      <c r="D66" s="30">
        <f t="shared" si="47"/>
        <v>0</v>
      </c>
      <c r="E66" s="30">
        <f t="shared" si="47"/>
        <v>0</v>
      </c>
      <c r="F66" s="30">
        <f t="shared" si="47"/>
        <v>0</v>
      </c>
      <c r="G66" s="30">
        <f t="shared" si="47"/>
        <v>0</v>
      </c>
      <c r="H66" s="30">
        <f t="shared" si="47"/>
        <v>0</v>
      </c>
      <c r="I66" s="30">
        <f t="shared" si="47"/>
        <v>0</v>
      </c>
      <c r="J66" s="30">
        <f t="shared" si="47"/>
        <v>0</v>
      </c>
      <c r="K66" s="30">
        <f t="shared" si="47"/>
        <v>0</v>
      </c>
      <c r="L66" s="30">
        <f t="shared" si="47"/>
        <v>0</v>
      </c>
      <c r="M66" s="30">
        <f t="shared" si="47"/>
        <v>0</v>
      </c>
      <c r="N66" s="30">
        <f t="shared" si="47"/>
        <v>0</v>
      </c>
      <c r="O66" s="30">
        <f t="shared" si="47"/>
        <v>0</v>
      </c>
      <c r="P66" s="30">
        <f t="shared" si="47"/>
        <v>0</v>
      </c>
      <c r="Q66" s="30">
        <f t="shared" si="47"/>
        <v>0</v>
      </c>
      <c r="R66" s="30">
        <f t="shared" si="47"/>
        <v>0</v>
      </c>
      <c r="S66" s="30">
        <f t="shared" si="47"/>
        <v>0</v>
      </c>
      <c r="T66" s="30">
        <f t="shared" si="47"/>
        <v>0</v>
      </c>
      <c r="U66" s="30">
        <f t="shared" si="47"/>
        <v>0</v>
      </c>
      <c r="V66" s="30">
        <f t="shared" si="47"/>
        <v>2449.5880000000002</v>
      </c>
      <c r="W66" s="30">
        <f>W48-W61</f>
        <v>672.87900000000013</v>
      </c>
      <c r="X66" s="30">
        <f t="shared" ref="X66" si="48">X48-X61</f>
        <v>2451.598</v>
      </c>
    </row>
    <row r="67" spans="2:24" x14ac:dyDescent="0.2">
      <c r="B67" s="1" t="s">
        <v>127</v>
      </c>
      <c r="C67" s="1" t="e">
        <f t="shared" ref="C67:V67" si="49">C66/C23</f>
        <v>#DIV/0!</v>
      </c>
      <c r="D67" s="1" t="e">
        <f t="shared" si="49"/>
        <v>#DIV/0!</v>
      </c>
      <c r="E67" s="1" t="e">
        <f t="shared" si="49"/>
        <v>#DIV/0!</v>
      </c>
      <c r="F67" s="1" t="e">
        <f t="shared" si="49"/>
        <v>#DIV/0!</v>
      </c>
      <c r="G67" s="1" t="e">
        <f t="shared" si="49"/>
        <v>#DIV/0!</v>
      </c>
      <c r="H67" s="1" t="e">
        <f t="shared" si="49"/>
        <v>#DIV/0!</v>
      </c>
      <c r="I67" s="1" t="e">
        <f t="shared" si="49"/>
        <v>#DIV/0!</v>
      </c>
      <c r="J67" s="1" t="e">
        <f t="shared" si="49"/>
        <v>#DIV/0!</v>
      </c>
      <c r="K67" s="1" t="e">
        <f t="shared" si="49"/>
        <v>#DIV/0!</v>
      </c>
      <c r="L67" s="1" t="e">
        <f t="shared" si="49"/>
        <v>#DIV/0!</v>
      </c>
      <c r="M67" s="1" t="e">
        <f t="shared" si="49"/>
        <v>#DIV/0!</v>
      </c>
      <c r="N67" s="1" t="e">
        <f t="shared" si="49"/>
        <v>#DIV/0!</v>
      </c>
      <c r="O67" s="1" t="e">
        <f t="shared" si="49"/>
        <v>#DIV/0!</v>
      </c>
      <c r="P67" s="1" t="e">
        <f t="shared" si="49"/>
        <v>#DIV/0!</v>
      </c>
      <c r="Q67" s="1" t="e">
        <f t="shared" si="49"/>
        <v>#DIV/0!</v>
      </c>
      <c r="R67" s="1" t="e">
        <f t="shared" si="49"/>
        <v>#DIV/0!</v>
      </c>
      <c r="S67" s="1">
        <f t="shared" si="49"/>
        <v>0</v>
      </c>
      <c r="T67" s="1">
        <f t="shared" si="49"/>
        <v>0</v>
      </c>
      <c r="U67" s="1" t="e">
        <f t="shared" si="49"/>
        <v>#DIV/0!</v>
      </c>
      <c r="V67" s="1" t="e">
        <f t="shared" si="49"/>
        <v>#DIV/0!</v>
      </c>
      <c r="W67" s="1">
        <f>W66/W23</f>
        <v>9.9381740323846604</v>
      </c>
      <c r="X67" s="1">
        <f t="shared" ref="X67" si="50">X66/X23</f>
        <v>35.876450278442221</v>
      </c>
    </row>
    <row r="69" spans="2:24" s="38" customFormat="1" x14ac:dyDescent="0.2">
      <c r="B69" s="38" t="s">
        <v>5</v>
      </c>
      <c r="C69" s="34">
        <f t="shared" ref="C69:W69" si="51">C37+C38</f>
        <v>0</v>
      </c>
      <c r="D69" s="34">
        <f t="shared" si="51"/>
        <v>0</v>
      </c>
      <c r="E69" s="34">
        <f t="shared" si="51"/>
        <v>0</v>
      </c>
      <c r="F69" s="34">
        <f t="shared" si="51"/>
        <v>0</v>
      </c>
      <c r="G69" s="34">
        <f t="shared" si="51"/>
        <v>0</v>
      </c>
      <c r="H69" s="34">
        <f t="shared" si="51"/>
        <v>0</v>
      </c>
      <c r="I69" s="34">
        <f t="shared" si="51"/>
        <v>0</v>
      </c>
      <c r="J69" s="34">
        <f t="shared" si="51"/>
        <v>0</v>
      </c>
      <c r="K69" s="34">
        <f t="shared" si="51"/>
        <v>0</v>
      </c>
      <c r="L69" s="34">
        <f t="shared" si="51"/>
        <v>0</v>
      </c>
      <c r="M69" s="34">
        <f t="shared" si="51"/>
        <v>0</v>
      </c>
      <c r="N69" s="34">
        <f t="shared" si="51"/>
        <v>0</v>
      </c>
      <c r="O69" s="34">
        <f t="shared" si="51"/>
        <v>0</v>
      </c>
      <c r="P69" s="34">
        <f t="shared" si="51"/>
        <v>0</v>
      </c>
      <c r="Q69" s="34">
        <f t="shared" si="51"/>
        <v>0</v>
      </c>
      <c r="R69" s="34">
        <f t="shared" si="51"/>
        <v>0</v>
      </c>
      <c r="S69" s="34">
        <f t="shared" si="51"/>
        <v>0</v>
      </c>
      <c r="T69" s="34">
        <f t="shared" si="51"/>
        <v>0</v>
      </c>
      <c r="U69" s="34">
        <f t="shared" si="51"/>
        <v>0</v>
      </c>
      <c r="V69" s="34">
        <f t="shared" si="51"/>
        <v>1825.923</v>
      </c>
      <c r="W69" s="34">
        <f>W37+W38</f>
        <v>1828.6950000000002</v>
      </c>
      <c r="X69" s="34">
        <f>X37+X38</f>
        <v>1795.6120000000001</v>
      </c>
    </row>
    <row r="70" spans="2:24" s="38" customFormat="1" x14ac:dyDescent="0.2">
      <c r="B70" s="38" t="s">
        <v>6</v>
      </c>
      <c r="C70" s="34">
        <f t="shared" ref="C70:W70" si="52">C59</f>
        <v>0</v>
      </c>
      <c r="D70" s="34">
        <f t="shared" si="52"/>
        <v>0</v>
      </c>
      <c r="E70" s="34">
        <f t="shared" si="52"/>
        <v>0</v>
      </c>
      <c r="F70" s="34">
        <f t="shared" si="52"/>
        <v>0</v>
      </c>
      <c r="G70" s="34">
        <f t="shared" si="52"/>
        <v>0</v>
      </c>
      <c r="H70" s="34">
        <f t="shared" si="52"/>
        <v>0</v>
      </c>
      <c r="I70" s="34">
        <f t="shared" si="52"/>
        <v>0</v>
      </c>
      <c r="J70" s="34">
        <f t="shared" si="52"/>
        <v>0</v>
      </c>
      <c r="K70" s="34">
        <f t="shared" si="52"/>
        <v>0</v>
      </c>
      <c r="L70" s="34">
        <f t="shared" si="52"/>
        <v>0</v>
      </c>
      <c r="M70" s="34">
        <f t="shared" si="52"/>
        <v>0</v>
      </c>
      <c r="N70" s="34">
        <f t="shared" si="52"/>
        <v>0</v>
      </c>
      <c r="O70" s="34">
        <f t="shared" si="52"/>
        <v>0</v>
      </c>
      <c r="P70" s="34">
        <f t="shared" si="52"/>
        <v>0</v>
      </c>
      <c r="Q70" s="34">
        <f t="shared" si="52"/>
        <v>0</v>
      </c>
      <c r="R70" s="34">
        <f t="shared" si="52"/>
        <v>0</v>
      </c>
      <c r="S70" s="34">
        <f t="shared" si="52"/>
        <v>0</v>
      </c>
      <c r="T70" s="34">
        <f t="shared" si="52"/>
        <v>0</v>
      </c>
      <c r="U70" s="34">
        <f t="shared" si="52"/>
        <v>0</v>
      </c>
      <c r="V70" s="34">
        <f t="shared" si="52"/>
        <v>0</v>
      </c>
      <c r="W70" s="34">
        <f>W59</f>
        <v>1137.3610000000001</v>
      </c>
      <c r="X70" s="34">
        <f>X59</f>
        <v>0</v>
      </c>
    </row>
    <row r="71" spans="2:24" x14ac:dyDescent="0.2">
      <c r="B71" s="1" t="s">
        <v>7</v>
      </c>
      <c r="C71" s="30">
        <f t="shared" ref="C71:V71" si="53">C69-C70</f>
        <v>0</v>
      </c>
      <c r="D71" s="30">
        <f t="shared" si="53"/>
        <v>0</v>
      </c>
      <c r="E71" s="30">
        <f t="shared" si="53"/>
        <v>0</v>
      </c>
      <c r="F71" s="30">
        <f t="shared" si="53"/>
        <v>0</v>
      </c>
      <c r="G71" s="30">
        <f t="shared" si="53"/>
        <v>0</v>
      </c>
      <c r="H71" s="30">
        <f t="shared" si="53"/>
        <v>0</v>
      </c>
      <c r="I71" s="30">
        <f t="shared" si="53"/>
        <v>0</v>
      </c>
      <c r="J71" s="30">
        <f t="shared" si="53"/>
        <v>0</v>
      </c>
      <c r="K71" s="30">
        <f t="shared" si="53"/>
        <v>0</v>
      </c>
      <c r="L71" s="30">
        <f t="shared" si="53"/>
        <v>0</v>
      </c>
      <c r="M71" s="30">
        <f t="shared" si="53"/>
        <v>0</v>
      </c>
      <c r="N71" s="30">
        <f t="shared" si="53"/>
        <v>0</v>
      </c>
      <c r="O71" s="30">
        <f t="shared" si="53"/>
        <v>0</v>
      </c>
      <c r="P71" s="30">
        <f t="shared" si="53"/>
        <v>0</v>
      </c>
      <c r="Q71" s="30">
        <f t="shared" si="53"/>
        <v>0</v>
      </c>
      <c r="R71" s="30">
        <f t="shared" si="53"/>
        <v>0</v>
      </c>
      <c r="S71" s="30">
        <f t="shared" si="53"/>
        <v>0</v>
      </c>
      <c r="T71" s="30">
        <f t="shared" si="53"/>
        <v>0</v>
      </c>
      <c r="U71" s="30">
        <f t="shared" si="53"/>
        <v>0</v>
      </c>
      <c r="V71" s="30">
        <f t="shared" si="53"/>
        <v>1825.923</v>
      </c>
      <c r="W71" s="30">
        <f>W69-W70</f>
        <v>691.33400000000006</v>
      </c>
      <c r="X71" s="30">
        <f>X69-X70</f>
        <v>1795.6120000000001</v>
      </c>
    </row>
    <row r="73" spans="2:24" x14ac:dyDescent="0.2">
      <c r="B73" s="1" t="s">
        <v>128</v>
      </c>
      <c r="W73" s="30">
        <v>354.93</v>
      </c>
    </row>
    <row r="74" spans="2:24" x14ac:dyDescent="0.2">
      <c r="B74" s="1" t="s">
        <v>4</v>
      </c>
      <c r="W74" s="30">
        <f>W73*W23</f>
        <v>24031.06875486</v>
      </c>
    </row>
    <row r="75" spans="2:24" x14ac:dyDescent="0.2">
      <c r="B75" s="1" t="s">
        <v>8</v>
      </c>
      <c r="W75" s="30">
        <f>W74-W71</f>
        <v>23339.734754860001</v>
      </c>
    </row>
    <row r="77" spans="2:24" x14ac:dyDescent="0.2">
      <c r="B77" s="1" t="s">
        <v>21</v>
      </c>
      <c r="W77" s="50">
        <f>W73/W67</f>
        <v>35.713804049256993</v>
      </c>
    </row>
    <row r="78" spans="2:24" x14ac:dyDescent="0.2">
      <c r="B78" s="1" t="s">
        <v>22</v>
      </c>
    </row>
    <row r="79" spans="2:24" x14ac:dyDescent="0.2">
      <c r="B79" s="1" t="s">
        <v>23</v>
      </c>
    </row>
    <row r="80" spans="2:24" x14ac:dyDescent="0.2">
      <c r="B80" s="1" t="s">
        <v>20</v>
      </c>
    </row>
    <row r="81" spans="2:2" x14ac:dyDescent="0.2">
      <c r="B81" s="1" t="s">
        <v>24</v>
      </c>
    </row>
    <row r="82" spans="2:2" x14ac:dyDescent="0.2">
      <c r="B82" s="1" t="s">
        <v>129</v>
      </c>
    </row>
  </sheetData>
  <hyperlinks>
    <hyperlink ref="W1" r:id="rId1" location="i38c3139dc7914f5e8533d7dcbc3a2a96_13" xr:uid="{E49C4A64-2AFD-4765-8FED-15375274F6C1}"/>
    <hyperlink ref="X1" r:id="rId2" xr:uid="{4E7150A9-F871-4F8F-9349-317999221213}"/>
  </hyperlinks>
  <pageMargins left="0.7" right="0.7" top="0.75" bottom="0.75" header="0.3" footer="0.3"/>
  <pageSetup paperSize="256" orientation="portrait" horizontalDpi="203" verticalDpi="203" r:id="rId3"/>
  <ignoredErrors>
    <ignoredError sqref="AF4:AH4 AF5:AH5" formulaRange="1"/>
    <ignoredError sqref="AH42 AH55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2022-12-06T21:27:23Z</dcterms:created>
  <dcterms:modified xsi:type="dcterms:W3CDTF">2022-12-08T13:00:44Z</dcterms:modified>
</cp:coreProperties>
</file>