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403A5C0-405A-44A0-9FFD-C38F7018340E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1" l="1"/>
  <c r="S12" i="1"/>
  <c r="R12" i="1" l="1"/>
  <c r="T12" i="1"/>
  <c r="AL12" i="1"/>
  <c r="AG12" i="1" l="1"/>
  <c r="L12" i="1"/>
  <c r="K12" i="1"/>
  <c r="G12" i="1"/>
  <c r="AA12" i="1"/>
  <c r="AJ12" i="1"/>
  <c r="AI12" i="1"/>
  <c r="AH12" i="1"/>
  <c r="F12" i="1"/>
  <c r="Q12" i="1" l="1"/>
  <c r="I12" i="1"/>
  <c r="J12" i="1"/>
  <c r="H12" i="1"/>
  <c r="Y6" i="1"/>
  <c r="X6" i="1"/>
  <c r="W6" i="1"/>
  <c r="V6" i="1"/>
  <c r="V12" i="1" l="1"/>
  <c r="Y5" i="1"/>
  <c r="X5" i="1"/>
  <c r="W5" i="1"/>
  <c r="V5" i="1"/>
  <c r="AA5" i="1"/>
  <c r="W12" i="1" l="1"/>
  <c r="AG5" i="1"/>
  <c r="Y12" i="1" l="1"/>
  <c r="T6" i="1"/>
  <c r="X12" i="1" l="1"/>
  <c r="AC5" i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X7" i="1"/>
  <c r="AH7" i="1"/>
  <c r="AJ7" i="1"/>
  <c r="G7" i="1"/>
  <c r="F7" i="1"/>
  <c r="H7" i="1"/>
  <c r="I7" i="1" l="1"/>
  <c r="AA7" i="1"/>
  <c r="V7" i="1"/>
  <c r="Q7" i="1"/>
  <c r="J7" i="1"/>
  <c r="Y7" i="1"/>
  <c r="W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4" i="1" l="1"/>
  <c r="K17" i="1"/>
  <c r="L17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4" i="1" l="1"/>
  <c r="R14" i="1"/>
  <c r="Q14" i="1"/>
  <c r="Y14" i="1"/>
  <c r="X14" i="1"/>
  <c r="W14" i="1"/>
  <c r="V14" i="1"/>
  <c r="AA14" i="1"/>
  <c r="AC14" i="1"/>
  <c r="AB14" i="1"/>
  <c r="AG14" i="1"/>
  <c r="AJ14" i="1"/>
  <c r="AI14" i="1"/>
  <c r="AH14" i="1"/>
  <c r="L14" i="1"/>
  <c r="K14" i="1"/>
  <c r="G14" i="1"/>
  <c r="D4" i="2"/>
  <c r="D3" i="2"/>
  <c r="I14" i="1" s="1"/>
  <c r="H14" i="1" l="1"/>
  <c r="J14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F8" i="1"/>
  <c r="AD8" i="1"/>
  <c r="AC8" i="1"/>
  <c r="AA8" i="1"/>
  <c r="Y8" i="1"/>
  <c r="X8" i="1"/>
  <c r="W8" i="1"/>
  <c r="V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</calcChain>
</file>

<file path=xl/sharedStrings.xml><?xml version="1.0" encoding="utf-8"?>
<sst xmlns="http://schemas.openxmlformats.org/spreadsheetml/2006/main" count="120" uniqueCount="96">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</sst>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62.99</v>
          </cell>
        </row>
        <row r="7">
          <cell r="C7">
            <v>159.67699999999999</v>
          </cell>
        </row>
        <row r="8">
          <cell r="C8">
            <v>10058.05423</v>
          </cell>
        </row>
        <row r="11">
          <cell r="C11">
            <v>1083.104</v>
          </cell>
        </row>
        <row r="12">
          <cell r="C12">
            <v>8974.9502300000004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Q225</v>
          </cell>
          <cell r="D30">
            <v>45536</v>
          </cell>
        </row>
        <row r="35">
          <cell r="C35">
            <v>14.619179873954225</v>
          </cell>
        </row>
        <row r="36">
          <cell r="C36">
            <v>15.11993696803153</v>
          </cell>
        </row>
        <row r="37">
          <cell r="C37">
            <v>-26.754735051777317</v>
          </cell>
        </row>
        <row r="38">
          <cell r="C38">
            <v>171.81507055005125</v>
          </cell>
        </row>
        <row r="39">
          <cell r="C39">
            <v>41</v>
          </cell>
        </row>
      </sheetData>
      <sheetData sheetId="1">
        <row r="23">
          <cell r="L23">
            <v>0.88295798098409495</v>
          </cell>
        </row>
        <row r="24">
          <cell r="L24">
            <v>-0.22458156245892313</v>
          </cell>
        </row>
        <row r="25">
          <cell r="L25">
            <v>6.7223853130613728E-2</v>
          </cell>
        </row>
        <row r="26">
          <cell r="L26">
            <v>-1.4521476460620335</v>
          </cell>
        </row>
        <row r="28">
          <cell r="L28">
            <v>0.30808634412993152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3.66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3.5114162544642857</v>
          </cell>
        </row>
        <row r="36">
          <cell r="C36">
            <v>2.9062654700109682</v>
          </cell>
        </row>
        <row r="38">
          <cell r="C38">
            <v>16.966307587669284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O2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7.42578125" style="2" bestFit="1" customWidth="1"/>
    <col min="41" max="41" width="31.7109375" style="2" bestFit="1" customWidth="1"/>
    <col min="42" max="16384" width="9.140625" style="1"/>
  </cols>
  <sheetData>
    <row r="1" spans="2:41">
      <c r="F1" s="25" t="s">
        <v>60</v>
      </c>
      <c r="L1" s="2"/>
    </row>
    <row r="2" spans="2:41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93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90</v>
      </c>
      <c r="AM2" s="4"/>
      <c r="AN2" s="4" t="s">
        <v>29</v>
      </c>
      <c r="AO2" s="4" t="s">
        <v>30</v>
      </c>
    </row>
    <row r="3" spans="2:41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</row>
    <row r="4" spans="2:41">
      <c r="B4" s="5" t="s">
        <v>74</v>
      </c>
      <c r="C4" s="1" t="s">
        <v>75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76</v>
      </c>
      <c r="AO4" s="2" t="s">
        <v>77</v>
      </c>
    </row>
    <row r="5" spans="2:41">
      <c r="B5" s="5" t="s">
        <v>91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92</v>
      </c>
    </row>
    <row r="6" spans="2:41">
      <c r="B6" s="5" t="s">
        <v>86</v>
      </c>
      <c r="C6" s="1" t="s">
        <v>87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89</v>
      </c>
      <c r="AO6" s="2" t="s">
        <v>88</v>
      </c>
    </row>
    <row r="7" spans="2:41">
      <c r="B7" s="5" t="s">
        <v>78</v>
      </c>
      <c r="C7" s="1" t="s">
        <v>79</v>
      </c>
      <c r="D7" s="2" t="s">
        <v>37</v>
      </c>
      <c r="E7" s="2" t="s">
        <v>33</v>
      </c>
      <c r="F7" s="10">
        <f>+[5]Main!$C$6</f>
        <v>130.24</v>
      </c>
      <c r="G7" s="8">
        <f>+[5]Main!$C$7</f>
        <v>334.07100000000003</v>
      </c>
      <c r="H7" s="8">
        <f>+[5]Main!$C$8</f>
        <v>43509.407040000006</v>
      </c>
      <c r="I7" s="8">
        <f>+[5]Main!$C$11</f>
        <v>3927.913</v>
      </c>
      <c r="J7" s="8">
        <f>+[5]Main!$C$12</f>
        <v>39581.494040000005</v>
      </c>
      <c r="K7" s="2" t="str">
        <f>+[5]Main!$C$29</f>
        <v>Q224</v>
      </c>
      <c r="L7" s="13">
        <f>+[5]Main!$D$29</f>
        <v>45533</v>
      </c>
      <c r="Q7" s="30">
        <f>+[5]Main!$C$34</f>
        <v>10.51564511498003</v>
      </c>
      <c r="R7" s="30">
        <f>+[5]Main!$C$35</f>
        <v>13.569715649610261</v>
      </c>
      <c r="V7" s="12">
        <f>+'[5]Financial Model'!$L$24</f>
        <v>0.66841087502014318</v>
      </c>
      <c r="W7" s="12">
        <f>+'[5]Financial Model'!$L$25</f>
        <v>-0.40901724257004091</v>
      </c>
      <c r="X7" s="12">
        <f>+'[5]Financial Model'!$L$26</f>
        <v>-0.36581528119892281</v>
      </c>
      <c r="Y7" s="12">
        <f>+'[5]Financial Model'!$L$27</f>
        <v>-1.2056288153566408E-2</v>
      </c>
      <c r="AA7" s="12">
        <f>+'[5]Financial Model'!$L$21</f>
        <v>0.28895667474755871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7630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N7" s="2" t="s">
        <v>81</v>
      </c>
      <c r="AO7" s="2" t="s">
        <v>80</v>
      </c>
    </row>
    <row r="8" spans="2:41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51.68</v>
      </c>
      <c r="G8" s="8">
        <f>+[6]Main!$C$7</f>
        <v>641.81399999999996</v>
      </c>
      <c r="H8" s="8">
        <f>+[6]Main!$C$8</f>
        <v>33168.947520000002</v>
      </c>
      <c r="I8" s="8">
        <f>+[6]Main!$C$11</f>
        <v>2595.5510000000004</v>
      </c>
      <c r="J8" s="8">
        <f>+[6]Main!$C$12</f>
        <v>30573.396520000002</v>
      </c>
      <c r="K8" s="2" t="str">
        <f>+[6]Main!$G$11</f>
        <v>Q324</v>
      </c>
      <c r="L8" s="13">
        <f>+[6]Main!$H$11</f>
        <v>45596</v>
      </c>
      <c r="M8" s="20">
        <f>+'[6]Financial Model'!$AX$26</f>
        <v>71.486963060421459</v>
      </c>
      <c r="N8" s="16">
        <f>+'[6]Financial Model'!$AX$28</f>
        <v>0.38326166912580217</v>
      </c>
      <c r="O8" s="16">
        <f>+'[6]Financial Model'!$AX$22</f>
        <v>0.09</v>
      </c>
      <c r="Q8" s="30">
        <f>+[6]Main!$G$16</f>
        <v>523.51896884519317</v>
      </c>
      <c r="R8" s="30">
        <f>+[6]Main!$G$17</f>
        <v>11.261920977309074</v>
      </c>
      <c r="S8" s="32">
        <f>+[6]Main!$G$18</f>
        <v>-27.750520841528012</v>
      </c>
      <c r="V8" s="12">
        <f>+'[6]Financial Model'!$T$22</f>
        <v>0.77778685524927171</v>
      </c>
      <c r="W8" s="12">
        <f>+'[6]Financial Model'!$T$23</f>
        <v>-0.26629832028229189</v>
      </c>
      <c r="X8" s="12">
        <f>+'[6]Financial Model'!$T$24</f>
        <v>-0.23188027884500237</v>
      </c>
      <c r="Y8" s="12">
        <f>+'[6]Financial Model'!$T$25</f>
        <v>-5.311828476229569E-4</v>
      </c>
      <c r="AA8" s="12">
        <f>+'[6]Financial Model'!$T$28</f>
        <v>0.31255526862387373</v>
      </c>
      <c r="AB8" s="12"/>
      <c r="AC8" s="12">
        <f>+'[6]Financial Model'!$AF$28</f>
        <v>0.15937579623808262</v>
      </c>
      <c r="AD8" s="12">
        <f>+'[6]Financial Model'!$AE$28</f>
        <v>1.0772942519902369</v>
      </c>
      <c r="AF8" s="18">
        <f>+[6]Main!$G$9</f>
        <v>79.5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N8" s="2" t="s">
        <v>43</v>
      </c>
      <c r="AO8" s="2" t="s">
        <v>44</v>
      </c>
    </row>
    <row r="9" spans="2:41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1">
      <c r="B10" s="5" t="s">
        <v>68</v>
      </c>
      <c r="C10" s="1" t="s">
        <v>71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69</v>
      </c>
    </row>
    <row r="11" spans="2:41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1">
      <c r="B12" s="5" t="s">
        <v>72</v>
      </c>
      <c r="C12" s="1" t="s">
        <v>73</v>
      </c>
      <c r="D12" s="2" t="s">
        <v>32</v>
      </c>
      <c r="E12" s="2" t="s">
        <v>33</v>
      </c>
      <c r="F12" s="10">
        <f>[10]Main!$C$6</f>
        <v>62.99</v>
      </c>
      <c r="G12" s="8">
        <f>[10]Main!$C$7</f>
        <v>159.67699999999999</v>
      </c>
      <c r="H12" s="8">
        <f>[10]Main!$C$8</f>
        <v>10058.05423</v>
      </c>
      <c r="I12" s="8">
        <f>[10]Main!$C$11</f>
        <v>1083.104</v>
      </c>
      <c r="J12" s="8">
        <f>[10]Main!$C$12</f>
        <v>8974.9502300000004</v>
      </c>
      <c r="K12" s="2" t="str">
        <f>+[10]Main!$C$30</f>
        <v>Q225</v>
      </c>
      <c r="L12" s="13">
        <f>+[10]Main!$D$30</f>
        <v>45536</v>
      </c>
      <c r="Q12" s="30">
        <f>+[10]Main!$C$35</f>
        <v>14.619179873954225</v>
      </c>
      <c r="R12" s="30">
        <f>+[10]Main!$C$36</f>
        <v>15.11993696803153</v>
      </c>
      <c r="S12" s="32">
        <f>+[10]Main!$C$37</f>
        <v>-26.754735051777317</v>
      </c>
      <c r="T12" s="30">
        <f>+[10]Main!$C$38</f>
        <v>171.81507055005125</v>
      </c>
      <c r="V12" s="12">
        <f>+'[10]Financial Model'!$L$23</f>
        <v>0.88295798098409495</v>
      </c>
      <c r="W12" s="12">
        <f>+'[10]Financial Model'!$L$24</f>
        <v>-0.22458156245892313</v>
      </c>
      <c r="X12" s="12">
        <f>+'[10]Financial Model'!$L$25</f>
        <v>6.7223853130613728E-2</v>
      </c>
      <c r="Y12" s="12">
        <f>+'[10]Financial Model'!$L$26</f>
        <v>-1.4521476460620335</v>
      </c>
      <c r="AA12" s="12">
        <f>+'[10]Financial Model'!$L$28</f>
        <v>0.30808634412993152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94</v>
      </c>
      <c r="AO12" s="2" t="s">
        <v>95</v>
      </c>
    </row>
    <row r="13" spans="2:41">
      <c r="B13" s="5" t="s">
        <v>82</v>
      </c>
      <c r="C13" s="1" t="s">
        <v>83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84</v>
      </c>
      <c r="AO13" s="2" t="s">
        <v>85</v>
      </c>
    </row>
    <row r="14" spans="2:41">
      <c r="B14" s="5" t="s">
        <v>61</v>
      </c>
      <c r="C14" s="1" t="s">
        <v>62</v>
      </c>
      <c r="D14" s="2" t="s">
        <v>50</v>
      </c>
      <c r="E14" s="2" t="s">
        <v>33</v>
      </c>
      <c r="F14" s="10">
        <f>+[12]Main!$C$6*Currencies!C3</f>
        <v>4.758</v>
      </c>
      <c r="G14" s="8">
        <f>+[12]Main!$C$7</f>
        <v>193.41571500000001</v>
      </c>
      <c r="H14" s="8">
        <f>G14*F14</f>
        <v>920.27197196999998</v>
      </c>
      <c r="I14" s="8">
        <f>[12]Main!$C$11*Currencies!D3</f>
        <v>20.227692307692305</v>
      </c>
      <c r="J14" s="8">
        <f>H14-I14</f>
        <v>900.04427966230764</v>
      </c>
      <c r="K14" s="2" t="str">
        <f>[12]Main!$C$30</f>
        <v>H124</v>
      </c>
      <c r="L14" s="13">
        <f>[12]Main!$D$30</f>
        <v>45559</v>
      </c>
      <c r="Q14" s="30">
        <f>+[12]Main!$C$35</f>
        <v>3.5114162544642857</v>
      </c>
      <c r="R14" s="30">
        <f>+[12]Main!$C$36</f>
        <v>2.9062654700109682</v>
      </c>
      <c r="S14" s="30">
        <f>+[12]Main!$C$38</f>
        <v>16.966307587669284</v>
      </c>
      <c r="V14" s="12">
        <f>+'[12]Financial Model'!$F$42</f>
        <v>0.23750000000000002</v>
      </c>
      <c r="W14" s="12">
        <f>+'[12]Financial Model'!$F$43</f>
        <v>7.9166666666666677E-2</v>
      </c>
      <c r="X14" s="12">
        <f>+'[12]Financial Model'!$F$44</f>
        <v>5.2777777777777792E-2</v>
      </c>
      <c r="Y14" s="12">
        <f>+'[12]Financial Model'!$F$45</f>
        <v>0.29629629629629622</v>
      </c>
      <c r="AA14" s="12">
        <f>+'[12]Financial Model'!$F$30</f>
        <v>0.61254199328107539</v>
      </c>
      <c r="AB14" s="12">
        <f>+'[12]Financial Model'!$K$30</f>
        <v>0.41487498602675421</v>
      </c>
      <c r="AC14" s="12">
        <f>+'[12]Financial Model'!$J$30</f>
        <v>0.33624730593867169</v>
      </c>
      <c r="AD14" s="2" t="s">
        <v>46</v>
      </c>
      <c r="AG14" s="2">
        <f>+[12]Main!$C$27</f>
        <v>115</v>
      </c>
      <c r="AH14" s="2">
        <f>+[12]Main!$C$24</f>
        <v>2012</v>
      </c>
      <c r="AI14" s="28">
        <f>+[12]Main!$C$25</f>
        <v>45444</v>
      </c>
      <c r="AJ14" s="2" t="str">
        <f>[12]Main!$C$23</f>
        <v>Cambridge, UK</v>
      </c>
      <c r="AN14" s="2" t="s">
        <v>64</v>
      </c>
      <c r="AO14" s="2" t="s">
        <v>65</v>
      </c>
    </row>
    <row r="15" spans="2:41">
      <c r="F15" s="10" t="s">
        <v>66</v>
      </c>
    </row>
    <row r="17" spans="2:12">
      <c r="B17" s="5" t="s">
        <v>67</v>
      </c>
      <c r="C17" s="1" t="s">
        <v>70</v>
      </c>
      <c r="K17" s="2" t="str">
        <f>+[13]Main!$C$28</f>
        <v>Q123</v>
      </c>
      <c r="L17" s="13">
        <f>+[13]Main!$D$28</f>
        <v>45055</v>
      </c>
    </row>
    <row r="20" spans="2:12">
      <c r="B20" s="1" t="s">
        <v>56</v>
      </c>
      <c r="C20" s="1" t="s">
        <v>58</v>
      </c>
      <c r="D20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4" r:id="rId5" xr:uid="{9E99E74D-49BE-4AB2-9A4F-760C29667821}"/>
    <hyperlink ref="B17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</hyperlinks>
  <pageMargins left="0.7" right="0.7" top="0.75" bottom="0.75" header="0.3" footer="0.3"/>
  <pageSetup orientation="portrait" r:id="rId14"/>
  <ignoredErrors>
    <ignoredError sqref="H13 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2024-12-03T12:15:50Z</dcterms:modified>
</cp:coreProperties>
</file>